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ivotTables/pivotTable1.xml" ContentType="application/vnd.openxmlformats-officedocument.spreadsheetml.pivotTable+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showInkAnnotation="0" codeName="ThisWorkbook" hidePivotFieldList="1" autoCompressPictures="0"/>
  <mc:AlternateContent xmlns:mc="http://schemas.openxmlformats.org/markup-compatibility/2006">
    <mc:Choice Requires="x15">
      <x15ac:absPath xmlns:x15ac="http://schemas.microsoft.com/office/spreadsheetml/2010/11/ac" url="/Users/agreve/Dropbox/02Courses/01CRP410.411 - CPCAP/01FinalDoc/001PolyCAP Materials/02CAP Workbooks &amp; Dashboard/"/>
    </mc:Choice>
  </mc:AlternateContent>
  <bookViews>
    <workbookView xWindow="0" yWindow="460" windowWidth="27320" windowHeight="13980"/>
  </bookViews>
  <sheets>
    <sheet name="Total GHG Emissions Original" sheetId="15" r:id="rId1"/>
    <sheet name="2050 Emissions Forecast " sheetId="40" r:id="rId2"/>
    <sheet name="Conversion Factors" sheetId="17" r:id="rId3"/>
    <sheet name="Energy Constants" sheetId="42" r:id="rId4"/>
    <sheet name="Population Factors " sheetId="41" r:id="rId5"/>
    <sheet name="TRNS and HOUSING Constants" sheetId="43" r:id="rId6"/>
    <sheet name="Buildings - Electricity" sheetId="1" r:id="rId7"/>
    <sheet name="Average Electricity Usage" sheetId="32" r:id="rId8"/>
    <sheet name="Buildings - Heating" sheetId="4" r:id="rId9"/>
    <sheet name="Average Natural Gas Usage " sheetId="31" r:id="rId10"/>
    <sheet name="Commuter Vehicle Fleet" sheetId="12" r:id="rId11"/>
    <sheet name="Transport Calculation" sheetId="18" r:id="rId12"/>
    <sheet name="Cal Poly Vehicle Fleet " sheetId="5" r:id="rId13"/>
    <sheet name="Vehicle Fleet Gallon conversion" sheetId="22" r:id="rId14"/>
    <sheet name="distance" sheetId="20" r:id="rId15"/>
    <sheet name="EMFAC2014-ER-2011Class-SLOCOG-2" sheetId="19" r:id="rId16"/>
    <sheet name="Cal Poly Air Travel" sheetId="14" r:id="rId17"/>
    <sheet name="Air Travel Calcs" sheetId="21" r:id="rId18"/>
    <sheet name="Solid Waste" sheetId="6" r:id="rId19"/>
    <sheet name="Solid Waste Per Capita" sheetId="35" r:id="rId20"/>
    <sheet name="Water Use " sheetId="36" r:id="rId21"/>
    <sheet name="Average Water Use" sheetId="33" r:id="rId22"/>
    <sheet name="Agriculture" sheetId="37" r:id="rId23"/>
    <sheet name="Other (Landscaping)" sheetId="23" r:id="rId24"/>
  </sheets>
  <definedNames>
    <definedName name="_xlnm._FilterDatabase" localSheetId="12" hidden="1">'Cal Poly Vehicle Fleet '!$A$12:$H$225</definedName>
    <definedName name="solver_adj" localSheetId="7" hidden="1">'Average Electricity Usage'!#REF!</definedName>
    <definedName name="solver_cvg" localSheetId="7" hidden="1">0.0001</definedName>
    <definedName name="solver_drv" localSheetId="7" hidden="1">2</definedName>
    <definedName name="solver_eng" localSheetId="7" hidden="1">1</definedName>
    <definedName name="solver_est" localSheetId="7" hidden="1">1</definedName>
    <definedName name="solver_itr" localSheetId="7" hidden="1">2147483647</definedName>
    <definedName name="solver_mip" localSheetId="7" hidden="1">2147483647</definedName>
    <definedName name="solver_mni" localSheetId="7" hidden="1">30</definedName>
    <definedName name="solver_mrt" localSheetId="7" hidden="1">0.075</definedName>
    <definedName name="solver_msl" localSheetId="7" hidden="1">2</definedName>
    <definedName name="solver_neg" localSheetId="7" hidden="1">1</definedName>
    <definedName name="solver_nod" localSheetId="7" hidden="1">2147483647</definedName>
    <definedName name="solver_num" localSheetId="7" hidden="1">0</definedName>
    <definedName name="solver_nwt" localSheetId="7" hidden="1">1</definedName>
    <definedName name="solver_opt" localSheetId="7" hidden="1">'Average Electricity Usage'!#REF!</definedName>
    <definedName name="solver_pre" localSheetId="7" hidden="1">0.000001</definedName>
    <definedName name="solver_rbv" localSheetId="7" hidden="1">2</definedName>
    <definedName name="solver_rlx" localSheetId="7" hidden="1">2</definedName>
    <definedName name="solver_rsd" localSheetId="7" hidden="1">0</definedName>
    <definedName name="solver_scl" localSheetId="7" hidden="1">2</definedName>
    <definedName name="solver_sho" localSheetId="7" hidden="1">2</definedName>
    <definedName name="solver_ssz" localSheetId="7" hidden="1">100</definedName>
    <definedName name="solver_tim" localSheetId="7" hidden="1">2147483647</definedName>
    <definedName name="solver_tol" localSheetId="7" hidden="1">0.01</definedName>
    <definedName name="solver_typ" localSheetId="7" hidden="1">1</definedName>
    <definedName name="solver_val" localSheetId="7" hidden="1">0</definedName>
    <definedName name="solver_ver" localSheetId="7" hidden="1">3</definedName>
  </definedNames>
  <calcPr calcId="150001" concurrentCalc="0"/>
  <pivotCaches>
    <pivotCache cacheId="0" r:id="rId25"/>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7" i="15" l="1"/>
  <c r="D28" i="15"/>
  <c r="D29" i="15"/>
  <c r="D30" i="15"/>
  <c r="D31" i="15"/>
  <c r="D32" i="15"/>
  <c r="D33" i="15"/>
  <c r="D34" i="15"/>
  <c r="D35" i="15"/>
  <c r="D36" i="15"/>
  <c r="D37" i="15"/>
  <c r="D38" i="15"/>
  <c r="D39" i="15"/>
  <c r="D40" i="15"/>
  <c r="D41" i="15"/>
  <c r="D42" i="15"/>
  <c r="D43" i="15"/>
  <c r="D44" i="15"/>
  <c r="D45" i="15"/>
  <c r="D46" i="15"/>
  <c r="D47" i="15"/>
  <c r="D48" i="15"/>
  <c r="D49" i="15"/>
  <c r="D50" i="15"/>
  <c r="D51" i="15"/>
  <c r="E51" i="15"/>
  <c r="D52" i="15"/>
  <c r="D53" i="15"/>
  <c r="D54" i="15"/>
  <c r="D55" i="15"/>
  <c r="D56" i="15"/>
  <c r="D57" i="15"/>
  <c r="D58" i="15"/>
  <c r="D59" i="15"/>
  <c r="D60" i="15"/>
  <c r="V46" i="40"/>
  <c r="V47" i="40"/>
  <c r="V48" i="40"/>
  <c r="V49" i="40"/>
  <c r="V50" i="40"/>
  <c r="V51" i="40"/>
  <c r="V52" i="40"/>
  <c r="V53" i="40"/>
  <c r="V54" i="40"/>
  <c r="V55" i="40"/>
  <c r="V56" i="40"/>
  <c r="V57" i="40"/>
  <c r="V58" i="40"/>
  <c r="V59" i="40"/>
  <c r="V60" i="40"/>
  <c r="V61" i="40"/>
  <c r="V62" i="40"/>
  <c r="V63" i="40"/>
  <c r="V64" i="40"/>
  <c r="V65" i="40"/>
  <c r="V66" i="40"/>
  <c r="V67" i="40"/>
  <c r="V68" i="40"/>
  <c r="V69" i="40"/>
  <c r="V70" i="40"/>
  <c r="V71" i="40"/>
  <c r="V72" i="40"/>
  <c r="V73" i="40"/>
  <c r="V74" i="40"/>
  <c r="V75" i="40"/>
  <c r="V76" i="40"/>
  <c r="V77" i="40"/>
  <c r="V78" i="40"/>
  <c r="V79" i="40"/>
  <c r="V80" i="40"/>
  <c r="V45" i="40"/>
  <c r="AC30" i="43"/>
  <c r="V44" i="40"/>
  <c r="U5" i="40"/>
  <c r="AF40" i="40"/>
  <c r="C25" i="41"/>
  <c r="C8" i="41"/>
  <c r="Y6" i="41"/>
  <c r="Y7" i="41"/>
  <c r="Y8" i="41"/>
  <c r="Y9" i="41"/>
  <c r="Y10" i="41"/>
  <c r="Y11" i="41"/>
  <c r="Y12" i="41"/>
  <c r="Y13" i="41"/>
  <c r="Y14" i="41"/>
  <c r="Y15" i="41"/>
  <c r="Y16" i="41"/>
  <c r="Y17" i="41"/>
  <c r="Y18" i="41"/>
  <c r="Y19" i="41"/>
  <c r="Y20" i="41"/>
  <c r="Y21" i="41"/>
  <c r="Y22" i="41"/>
  <c r="Y23" i="41"/>
  <c r="Y24" i="41"/>
  <c r="Y25" i="41"/>
  <c r="Y26" i="41"/>
  <c r="Y27" i="41"/>
  <c r="Y28" i="41"/>
  <c r="Y29" i="41"/>
  <c r="Y30" i="41"/>
  <c r="Y31" i="41"/>
  <c r="Y32" i="41"/>
  <c r="Y33" i="41"/>
  <c r="Y34" i="41"/>
  <c r="Y35" i="41"/>
  <c r="Y36" i="41"/>
  <c r="Y37" i="41"/>
  <c r="Y38" i="41"/>
  <c r="Y39" i="41"/>
  <c r="Y40" i="41"/>
  <c r="Y5" i="41"/>
  <c r="Y4" i="41"/>
  <c r="W6" i="41"/>
  <c r="W7" i="41"/>
  <c r="W8" i="41"/>
  <c r="W9" i="41"/>
  <c r="W10" i="41"/>
  <c r="W11" i="41"/>
  <c r="W12" i="41"/>
  <c r="W13" i="41"/>
  <c r="W14" i="41"/>
  <c r="W15" i="41"/>
  <c r="W16" i="41"/>
  <c r="W17" i="41"/>
  <c r="W18" i="41"/>
  <c r="W19" i="41"/>
  <c r="W20" i="41"/>
  <c r="W21" i="41"/>
  <c r="W22" i="41"/>
  <c r="W23" i="41"/>
  <c r="W24" i="41"/>
  <c r="W25" i="41"/>
  <c r="W26" i="41"/>
  <c r="W27" i="41"/>
  <c r="W28" i="41"/>
  <c r="W29" i="41"/>
  <c r="W30" i="41"/>
  <c r="W31" i="41"/>
  <c r="W32" i="41"/>
  <c r="W33" i="41"/>
  <c r="W34" i="41"/>
  <c r="W35" i="41"/>
  <c r="W36" i="41"/>
  <c r="W37" i="41"/>
  <c r="W38" i="41"/>
  <c r="W39" i="41"/>
  <c r="W40" i="41"/>
  <c r="U6" i="41"/>
  <c r="U7" i="41"/>
  <c r="U8" i="41"/>
  <c r="U9" i="41"/>
  <c r="U10" i="41"/>
  <c r="U11" i="41"/>
  <c r="U12" i="41"/>
  <c r="U13" i="41"/>
  <c r="U14" i="41"/>
  <c r="U15" i="41"/>
  <c r="U16" i="41"/>
  <c r="U17" i="41"/>
  <c r="U18" i="41"/>
  <c r="U19" i="41"/>
  <c r="U20" i="41"/>
  <c r="U21" i="41"/>
  <c r="U22" i="41"/>
  <c r="U23" i="41"/>
  <c r="U24" i="41"/>
  <c r="U25" i="41"/>
  <c r="U26" i="41"/>
  <c r="U27" i="41"/>
  <c r="U28" i="41"/>
  <c r="U29" i="41"/>
  <c r="U30" i="41"/>
  <c r="U31" i="41"/>
  <c r="U32" i="41"/>
  <c r="U33" i="41"/>
  <c r="U34" i="41"/>
  <c r="U35" i="41"/>
  <c r="U36" i="41"/>
  <c r="U37" i="41"/>
  <c r="U38" i="41"/>
  <c r="U39" i="41"/>
  <c r="U40" i="41"/>
  <c r="W5" i="41"/>
  <c r="U5" i="41"/>
  <c r="S6" i="41"/>
  <c r="S7" i="41"/>
  <c r="S8" i="41"/>
  <c r="S9" i="41"/>
  <c r="S10" i="41"/>
  <c r="S11" i="41"/>
  <c r="S12" i="41"/>
  <c r="S13" i="41"/>
  <c r="S14" i="41"/>
  <c r="S15" i="41"/>
  <c r="S16" i="41"/>
  <c r="S17" i="41"/>
  <c r="S18" i="41"/>
  <c r="S19" i="41"/>
  <c r="S20" i="41"/>
  <c r="S21" i="41"/>
  <c r="S22" i="41"/>
  <c r="S23" i="41"/>
  <c r="S24" i="41"/>
  <c r="S25" i="41"/>
  <c r="S26" i="41"/>
  <c r="S27" i="41"/>
  <c r="S28" i="41"/>
  <c r="S29" i="41"/>
  <c r="S30" i="41"/>
  <c r="S31" i="41"/>
  <c r="S32" i="41"/>
  <c r="S33" i="41"/>
  <c r="S34" i="41"/>
  <c r="S35" i="41"/>
  <c r="S36" i="41"/>
  <c r="S37" i="41"/>
  <c r="S38" i="41"/>
  <c r="S39" i="41"/>
  <c r="S40" i="41"/>
  <c r="S5" i="41"/>
  <c r="S4" i="41"/>
  <c r="C45" i="40"/>
  <c r="C46" i="40"/>
  <c r="C47" i="40"/>
  <c r="C48" i="40"/>
  <c r="C49" i="40"/>
  <c r="C50" i="40"/>
  <c r="C51" i="40"/>
  <c r="C52" i="40"/>
  <c r="C53" i="40"/>
  <c r="C54" i="40"/>
  <c r="C55" i="40"/>
  <c r="C56" i="40"/>
  <c r="C57" i="40"/>
  <c r="C58" i="40"/>
  <c r="C59" i="40"/>
  <c r="C60" i="40"/>
  <c r="C61" i="40"/>
  <c r="C62" i="40"/>
  <c r="C63" i="40"/>
  <c r="C64" i="40"/>
  <c r="C65" i="40"/>
  <c r="C66" i="40"/>
  <c r="C67" i="40"/>
  <c r="C68" i="40"/>
  <c r="C69" i="40"/>
  <c r="C70" i="40"/>
  <c r="C71" i="40"/>
  <c r="C72" i="40"/>
  <c r="C73" i="40"/>
  <c r="C74" i="40"/>
  <c r="C75" i="40"/>
  <c r="C76" i="40"/>
  <c r="C77" i="40"/>
  <c r="C78" i="40"/>
  <c r="C79" i="40"/>
  <c r="C80" i="40"/>
  <c r="C44" i="40"/>
  <c r="C4" i="40"/>
  <c r="AF4" i="40"/>
  <c r="D26" i="15"/>
  <c r="D25" i="15"/>
  <c r="K29" i="43"/>
  <c r="K5" i="43"/>
  <c r="D12" i="4"/>
  <c r="E33" i="37"/>
  <c r="B64" i="42"/>
  <c r="B63" i="42"/>
  <c r="B62" i="42"/>
  <c r="B61" i="42"/>
  <c r="B60" i="42"/>
  <c r="B59" i="42"/>
  <c r="B58" i="42"/>
  <c r="B57" i="42"/>
  <c r="B56" i="42"/>
  <c r="B55" i="42"/>
  <c r="B54" i="42"/>
  <c r="B53" i="42"/>
  <c r="B52" i="42"/>
  <c r="B51" i="42"/>
  <c r="B50" i="42"/>
  <c r="B49" i="42"/>
  <c r="B48" i="42"/>
  <c r="B47" i="42"/>
  <c r="B46" i="42"/>
  <c r="B45" i="42"/>
  <c r="B44" i="42"/>
  <c r="B43" i="42"/>
  <c r="B42" i="42"/>
  <c r="B41" i="42"/>
  <c r="B12" i="14"/>
  <c r="C36" i="21"/>
  <c r="C35" i="21"/>
  <c r="C34" i="21"/>
  <c r="C33" i="21"/>
  <c r="D31" i="21"/>
  <c r="G31" i="21"/>
  <c r="D30" i="21"/>
  <c r="G30" i="21"/>
  <c r="D29" i="21"/>
  <c r="G29" i="21"/>
  <c r="B11" i="14"/>
  <c r="D28" i="21"/>
  <c r="G28" i="21"/>
  <c r="B10" i="14"/>
  <c r="M4" i="40"/>
  <c r="D21" i="15"/>
  <c r="F4" i="40"/>
  <c r="F5" i="40"/>
  <c r="B51" i="43"/>
  <c r="K51" i="43"/>
  <c r="K6" i="43"/>
  <c r="K7" i="43"/>
  <c r="K8" i="43"/>
  <c r="K9" i="43"/>
  <c r="K10" i="43"/>
  <c r="K11" i="43"/>
  <c r="K12" i="43"/>
  <c r="K13" i="43"/>
  <c r="K14" i="43"/>
  <c r="K15" i="43"/>
  <c r="K16" i="43"/>
  <c r="K17" i="43"/>
  <c r="K18" i="43"/>
  <c r="K19" i="43"/>
  <c r="K20" i="43"/>
  <c r="K21" i="43"/>
  <c r="K22" i="43"/>
  <c r="K23" i="43"/>
  <c r="K24" i="43"/>
  <c r="K25" i="43"/>
  <c r="K26" i="43"/>
  <c r="K27" i="43"/>
  <c r="K28" i="43"/>
  <c r="D5" i="18"/>
  <c r="Q69" i="19"/>
  <c r="C29" i="12"/>
  <c r="N61" i="18"/>
  <c r="M61" i="18"/>
  <c r="L61" i="18"/>
  <c r="K61" i="18"/>
  <c r="J61" i="18"/>
  <c r="I61" i="18"/>
  <c r="H61" i="18"/>
  <c r="G61" i="18"/>
  <c r="F61" i="18"/>
  <c r="E61" i="18"/>
  <c r="D61" i="18"/>
  <c r="C61" i="18"/>
  <c r="P59" i="18"/>
  <c r="Q59" i="18"/>
  <c r="O59" i="18"/>
  <c r="P58" i="18"/>
  <c r="Q58" i="18"/>
  <c r="O58" i="18"/>
  <c r="P57" i="18"/>
  <c r="Q57" i="18"/>
  <c r="O57" i="18"/>
  <c r="P56" i="18"/>
  <c r="Q56" i="18"/>
  <c r="O56" i="18"/>
  <c r="P55" i="18"/>
  <c r="Q55" i="18"/>
  <c r="O55" i="18"/>
  <c r="P54" i="18"/>
  <c r="Q54" i="18"/>
  <c r="O54" i="18"/>
  <c r="P53" i="18"/>
  <c r="Q53" i="18"/>
  <c r="O53" i="18"/>
  <c r="P52" i="18"/>
  <c r="Q52" i="18"/>
  <c r="O52" i="18"/>
  <c r="P51" i="18"/>
  <c r="Q51" i="18"/>
  <c r="O51" i="18"/>
  <c r="P50" i="18"/>
  <c r="Q50" i="18"/>
  <c r="O50" i="18"/>
  <c r="P49" i="18"/>
  <c r="Q49" i="18"/>
  <c r="O49" i="18"/>
  <c r="N42" i="18"/>
  <c r="M42" i="18"/>
  <c r="L42" i="18"/>
  <c r="K42" i="18"/>
  <c r="J42" i="18"/>
  <c r="I42" i="18"/>
  <c r="H42" i="18"/>
  <c r="G42" i="18"/>
  <c r="F42" i="18"/>
  <c r="E42" i="18"/>
  <c r="D42" i="18"/>
  <c r="C42" i="18"/>
  <c r="P40" i="18"/>
  <c r="O40" i="18"/>
  <c r="P39" i="18"/>
  <c r="O39" i="18"/>
  <c r="P38" i="18"/>
  <c r="O38" i="18"/>
  <c r="P37" i="18"/>
  <c r="O37" i="18"/>
  <c r="P36" i="18"/>
  <c r="O36" i="18"/>
  <c r="P35" i="18"/>
  <c r="O35" i="18"/>
  <c r="P34" i="18"/>
  <c r="O34" i="18"/>
  <c r="P33" i="18"/>
  <c r="O33" i="18"/>
  <c r="P32" i="18"/>
  <c r="O32" i="18"/>
  <c r="P31" i="18"/>
  <c r="O31" i="18"/>
  <c r="C24" i="18"/>
  <c r="B21" i="15"/>
  <c r="O42" i="18"/>
  <c r="G22" i="18"/>
  <c r="G23" i="18"/>
  <c r="B7" i="12"/>
  <c r="P61" i="18"/>
  <c r="Q61" i="18"/>
  <c r="B29" i="12"/>
  <c r="E29" i="12"/>
  <c r="H20" i="15"/>
  <c r="H19" i="15"/>
  <c r="H18" i="15"/>
  <c r="H16" i="15"/>
  <c r="H11" i="15"/>
  <c r="F20" i="15"/>
  <c r="F19" i="15"/>
  <c r="F18" i="15"/>
  <c r="F16" i="15"/>
  <c r="F11" i="15"/>
  <c r="I45" i="40"/>
  <c r="I68" i="40"/>
  <c r="I69" i="40"/>
  <c r="I70" i="40"/>
  <c r="I71" i="40"/>
  <c r="I72" i="40"/>
  <c r="I73" i="40"/>
  <c r="I74" i="40"/>
  <c r="I75" i="40"/>
  <c r="I76" i="40"/>
  <c r="I77" i="40"/>
  <c r="I78" i="40"/>
  <c r="I79" i="40"/>
  <c r="I80" i="40"/>
  <c r="H46" i="40"/>
  <c r="H47" i="40"/>
  <c r="U44" i="40"/>
  <c r="P44" i="40"/>
  <c r="P45" i="40"/>
  <c r="P46" i="40"/>
  <c r="P47" i="40"/>
  <c r="P48" i="40"/>
  <c r="P49" i="40"/>
  <c r="P50" i="40"/>
  <c r="P51" i="40"/>
  <c r="P52" i="40"/>
  <c r="P53" i="40"/>
  <c r="P54" i="40"/>
  <c r="P55" i="40"/>
  <c r="P56" i="40"/>
  <c r="P57" i="40"/>
  <c r="P58" i="40"/>
  <c r="P59" i="40"/>
  <c r="P60" i="40"/>
  <c r="P61" i="40"/>
  <c r="P62" i="40"/>
  <c r="P63" i="40"/>
  <c r="P64" i="40"/>
  <c r="P65" i="40"/>
  <c r="P66" i="40"/>
  <c r="P67" i="40"/>
  <c r="P68" i="40"/>
  <c r="P69" i="40"/>
  <c r="P70" i="40"/>
  <c r="P71" i="40"/>
  <c r="P72" i="40"/>
  <c r="P73" i="40"/>
  <c r="P74" i="40"/>
  <c r="P75" i="40"/>
  <c r="P76" i="40"/>
  <c r="P77" i="40"/>
  <c r="P78" i="40"/>
  <c r="P79" i="40"/>
  <c r="P80" i="40"/>
  <c r="M44" i="40"/>
  <c r="M45" i="40"/>
  <c r="M46" i="40"/>
  <c r="M47" i="40"/>
  <c r="M48" i="40"/>
  <c r="M49" i="40"/>
  <c r="M50" i="40"/>
  <c r="M51" i="40"/>
  <c r="M52" i="40"/>
  <c r="M53" i="40"/>
  <c r="M54" i="40"/>
  <c r="M55" i="40"/>
  <c r="M56" i="40"/>
  <c r="M57" i="40"/>
  <c r="M58" i="40"/>
  <c r="M59" i="40"/>
  <c r="M60" i="40"/>
  <c r="M61" i="40"/>
  <c r="M62" i="40"/>
  <c r="M63" i="40"/>
  <c r="M64" i="40"/>
  <c r="M65" i="40"/>
  <c r="M66" i="40"/>
  <c r="M67" i="40"/>
  <c r="M68" i="40"/>
  <c r="M69" i="40"/>
  <c r="M70" i="40"/>
  <c r="M71" i="40"/>
  <c r="M72" i="40"/>
  <c r="M73" i="40"/>
  <c r="M74" i="40"/>
  <c r="M75" i="40"/>
  <c r="M76" i="40"/>
  <c r="M77" i="40"/>
  <c r="M78" i="40"/>
  <c r="M79" i="40"/>
  <c r="M80" i="40"/>
  <c r="H44" i="40"/>
  <c r="F44" i="40"/>
  <c r="F45" i="40"/>
  <c r="F46" i="40"/>
  <c r="P4" i="40"/>
  <c r="P5" i="40"/>
  <c r="P6" i="40"/>
  <c r="P7" i="40"/>
  <c r="P8" i="40"/>
  <c r="P9" i="40"/>
  <c r="P10" i="40"/>
  <c r="P11" i="40"/>
  <c r="P12" i="40"/>
  <c r="P13" i="40"/>
  <c r="P14" i="40"/>
  <c r="P15" i="40"/>
  <c r="P16" i="40"/>
  <c r="P17" i="40"/>
  <c r="P18" i="40"/>
  <c r="P19" i="40"/>
  <c r="P20" i="40"/>
  <c r="P21" i="40"/>
  <c r="P22" i="40"/>
  <c r="P23" i="40"/>
  <c r="P24" i="40"/>
  <c r="P25" i="40"/>
  <c r="P26" i="40"/>
  <c r="P27" i="40"/>
  <c r="P28" i="40"/>
  <c r="P29" i="40"/>
  <c r="P30" i="40"/>
  <c r="P31" i="40"/>
  <c r="P32" i="40"/>
  <c r="P33" i="40"/>
  <c r="P34" i="40"/>
  <c r="P35" i="40"/>
  <c r="P36" i="40"/>
  <c r="P37" i="40"/>
  <c r="P38" i="40"/>
  <c r="P39" i="40"/>
  <c r="P40" i="40"/>
  <c r="H4" i="40"/>
  <c r="I4" i="40"/>
  <c r="G4" i="40"/>
  <c r="U4" i="40"/>
  <c r="E38" i="36"/>
  <c r="G20" i="36"/>
  <c r="H20" i="36"/>
  <c r="F20" i="36"/>
  <c r="E20" i="36"/>
  <c r="D20" i="36"/>
  <c r="G19" i="36"/>
  <c r="H19" i="36"/>
  <c r="F19" i="36"/>
  <c r="F22" i="36"/>
  <c r="E19" i="36"/>
  <c r="E22" i="36"/>
  <c r="D19" i="36"/>
  <c r="D18" i="36"/>
  <c r="I18" i="36"/>
  <c r="J18" i="36"/>
  <c r="E17" i="36"/>
  <c r="D17" i="36"/>
  <c r="D15" i="36"/>
  <c r="I5" i="40"/>
  <c r="I28" i="40"/>
  <c r="I29" i="40"/>
  <c r="I30" i="40"/>
  <c r="I31" i="40"/>
  <c r="I32" i="40"/>
  <c r="I33" i="40"/>
  <c r="I34" i="40"/>
  <c r="I35" i="40"/>
  <c r="I36" i="40"/>
  <c r="I37" i="40"/>
  <c r="I38" i="40"/>
  <c r="I39" i="40"/>
  <c r="I40" i="40"/>
  <c r="H5" i="15"/>
  <c r="F5" i="15"/>
  <c r="I17" i="36"/>
  <c r="J17" i="36"/>
  <c r="I20" i="36"/>
  <c r="J20" i="36"/>
  <c r="K20" i="36"/>
  <c r="M5" i="40"/>
  <c r="N5" i="40"/>
  <c r="D22" i="36"/>
  <c r="I19" i="36"/>
  <c r="J19" i="36"/>
  <c r="N4" i="40"/>
  <c r="O4" i="40"/>
  <c r="F6" i="40"/>
  <c r="F7" i="40"/>
  <c r="F8" i="40"/>
  <c r="F9" i="40"/>
  <c r="F10" i="40"/>
  <c r="F11" i="40"/>
  <c r="F12" i="40"/>
  <c r="F13" i="40"/>
  <c r="F14" i="40"/>
  <c r="F15" i="40"/>
  <c r="F16" i="40"/>
  <c r="F17" i="40"/>
  <c r="F18" i="40"/>
  <c r="F19" i="40"/>
  <c r="F20" i="40"/>
  <c r="F21" i="40"/>
  <c r="F22" i="40"/>
  <c r="F23" i="40"/>
  <c r="F24" i="40"/>
  <c r="F25" i="40"/>
  <c r="F26" i="40"/>
  <c r="F27" i="40"/>
  <c r="F28" i="40"/>
  <c r="F29" i="40"/>
  <c r="F30" i="40"/>
  <c r="F31" i="40"/>
  <c r="F32" i="40"/>
  <c r="F33" i="40"/>
  <c r="F34" i="40"/>
  <c r="F35" i="40"/>
  <c r="F36" i="40"/>
  <c r="F37" i="40"/>
  <c r="F38" i="40"/>
  <c r="F39" i="40"/>
  <c r="F40" i="40"/>
  <c r="G40" i="40"/>
  <c r="G45" i="40"/>
  <c r="G44" i="40"/>
  <c r="G5" i="40"/>
  <c r="I44" i="40"/>
  <c r="F47" i="40"/>
  <c r="H48" i="40"/>
  <c r="I15" i="36"/>
  <c r="M6" i="40"/>
  <c r="M7" i="40"/>
  <c r="M8" i="40"/>
  <c r="M9" i="40"/>
  <c r="M10" i="40"/>
  <c r="M11" i="40"/>
  <c r="M12" i="40"/>
  <c r="M13" i="40"/>
  <c r="M14" i="40"/>
  <c r="M15" i="40"/>
  <c r="M16" i="40"/>
  <c r="M17" i="40"/>
  <c r="M18" i="40"/>
  <c r="M19" i="40"/>
  <c r="M20" i="40"/>
  <c r="M21" i="40"/>
  <c r="M22" i="40"/>
  <c r="M23" i="40"/>
  <c r="M24" i="40"/>
  <c r="M25" i="40"/>
  <c r="M26" i="40"/>
  <c r="M27" i="40"/>
  <c r="M28" i="40"/>
  <c r="M29" i="40"/>
  <c r="M30" i="40"/>
  <c r="M31" i="40"/>
  <c r="M32" i="40"/>
  <c r="M33" i="40"/>
  <c r="M34" i="40"/>
  <c r="M35" i="40"/>
  <c r="M36" i="40"/>
  <c r="M37" i="40"/>
  <c r="M38" i="40"/>
  <c r="M39" i="40"/>
  <c r="M40" i="40"/>
  <c r="G27" i="40"/>
  <c r="G54" i="40"/>
  <c r="G16" i="40"/>
  <c r="G51" i="40"/>
  <c r="G56" i="40"/>
  <c r="G7" i="40"/>
  <c r="G58" i="40"/>
  <c r="G20" i="40"/>
  <c r="G63" i="40"/>
  <c r="G9" i="40"/>
  <c r="G60" i="40"/>
  <c r="G39" i="40"/>
  <c r="G62" i="40"/>
  <c r="G32" i="40"/>
  <c r="G67" i="40"/>
  <c r="G17" i="40"/>
  <c r="G35" i="40"/>
  <c r="G11" i="40"/>
  <c r="G19" i="40"/>
  <c r="G46" i="40"/>
  <c r="G8" i="40"/>
  <c r="G47" i="40"/>
  <c r="G21" i="40"/>
  <c r="G23" i="40"/>
  <c r="G70" i="40"/>
  <c r="G24" i="40"/>
  <c r="G59" i="40"/>
  <c r="G52" i="40"/>
  <c r="G78" i="40"/>
  <c r="G25" i="40"/>
  <c r="G15" i="40"/>
  <c r="G31" i="40"/>
  <c r="G50" i="40"/>
  <c r="G66" i="40"/>
  <c r="G12" i="40"/>
  <c r="G28" i="40"/>
  <c r="G55" i="40"/>
  <c r="G71" i="40"/>
  <c r="G13" i="40"/>
  <c r="G48" i="40"/>
  <c r="G6" i="40"/>
  <c r="G64" i="40"/>
  <c r="G49" i="40"/>
  <c r="G30" i="40"/>
  <c r="G53" i="40"/>
  <c r="G76" i="40"/>
  <c r="G65" i="40"/>
  <c r="G57" i="40"/>
  <c r="G18" i="40"/>
  <c r="K19" i="36"/>
  <c r="N44" i="40"/>
  <c r="O44" i="40"/>
  <c r="O5" i="40"/>
  <c r="G36" i="40"/>
  <c r="G75" i="40"/>
  <c r="G37" i="40"/>
  <c r="G14" i="40"/>
  <c r="G34" i="40"/>
  <c r="G33" i="40"/>
  <c r="G72" i="40"/>
  <c r="G22" i="40"/>
  <c r="G69" i="40"/>
  <c r="G74" i="40"/>
  <c r="G79" i="40"/>
  <c r="G29" i="40"/>
  <c r="G68" i="40"/>
  <c r="G73" i="40"/>
  <c r="G10" i="40"/>
  <c r="G80" i="40"/>
  <c r="G38" i="40"/>
  <c r="G26" i="40"/>
  <c r="G77" i="40"/>
  <c r="G61" i="40"/>
  <c r="F48" i="40"/>
  <c r="N47" i="40"/>
  <c r="O47" i="40"/>
  <c r="H49" i="40"/>
  <c r="J15" i="36"/>
  <c r="I22" i="36"/>
  <c r="J22" i="36"/>
  <c r="Q44" i="40"/>
  <c r="Q45" i="40"/>
  <c r="Q46" i="40"/>
  <c r="Q47" i="40"/>
  <c r="Q48" i="40"/>
  <c r="Q49" i="40"/>
  <c r="Q50" i="40"/>
  <c r="Q51" i="40"/>
  <c r="Q52" i="40"/>
  <c r="Q53" i="40"/>
  <c r="Q54" i="40"/>
  <c r="Q55" i="40"/>
  <c r="Q56" i="40"/>
  <c r="Q57" i="40"/>
  <c r="Q58" i="40"/>
  <c r="Q59" i="40"/>
  <c r="Q60" i="40"/>
  <c r="Q61" i="40"/>
  <c r="Q62" i="40"/>
  <c r="Q63" i="40"/>
  <c r="Q64" i="40"/>
  <c r="Q65" i="40"/>
  <c r="Q66" i="40"/>
  <c r="Q67" i="40"/>
  <c r="Q68" i="40"/>
  <c r="Q69" i="40"/>
  <c r="Q70" i="40"/>
  <c r="Q71" i="40"/>
  <c r="Q72" i="40"/>
  <c r="Q73" i="40"/>
  <c r="Q74" i="40"/>
  <c r="Q75" i="40"/>
  <c r="Q76" i="40"/>
  <c r="Q77" i="40"/>
  <c r="Q78" i="40"/>
  <c r="Q79" i="40"/>
  <c r="Q80" i="40"/>
  <c r="Q4" i="40"/>
  <c r="H4" i="15"/>
  <c r="F4" i="15"/>
  <c r="N39" i="40"/>
  <c r="O39" i="40"/>
  <c r="N36" i="40"/>
  <c r="O36" i="40"/>
  <c r="N12" i="40"/>
  <c r="O12" i="40"/>
  <c r="N13" i="40"/>
  <c r="O13" i="40"/>
  <c r="N26" i="40"/>
  <c r="O26" i="40"/>
  <c r="N31" i="40"/>
  <c r="O31" i="40"/>
  <c r="N33" i="40"/>
  <c r="O33" i="40"/>
  <c r="N22" i="40"/>
  <c r="O22" i="40"/>
  <c r="N8" i="40"/>
  <c r="O8" i="40"/>
  <c r="N46" i="40"/>
  <c r="O46" i="40"/>
  <c r="N29" i="40"/>
  <c r="O29" i="40"/>
  <c r="N38" i="40"/>
  <c r="O38" i="40"/>
  <c r="N45" i="40"/>
  <c r="O45" i="40"/>
  <c r="N24" i="40"/>
  <c r="O24" i="40"/>
  <c r="N23" i="40"/>
  <c r="O23" i="40"/>
  <c r="N25" i="40"/>
  <c r="O25" i="40"/>
  <c r="N28" i="40"/>
  <c r="O28" i="40"/>
  <c r="N17" i="40"/>
  <c r="O17" i="40"/>
  <c r="N6" i="40"/>
  <c r="O6" i="40"/>
  <c r="N21" i="40"/>
  <c r="O21" i="40"/>
  <c r="N34" i="40"/>
  <c r="O34" i="40"/>
  <c r="N18" i="40"/>
  <c r="O18" i="40"/>
  <c r="N11" i="40"/>
  <c r="O11" i="40"/>
  <c r="N35" i="40"/>
  <c r="O35" i="40"/>
  <c r="N27" i="40"/>
  <c r="O27" i="40"/>
  <c r="N40" i="40"/>
  <c r="O40" i="40"/>
  <c r="N9" i="40"/>
  <c r="O9" i="40"/>
  <c r="N15" i="40"/>
  <c r="O15" i="40"/>
  <c r="N19" i="40"/>
  <c r="O19" i="40"/>
  <c r="N20" i="40"/>
  <c r="O20" i="40"/>
  <c r="N37" i="40"/>
  <c r="O37" i="40"/>
  <c r="N16" i="40"/>
  <c r="O16" i="40"/>
  <c r="N30" i="40"/>
  <c r="O30" i="40"/>
  <c r="N14" i="40"/>
  <c r="O14" i="40"/>
  <c r="N32" i="40"/>
  <c r="O32" i="40"/>
  <c r="N10" i="40"/>
  <c r="O10" i="40"/>
  <c r="N7" i="40"/>
  <c r="O7" i="40"/>
  <c r="H50" i="40"/>
  <c r="F49" i="40"/>
  <c r="N48" i="40"/>
  <c r="O48" i="40"/>
  <c r="Q5" i="40"/>
  <c r="R4" i="40"/>
  <c r="S4" i="40"/>
  <c r="N49" i="40"/>
  <c r="O49" i="40"/>
  <c r="F50" i="40"/>
  <c r="H51" i="40"/>
  <c r="R5" i="40"/>
  <c r="Q6" i="40"/>
  <c r="H52" i="40"/>
  <c r="N50" i="40"/>
  <c r="O50" i="40"/>
  <c r="F51" i="40"/>
  <c r="R6" i="40"/>
  <c r="Q7" i="40"/>
  <c r="H53" i="40"/>
  <c r="F52" i="40"/>
  <c r="N51" i="40"/>
  <c r="O51" i="40"/>
  <c r="R7" i="40"/>
  <c r="Q8" i="40"/>
  <c r="H54" i="40"/>
  <c r="F53" i="40"/>
  <c r="N52" i="40"/>
  <c r="O52" i="40"/>
  <c r="Q9" i="40"/>
  <c r="R8" i="40"/>
  <c r="F54" i="40"/>
  <c r="H55" i="40"/>
  <c r="N53" i="40"/>
  <c r="O53" i="40"/>
  <c r="Q10" i="40"/>
  <c r="R9" i="40"/>
  <c r="H56" i="40"/>
  <c r="N54" i="40"/>
  <c r="O54" i="40"/>
  <c r="F55" i="40"/>
  <c r="Q11" i="40"/>
  <c r="R10" i="40"/>
  <c r="F56" i="40"/>
  <c r="N55" i="40"/>
  <c r="O55" i="40"/>
  <c r="H57" i="40"/>
  <c r="Q12" i="40"/>
  <c r="R11" i="40"/>
  <c r="F57" i="40"/>
  <c r="H58" i="40"/>
  <c r="N56" i="40"/>
  <c r="O56" i="40"/>
  <c r="Q13" i="40"/>
  <c r="R12" i="40"/>
  <c r="H59" i="40"/>
  <c r="F58" i="40"/>
  <c r="N57" i="40"/>
  <c r="O57" i="40"/>
  <c r="Q14" i="40"/>
  <c r="R13" i="40"/>
  <c r="F59" i="40"/>
  <c r="H60" i="40"/>
  <c r="N58" i="40"/>
  <c r="O58" i="40"/>
  <c r="Q15" i="40"/>
  <c r="R14" i="40"/>
  <c r="H61" i="40"/>
  <c r="F60" i="40"/>
  <c r="N59" i="40"/>
  <c r="O59" i="40"/>
  <c r="Q16" i="40"/>
  <c r="R15" i="40"/>
  <c r="N60" i="40"/>
  <c r="O60" i="40"/>
  <c r="H62" i="40"/>
  <c r="F61" i="40"/>
  <c r="Q17" i="40"/>
  <c r="R16" i="40"/>
  <c r="F62" i="40"/>
  <c r="N61" i="40"/>
  <c r="O61" i="40"/>
  <c r="H63" i="40"/>
  <c r="Q18" i="40"/>
  <c r="R17" i="40"/>
  <c r="F63" i="40"/>
  <c r="N62" i="40"/>
  <c r="O62" i="40"/>
  <c r="H64" i="40"/>
  <c r="Q19" i="40"/>
  <c r="R18" i="40"/>
  <c r="H65" i="40"/>
  <c r="N63" i="40"/>
  <c r="O63" i="40"/>
  <c r="F64" i="40"/>
  <c r="Q20" i="40"/>
  <c r="R19" i="40"/>
  <c r="F65" i="40"/>
  <c r="N64" i="40"/>
  <c r="O64" i="40"/>
  <c r="H66" i="40"/>
  <c r="Q21" i="40"/>
  <c r="R20" i="40"/>
  <c r="H67" i="40"/>
  <c r="F66" i="40"/>
  <c r="N65" i="40"/>
  <c r="O65" i="40"/>
  <c r="Q22" i="40"/>
  <c r="R21" i="40"/>
  <c r="F67" i="40"/>
  <c r="N66" i="40"/>
  <c r="O66" i="40"/>
  <c r="Q23" i="40"/>
  <c r="R22" i="40"/>
  <c r="N67" i="40"/>
  <c r="O67" i="40"/>
  <c r="F68" i="40"/>
  <c r="Q24" i="40"/>
  <c r="R23" i="40"/>
  <c r="F69" i="40"/>
  <c r="N68" i="40"/>
  <c r="O68" i="40"/>
  <c r="Q25" i="40"/>
  <c r="R24" i="40"/>
  <c r="N69" i="40"/>
  <c r="O69" i="40"/>
  <c r="F70" i="40"/>
  <c r="Q26" i="40"/>
  <c r="R25" i="40"/>
  <c r="N70" i="40"/>
  <c r="O70" i="40"/>
  <c r="F71" i="40"/>
  <c r="Q27" i="40"/>
  <c r="R26" i="40"/>
  <c r="F72" i="40"/>
  <c r="N71" i="40"/>
  <c r="O71" i="40"/>
  <c r="Q28" i="40"/>
  <c r="R27" i="40"/>
  <c r="F73" i="40"/>
  <c r="N72" i="40"/>
  <c r="O72" i="40"/>
  <c r="Q29" i="40"/>
  <c r="R28" i="40"/>
  <c r="N73" i="40"/>
  <c r="O73" i="40"/>
  <c r="F74" i="40"/>
  <c r="Q30" i="40"/>
  <c r="R29" i="40"/>
  <c r="N74" i="40"/>
  <c r="O74" i="40"/>
  <c r="F75" i="40"/>
  <c r="Q31" i="40"/>
  <c r="R30" i="40"/>
  <c r="F76" i="40"/>
  <c r="N75" i="40"/>
  <c r="O75" i="40"/>
  <c r="Q32" i="40"/>
  <c r="R31" i="40"/>
  <c r="F77" i="40"/>
  <c r="N76" i="40"/>
  <c r="O76" i="40"/>
  <c r="Q33" i="40"/>
  <c r="R32" i="40"/>
  <c r="F78" i="40"/>
  <c r="N77" i="40"/>
  <c r="O77" i="40"/>
  <c r="Q34" i="40"/>
  <c r="R33" i="40"/>
  <c r="N78" i="40"/>
  <c r="O78" i="40"/>
  <c r="F79" i="40"/>
  <c r="Q35" i="40"/>
  <c r="R34" i="40"/>
  <c r="N79" i="40"/>
  <c r="O79" i="40"/>
  <c r="N80" i="40"/>
  <c r="O80" i="40"/>
  <c r="F80" i="40"/>
  <c r="Q36" i="40"/>
  <c r="R35" i="40"/>
  <c r="C26" i="40"/>
  <c r="C27" i="40"/>
  <c r="C28" i="40"/>
  <c r="C29" i="40"/>
  <c r="C30" i="40"/>
  <c r="C31" i="40"/>
  <c r="C32" i="40"/>
  <c r="C33" i="40"/>
  <c r="C34" i="40"/>
  <c r="C35" i="40"/>
  <c r="C36" i="40"/>
  <c r="C37" i="40"/>
  <c r="C38" i="40"/>
  <c r="C39" i="40"/>
  <c r="C40" i="40"/>
  <c r="H6" i="40"/>
  <c r="AQ47" i="43"/>
  <c r="AQ45" i="43"/>
  <c r="BA43" i="43"/>
  <c r="AQ43" i="43"/>
  <c r="BA41" i="43"/>
  <c r="AZ41" i="43"/>
  <c r="AY41" i="43"/>
  <c r="AW41" i="43"/>
  <c r="AQ41" i="43"/>
  <c r="BA40" i="43"/>
  <c r="BA39" i="43"/>
  <c r="AQ39" i="43"/>
  <c r="AQ37" i="43"/>
  <c r="I29" i="43"/>
  <c r="H28" i="43"/>
  <c r="E28" i="43"/>
  <c r="F28" i="43"/>
  <c r="C28" i="43"/>
  <c r="I28" i="43"/>
  <c r="H27" i="43"/>
  <c r="E27" i="43"/>
  <c r="F27" i="43"/>
  <c r="C27" i="43"/>
  <c r="I27" i="43"/>
  <c r="H26" i="43"/>
  <c r="E26" i="43"/>
  <c r="C26" i="43"/>
  <c r="I26" i="43"/>
  <c r="H25" i="43"/>
  <c r="E25" i="43"/>
  <c r="C25" i="43"/>
  <c r="I25" i="43"/>
  <c r="H24" i="43"/>
  <c r="E24" i="43"/>
  <c r="C24" i="43"/>
  <c r="I24" i="43"/>
  <c r="H23" i="43"/>
  <c r="E23" i="43"/>
  <c r="C23" i="43"/>
  <c r="I23" i="43"/>
  <c r="H22" i="43"/>
  <c r="E22" i="43"/>
  <c r="L22" i="43"/>
  <c r="N22" i="43"/>
  <c r="C22" i="43"/>
  <c r="I22" i="43"/>
  <c r="H21" i="43"/>
  <c r="E21" i="43"/>
  <c r="C21" i="43"/>
  <c r="I21" i="43"/>
  <c r="H20" i="43"/>
  <c r="E20" i="43"/>
  <c r="F20" i="43"/>
  <c r="C20" i="43"/>
  <c r="I20" i="43"/>
  <c r="H19" i="43"/>
  <c r="E19" i="43"/>
  <c r="C19" i="43"/>
  <c r="I19" i="43"/>
  <c r="H18" i="43"/>
  <c r="E18" i="43"/>
  <c r="L18" i="43"/>
  <c r="N18" i="43"/>
  <c r="C18" i="43"/>
  <c r="I18" i="43"/>
  <c r="H17" i="43"/>
  <c r="E17" i="43"/>
  <c r="C17" i="43"/>
  <c r="I17" i="43"/>
  <c r="H16" i="43"/>
  <c r="E16" i="43"/>
  <c r="F16" i="43"/>
  <c r="C16" i="43"/>
  <c r="I16" i="43"/>
  <c r="H15" i="43"/>
  <c r="E15" i="43"/>
  <c r="L15" i="43"/>
  <c r="C15" i="43"/>
  <c r="I15" i="43"/>
  <c r="H14" i="43"/>
  <c r="E14" i="43"/>
  <c r="L14" i="43"/>
  <c r="N14" i="43"/>
  <c r="C14" i="43"/>
  <c r="I14" i="43"/>
  <c r="H13" i="43"/>
  <c r="E13" i="43"/>
  <c r="C13" i="43"/>
  <c r="I13" i="43"/>
  <c r="H12" i="43"/>
  <c r="E12" i="43"/>
  <c r="C12" i="43"/>
  <c r="I12" i="43"/>
  <c r="H11" i="43"/>
  <c r="E11" i="43"/>
  <c r="F11" i="43"/>
  <c r="C11" i="43"/>
  <c r="I11" i="43"/>
  <c r="H10" i="43"/>
  <c r="E10" i="43"/>
  <c r="L10" i="43"/>
  <c r="N10" i="43"/>
  <c r="C10" i="43"/>
  <c r="I10" i="43"/>
  <c r="H9" i="43"/>
  <c r="E9" i="43"/>
  <c r="C9" i="43"/>
  <c r="I9" i="43"/>
  <c r="H8" i="43"/>
  <c r="E8" i="43"/>
  <c r="F8" i="43"/>
  <c r="C8" i="43"/>
  <c r="I8" i="43"/>
  <c r="H7" i="43"/>
  <c r="E7" i="43"/>
  <c r="L7" i="43"/>
  <c r="C7" i="43"/>
  <c r="I7" i="43"/>
  <c r="H6" i="43"/>
  <c r="E6" i="43"/>
  <c r="L6" i="43"/>
  <c r="C6" i="43"/>
  <c r="I6" i="43"/>
  <c r="H5" i="43"/>
  <c r="E5" i="43"/>
  <c r="F5" i="43"/>
  <c r="C5" i="43"/>
  <c r="I5" i="43"/>
  <c r="F1" i="43"/>
  <c r="A39" i="42"/>
  <c r="A40" i="42"/>
  <c r="A41" i="42"/>
  <c r="A42" i="42"/>
  <c r="A43" i="42"/>
  <c r="A44" i="42"/>
  <c r="A45" i="42"/>
  <c r="A46" i="42"/>
  <c r="A47" i="42"/>
  <c r="A48" i="42"/>
  <c r="A49" i="42"/>
  <c r="A50" i="42"/>
  <c r="A51" i="42"/>
  <c r="A52" i="42"/>
  <c r="A53" i="42"/>
  <c r="A54" i="42"/>
  <c r="A55" i="42"/>
  <c r="A56" i="42"/>
  <c r="A57" i="42"/>
  <c r="A58" i="42"/>
  <c r="A59" i="42"/>
  <c r="A60" i="42"/>
  <c r="A61" i="42"/>
  <c r="A62" i="42"/>
  <c r="A63" i="42"/>
  <c r="A64" i="42"/>
  <c r="A65" i="42"/>
  <c r="A30" i="42"/>
  <c r="A29" i="42"/>
  <c r="A28" i="42"/>
  <c r="A27" i="42"/>
  <c r="A26" i="42"/>
  <c r="A25" i="42"/>
  <c r="A24" i="42"/>
  <c r="A23" i="42"/>
  <c r="A22" i="42"/>
  <c r="A21" i="42"/>
  <c r="A20" i="42"/>
  <c r="A19" i="42"/>
  <c r="A18" i="42"/>
  <c r="A17" i="42"/>
  <c r="A16" i="42"/>
  <c r="A15" i="42"/>
  <c r="A14" i="42"/>
  <c r="A13" i="42"/>
  <c r="A12" i="42"/>
  <c r="A11" i="42"/>
  <c r="A10" i="42"/>
  <c r="A9" i="42"/>
  <c r="A8" i="42"/>
  <c r="A7" i="42"/>
  <c r="A6" i="42"/>
  <c r="A5" i="42"/>
  <c r="W78" i="41"/>
  <c r="V78" i="41"/>
  <c r="U78" i="41"/>
  <c r="T78" i="41"/>
  <c r="S78" i="41"/>
  <c r="X77" i="41"/>
  <c r="X76" i="41"/>
  <c r="X75" i="41"/>
  <c r="Z50" i="41"/>
  <c r="M40" i="41"/>
  <c r="X50" i="41"/>
  <c r="V50" i="41"/>
  <c r="I37" i="41"/>
  <c r="H37" i="41"/>
  <c r="AF49" i="41"/>
  <c r="AG49" i="41"/>
  <c r="AC49" i="41"/>
  <c r="AF48" i="41"/>
  <c r="AG48" i="41"/>
  <c r="AC48" i="41"/>
  <c r="AF47" i="41"/>
  <c r="AG47" i="41"/>
  <c r="AC47" i="41"/>
  <c r="AF46" i="41"/>
  <c r="AG46" i="41"/>
  <c r="AC46" i="41"/>
  <c r="AF45" i="41"/>
  <c r="AG45" i="41"/>
  <c r="AC45" i="41"/>
  <c r="O40" i="41"/>
  <c r="N40" i="41"/>
  <c r="L40" i="41"/>
  <c r="O39" i="41"/>
  <c r="N39" i="41"/>
  <c r="M39" i="41"/>
  <c r="L39" i="41"/>
  <c r="I39" i="41"/>
  <c r="H39" i="41"/>
  <c r="O38" i="41"/>
  <c r="N38" i="41"/>
  <c r="M38" i="41"/>
  <c r="L38" i="41"/>
  <c r="O37" i="41"/>
  <c r="N37" i="41"/>
  <c r="M37" i="41"/>
  <c r="L37" i="41"/>
  <c r="O36" i="41"/>
  <c r="N36" i="41"/>
  <c r="K36" i="41"/>
  <c r="J36" i="41"/>
  <c r="O35" i="41"/>
  <c r="N35" i="41"/>
  <c r="M35" i="41"/>
  <c r="L35" i="41"/>
  <c r="K35" i="41"/>
  <c r="J35" i="41"/>
  <c r="O34" i="41"/>
  <c r="N34" i="41"/>
  <c r="M34" i="41"/>
  <c r="L34" i="41"/>
  <c r="O33" i="41"/>
  <c r="N33" i="41"/>
  <c r="M33" i="41"/>
  <c r="L33" i="41"/>
  <c r="K33" i="41"/>
  <c r="J33" i="41"/>
  <c r="O32" i="41"/>
  <c r="N32" i="41"/>
  <c r="O31" i="41"/>
  <c r="N31" i="41"/>
  <c r="M31" i="41"/>
  <c r="L31" i="41"/>
  <c r="O30" i="41"/>
  <c r="N30" i="41"/>
  <c r="M30" i="41"/>
  <c r="L30" i="41"/>
  <c r="O29" i="41"/>
  <c r="N29" i="41"/>
  <c r="M29" i="41"/>
  <c r="L29" i="41"/>
  <c r="O28" i="41"/>
  <c r="N28" i="41"/>
  <c r="K28" i="41"/>
  <c r="J28" i="41"/>
  <c r="O27" i="41"/>
  <c r="N27" i="41"/>
  <c r="M27" i="41"/>
  <c r="L27" i="41"/>
  <c r="K27" i="41"/>
  <c r="J27" i="41"/>
  <c r="O26" i="41"/>
  <c r="N26" i="41"/>
  <c r="M26" i="41"/>
  <c r="L26" i="41"/>
  <c r="I26" i="41"/>
  <c r="H26" i="41"/>
  <c r="O25" i="41"/>
  <c r="M25" i="41"/>
  <c r="O24" i="41"/>
  <c r="M24" i="41"/>
  <c r="K24" i="41"/>
  <c r="O23" i="41"/>
  <c r="M23" i="41"/>
  <c r="K23" i="41"/>
  <c r="O22" i="41"/>
  <c r="M22" i="41"/>
  <c r="O21" i="41"/>
  <c r="M21" i="41"/>
  <c r="I21" i="41"/>
  <c r="O20" i="41"/>
  <c r="M20" i="41"/>
  <c r="K20" i="41"/>
  <c r="I20" i="41"/>
  <c r="O19" i="41"/>
  <c r="M19" i="41"/>
  <c r="K19" i="41"/>
  <c r="I19" i="41"/>
  <c r="O18" i="41"/>
  <c r="M18" i="41"/>
  <c r="K18" i="41"/>
  <c r="O17" i="41"/>
  <c r="M17" i="41"/>
  <c r="K17" i="41"/>
  <c r="O16" i="41"/>
  <c r="M16" i="41"/>
  <c r="K16" i="41"/>
  <c r="I16" i="41"/>
  <c r="O15" i="41"/>
  <c r="M15" i="41"/>
  <c r="K15" i="41"/>
  <c r="I15" i="41"/>
  <c r="O14" i="41"/>
  <c r="M14" i="41"/>
  <c r="K14" i="41"/>
  <c r="O13" i="41"/>
  <c r="M13" i="41"/>
  <c r="K13" i="41"/>
  <c r="O12" i="41"/>
  <c r="M12" i="41"/>
  <c r="K12" i="41"/>
  <c r="I12" i="41"/>
  <c r="O11" i="41"/>
  <c r="M11" i="41"/>
  <c r="K11" i="41"/>
  <c r="I11" i="41"/>
  <c r="O10" i="41"/>
  <c r="M10" i="41"/>
  <c r="K10" i="41"/>
  <c r="O9" i="41"/>
  <c r="M9" i="41"/>
  <c r="K9" i="41"/>
  <c r="O8" i="41"/>
  <c r="M8" i="41"/>
  <c r="K8" i="41"/>
  <c r="I8" i="41"/>
  <c r="O7" i="41"/>
  <c r="M7" i="41"/>
  <c r="K7" i="41"/>
  <c r="I7" i="41"/>
  <c r="O6" i="41"/>
  <c r="M6" i="41"/>
  <c r="K6" i="41"/>
  <c r="O5" i="41"/>
  <c r="M5" i="41"/>
  <c r="K5" i="41"/>
  <c r="W4" i="41"/>
  <c r="U4" i="41"/>
  <c r="P4" i="41"/>
  <c r="O4" i="41"/>
  <c r="N4" i="41"/>
  <c r="M4" i="41"/>
  <c r="L4" i="41"/>
  <c r="K4" i="41"/>
  <c r="J4" i="41"/>
  <c r="I4" i="41"/>
  <c r="H4" i="41"/>
  <c r="C4" i="41"/>
  <c r="G29" i="43"/>
  <c r="E29" i="43"/>
  <c r="R12" i="43"/>
  <c r="Q12" i="43"/>
  <c r="R24" i="43"/>
  <c r="T24" i="43"/>
  <c r="Q24" i="43"/>
  <c r="R5" i="43"/>
  <c r="Q5" i="43"/>
  <c r="J9" i="43"/>
  <c r="R9" i="43"/>
  <c r="Q9" i="43"/>
  <c r="Q13" i="43"/>
  <c r="R13" i="43"/>
  <c r="T13" i="43"/>
  <c r="J17" i="43"/>
  <c r="R17" i="43"/>
  <c r="Q17" i="43"/>
  <c r="J21" i="43"/>
  <c r="R21" i="43"/>
  <c r="Q21" i="43"/>
  <c r="R25" i="43"/>
  <c r="Q25" i="43"/>
  <c r="Q29" i="43"/>
  <c r="W29" i="43"/>
  <c r="R29" i="43"/>
  <c r="Q16" i="43"/>
  <c r="R16" i="43"/>
  <c r="T16" i="43"/>
  <c r="R20" i="43"/>
  <c r="Q20" i="43"/>
  <c r="J7" i="43"/>
  <c r="R7" i="43"/>
  <c r="Q7" i="43"/>
  <c r="R11" i="43"/>
  <c r="Q11" i="43"/>
  <c r="R15" i="43"/>
  <c r="Q15" i="43"/>
  <c r="R19" i="43"/>
  <c r="Q19" i="43"/>
  <c r="R23" i="43"/>
  <c r="Q23" i="43"/>
  <c r="R27" i="43"/>
  <c r="Q27" i="43"/>
  <c r="Q8" i="43"/>
  <c r="R8" i="43"/>
  <c r="Q28" i="43"/>
  <c r="R28" i="43"/>
  <c r="T28" i="43"/>
  <c r="J6" i="43"/>
  <c r="R6" i="43"/>
  <c r="Q6" i="43"/>
  <c r="J10" i="43"/>
  <c r="R10" i="43"/>
  <c r="Q10" i="43"/>
  <c r="R14" i="43"/>
  <c r="Q14" i="43"/>
  <c r="J18" i="43"/>
  <c r="R18" i="43"/>
  <c r="Q18" i="43"/>
  <c r="R22" i="43"/>
  <c r="Q22" i="43"/>
  <c r="R26" i="43"/>
  <c r="Q26" i="43"/>
  <c r="Q37" i="40"/>
  <c r="R36" i="40"/>
  <c r="H29" i="43"/>
  <c r="F15" i="43"/>
  <c r="I31" i="41"/>
  <c r="H31" i="41"/>
  <c r="C5" i="41"/>
  <c r="C18" i="18"/>
  <c r="F7" i="43"/>
  <c r="W27" i="43"/>
  <c r="J28" i="43"/>
  <c r="F29" i="43"/>
  <c r="AG50" i="41"/>
  <c r="Q31" i="41"/>
  <c r="L11" i="43"/>
  <c r="F19" i="43"/>
  <c r="F23" i="43"/>
  <c r="W28" i="43"/>
  <c r="J26" i="43"/>
  <c r="X78" i="41"/>
  <c r="Y78" i="41"/>
  <c r="J29" i="43"/>
  <c r="I6" i="40"/>
  <c r="I46" i="40"/>
  <c r="H7" i="40"/>
  <c r="J5" i="43"/>
  <c r="T20" i="43"/>
  <c r="S20" i="43"/>
  <c r="N6" i="43"/>
  <c r="M6" i="43"/>
  <c r="O6" i="43"/>
  <c r="T8" i="43"/>
  <c r="S8" i="43"/>
  <c r="J22" i="43"/>
  <c r="T12" i="43"/>
  <c r="S12" i="43"/>
  <c r="J23" i="43"/>
  <c r="L12" i="43"/>
  <c r="W12" i="43"/>
  <c r="J14" i="43"/>
  <c r="S16" i="43"/>
  <c r="J27" i="43"/>
  <c r="N7" i="43"/>
  <c r="M7" i="43"/>
  <c r="O7" i="43"/>
  <c r="F9" i="43"/>
  <c r="N15" i="43"/>
  <c r="M15" i="43"/>
  <c r="O15" i="43"/>
  <c r="F25" i="43"/>
  <c r="J8" i="43"/>
  <c r="J11" i="43"/>
  <c r="F12" i="43"/>
  <c r="J13" i="43"/>
  <c r="W14" i="43"/>
  <c r="J19" i="43"/>
  <c r="W24" i="43"/>
  <c r="L24" i="43"/>
  <c r="F13" i="43"/>
  <c r="L19" i="43"/>
  <c r="F21" i="43"/>
  <c r="T25" i="43"/>
  <c r="S25" i="43"/>
  <c r="M10" i="43"/>
  <c r="O10" i="43"/>
  <c r="J12" i="43"/>
  <c r="J15" i="43"/>
  <c r="M18" i="43"/>
  <c r="O18" i="43"/>
  <c r="J20" i="43"/>
  <c r="W23" i="43"/>
  <c r="J24" i="43"/>
  <c r="J25" i="43"/>
  <c r="L29" i="43"/>
  <c r="W6" i="43"/>
  <c r="F17" i="43"/>
  <c r="F26" i="43"/>
  <c r="M14" i="43"/>
  <c r="O14" i="43"/>
  <c r="J16" i="43"/>
  <c r="M22" i="43"/>
  <c r="O22" i="43"/>
  <c r="S26" i="43"/>
  <c r="T26" i="43"/>
  <c r="F6" i="43"/>
  <c r="F10" i="43"/>
  <c r="F14" i="43"/>
  <c r="F18" i="43"/>
  <c r="F22" i="43"/>
  <c r="L23" i="43"/>
  <c r="F24" i="43"/>
  <c r="R4" i="41"/>
  <c r="I5" i="41"/>
  <c r="I9" i="41"/>
  <c r="I13" i="41"/>
  <c r="I17" i="41"/>
  <c r="I29" i="41"/>
  <c r="H29" i="41"/>
  <c r="K38" i="41"/>
  <c r="J38" i="41"/>
  <c r="K34" i="41"/>
  <c r="J34" i="41"/>
  <c r="K30" i="41"/>
  <c r="J30" i="41"/>
  <c r="K40" i="41"/>
  <c r="J40" i="41"/>
  <c r="K32" i="41"/>
  <c r="J32" i="41"/>
  <c r="K22" i="41"/>
  <c r="K39" i="41"/>
  <c r="J39" i="41"/>
  <c r="R39" i="41"/>
  <c r="B64" i="43"/>
  <c r="K64" i="43"/>
  <c r="K37" i="41"/>
  <c r="J37" i="41"/>
  <c r="R37" i="41"/>
  <c r="B62" i="43"/>
  <c r="K62" i="43"/>
  <c r="K31" i="41"/>
  <c r="J31" i="41"/>
  <c r="K29" i="41"/>
  <c r="J29" i="41"/>
  <c r="R29" i="41"/>
  <c r="B54" i="43"/>
  <c r="K54" i="43"/>
  <c r="K26" i="41"/>
  <c r="J26" i="41"/>
  <c r="K25" i="41"/>
  <c r="K21" i="41"/>
  <c r="Q40" i="41"/>
  <c r="I40" i="41"/>
  <c r="H40" i="41"/>
  <c r="I36" i="41"/>
  <c r="H36" i="41"/>
  <c r="I32" i="41"/>
  <c r="H32" i="41"/>
  <c r="I28" i="41"/>
  <c r="H28" i="41"/>
  <c r="I33" i="41"/>
  <c r="H33" i="41"/>
  <c r="R33" i="41"/>
  <c r="B58" i="43"/>
  <c r="K58" i="43"/>
  <c r="I24" i="41"/>
  <c r="I38" i="41"/>
  <c r="H38" i="41"/>
  <c r="I35" i="41"/>
  <c r="H35" i="41"/>
  <c r="R35" i="41"/>
  <c r="B60" i="43"/>
  <c r="K60" i="43"/>
  <c r="I30" i="41"/>
  <c r="H30" i="41"/>
  <c r="I27" i="41"/>
  <c r="H27" i="41"/>
  <c r="R27" i="41"/>
  <c r="B52" i="43"/>
  <c r="K52" i="43"/>
  <c r="I23" i="41"/>
  <c r="I6" i="41"/>
  <c r="I10" i="41"/>
  <c r="I14" i="41"/>
  <c r="I18" i="41"/>
  <c r="I22" i="41"/>
  <c r="I25" i="41"/>
  <c r="I34" i="41"/>
  <c r="H34" i="41"/>
  <c r="Y77" i="41"/>
  <c r="M28" i="41"/>
  <c r="L28" i="41"/>
  <c r="M32" i="41"/>
  <c r="L32" i="41"/>
  <c r="M36" i="41"/>
  <c r="L36" i="41"/>
  <c r="R36" i="41"/>
  <c r="B61" i="43"/>
  <c r="K61" i="43"/>
  <c r="G16" i="4"/>
  <c r="Q14" i="41"/>
  <c r="Q37" i="41"/>
  <c r="Q39" i="41"/>
  <c r="S24" i="43"/>
  <c r="S13" i="43"/>
  <c r="Q38" i="40"/>
  <c r="R37" i="40"/>
  <c r="Q6" i="41"/>
  <c r="R31" i="41"/>
  <c r="B56" i="43"/>
  <c r="K56" i="43"/>
  <c r="S28" i="43"/>
  <c r="U28" i="43"/>
  <c r="S29" i="43"/>
  <c r="X29" i="43"/>
  <c r="M29" i="43"/>
  <c r="O29" i="43"/>
  <c r="C6" i="41"/>
  <c r="G30" i="43"/>
  <c r="Q38" i="41"/>
  <c r="Q24" i="41"/>
  <c r="R28" i="41"/>
  <c r="B53" i="43"/>
  <c r="K53" i="43"/>
  <c r="Q30" i="41"/>
  <c r="Q34" i="41"/>
  <c r="Q32" i="41"/>
  <c r="Q35" i="41"/>
  <c r="Q17" i="41"/>
  <c r="Q9" i="41"/>
  <c r="Q13" i="41"/>
  <c r="Q23" i="41"/>
  <c r="Q27" i="41"/>
  <c r="Q5" i="41"/>
  <c r="R32" i="41"/>
  <c r="B57" i="43"/>
  <c r="K57" i="43"/>
  <c r="Q18" i="41"/>
  <c r="Q10" i="41"/>
  <c r="R38" i="41"/>
  <c r="B63" i="43"/>
  <c r="K63" i="43"/>
  <c r="Q29" i="41"/>
  <c r="Q26" i="41"/>
  <c r="L27" i="43"/>
  <c r="L28" i="43"/>
  <c r="X28" i="43"/>
  <c r="Q21" i="41"/>
  <c r="Q36" i="41"/>
  <c r="Q19" i="41"/>
  <c r="Q16" i="41"/>
  <c r="Q11" i="41"/>
  <c r="Q8" i="41"/>
  <c r="Q33" i="41"/>
  <c r="Q28" i="41"/>
  <c r="Q22" i="41"/>
  <c r="Q4" i="41"/>
  <c r="Q25" i="41"/>
  <c r="Q20" i="41"/>
  <c r="Q15" i="41"/>
  <c r="Q12" i="41"/>
  <c r="Q7" i="41"/>
  <c r="R34" i="41"/>
  <c r="B59" i="43"/>
  <c r="K59" i="43"/>
  <c r="W10" i="43"/>
  <c r="D4" i="40"/>
  <c r="D44" i="40"/>
  <c r="R40" i="41"/>
  <c r="B65" i="43"/>
  <c r="K65" i="43"/>
  <c r="Y76" i="41"/>
  <c r="Y75" i="41"/>
  <c r="I7" i="40"/>
  <c r="I47" i="40"/>
  <c r="H8" i="40"/>
  <c r="U24" i="43"/>
  <c r="L16" i="43"/>
  <c r="W16" i="43"/>
  <c r="X27" i="43"/>
  <c r="S27" i="43"/>
  <c r="T27" i="43"/>
  <c r="U8" i="43"/>
  <c r="W26" i="43"/>
  <c r="L26" i="43"/>
  <c r="S17" i="43"/>
  <c r="T17" i="43"/>
  <c r="N11" i="43"/>
  <c r="M11" i="43"/>
  <c r="O11" i="43"/>
  <c r="M24" i="43"/>
  <c r="O24" i="43"/>
  <c r="N24" i="43"/>
  <c r="T19" i="43"/>
  <c r="S19" i="43"/>
  <c r="X19" i="43"/>
  <c r="L25" i="43"/>
  <c r="W25" i="43"/>
  <c r="W19" i="43"/>
  <c r="X22" i="43"/>
  <c r="S22" i="43"/>
  <c r="T22" i="43"/>
  <c r="W7" i="43"/>
  <c r="W15" i="43"/>
  <c r="U25" i="43"/>
  <c r="T9" i="43"/>
  <c r="S9" i="43"/>
  <c r="S18" i="43"/>
  <c r="X18" i="43"/>
  <c r="T18" i="43"/>
  <c r="S21" i="43"/>
  <c r="T21" i="43"/>
  <c r="W9" i="43"/>
  <c r="L9" i="43"/>
  <c r="M12" i="43"/>
  <c r="O12" i="43"/>
  <c r="N12" i="43"/>
  <c r="U12" i="43"/>
  <c r="W17" i="43"/>
  <c r="L17" i="43"/>
  <c r="X17" i="43"/>
  <c r="N29" i="43"/>
  <c r="W21" i="43"/>
  <c r="L21" i="43"/>
  <c r="X21" i="43"/>
  <c r="L8" i="43"/>
  <c r="W8" i="43"/>
  <c r="W22" i="43"/>
  <c r="S11" i="43"/>
  <c r="X11" i="43"/>
  <c r="T11" i="43"/>
  <c r="L5" i="43"/>
  <c r="X5" i="43"/>
  <c r="W5" i="43"/>
  <c r="L20" i="43"/>
  <c r="W20" i="43"/>
  <c r="S14" i="43"/>
  <c r="T14" i="43"/>
  <c r="X14" i="43"/>
  <c r="T23" i="43"/>
  <c r="S23" i="43"/>
  <c r="X23" i="43"/>
  <c r="X12" i="43"/>
  <c r="U13" i="43"/>
  <c r="X24" i="43"/>
  <c r="W11" i="43"/>
  <c r="N23" i="43"/>
  <c r="M23" i="43"/>
  <c r="O23" i="43"/>
  <c r="U26" i="43"/>
  <c r="N27" i="43"/>
  <c r="M27" i="43"/>
  <c r="O27" i="43"/>
  <c r="W18" i="43"/>
  <c r="M19" i="43"/>
  <c r="O19" i="43"/>
  <c r="N19" i="43"/>
  <c r="W13" i="43"/>
  <c r="L13" i="43"/>
  <c r="S6" i="43"/>
  <c r="T6" i="43"/>
  <c r="X6" i="43"/>
  <c r="S10" i="43"/>
  <c r="X10" i="43"/>
  <c r="T10" i="43"/>
  <c r="U16" i="43"/>
  <c r="U20" i="43"/>
  <c r="S5" i="43"/>
  <c r="T5" i="43"/>
  <c r="X38" i="41"/>
  <c r="X34" i="41"/>
  <c r="X30" i="41"/>
  <c r="X26" i="41"/>
  <c r="X39" i="41"/>
  <c r="X37" i="41"/>
  <c r="X31" i="41"/>
  <c r="X29" i="41"/>
  <c r="X25" i="41"/>
  <c r="X21" i="41"/>
  <c r="X36" i="41"/>
  <c r="X28" i="41"/>
  <c r="X24" i="41"/>
  <c r="X22" i="41"/>
  <c r="X19" i="41"/>
  <c r="X15" i="41"/>
  <c r="X11" i="41"/>
  <c r="X7" i="41"/>
  <c r="X40" i="41"/>
  <c r="X32" i="41"/>
  <c r="X23" i="41"/>
  <c r="X17" i="41"/>
  <c r="X35" i="41"/>
  <c r="X27" i="41"/>
  <c r="X18" i="41"/>
  <c r="X14" i="41"/>
  <c r="X10" i="41"/>
  <c r="X6" i="41"/>
  <c r="X13" i="41"/>
  <c r="X16" i="41"/>
  <c r="X8" i="41"/>
  <c r="X33" i="41"/>
  <c r="X20" i="41"/>
  <c r="X9" i="41"/>
  <c r="X12" i="41"/>
  <c r="X4" i="41"/>
  <c r="X5" i="41"/>
  <c r="R5" i="41"/>
  <c r="G4" i="41"/>
  <c r="R30" i="41"/>
  <c r="B55" i="43"/>
  <c r="K55" i="43"/>
  <c r="AA4" i="41"/>
  <c r="B4" i="41"/>
  <c r="E39" i="36"/>
  <c r="K18" i="36"/>
  <c r="K17" i="36"/>
  <c r="K15" i="36"/>
  <c r="L18" i="36"/>
  <c r="Y29" i="43"/>
  <c r="Q39" i="40"/>
  <c r="R38" i="40"/>
  <c r="B30" i="43"/>
  <c r="K30" i="43"/>
  <c r="N28" i="43"/>
  <c r="M28" i="43"/>
  <c r="O28" i="43"/>
  <c r="T29" i="43"/>
  <c r="G31" i="43"/>
  <c r="C7" i="41"/>
  <c r="Y28" i="43"/>
  <c r="K22" i="36"/>
  <c r="R44" i="40"/>
  <c r="S44" i="40"/>
  <c r="V19" i="41"/>
  <c r="V14" i="41"/>
  <c r="V13" i="41"/>
  <c r="V11" i="41"/>
  <c r="V6" i="41"/>
  <c r="V5" i="41"/>
  <c r="V39" i="41"/>
  <c r="V33" i="41"/>
  <c r="V21" i="41"/>
  <c r="V20" i="41"/>
  <c r="V12" i="41"/>
  <c r="V38" i="41"/>
  <c r="V31" i="41"/>
  <c r="V25" i="41"/>
  <c r="V24" i="41"/>
  <c r="V18" i="41"/>
  <c r="V17" i="41"/>
  <c r="V15" i="41"/>
  <c r="V10" i="41"/>
  <c r="V9" i="41"/>
  <c r="V7" i="41"/>
  <c r="V4" i="41"/>
  <c r="V30" i="41"/>
  <c r="V16" i="41"/>
  <c r="V8" i="41"/>
  <c r="V32" i="41"/>
  <c r="V23" i="41"/>
  <c r="V26" i="41"/>
  <c r="V28" i="41"/>
  <c r="V37" i="41"/>
  <c r="V22" i="41"/>
  <c r="V40" i="41"/>
  <c r="V35" i="41"/>
  <c r="V34" i="41"/>
  <c r="V36" i="41"/>
  <c r="V27" i="41"/>
  <c r="V29" i="41"/>
  <c r="E44" i="40"/>
  <c r="E4" i="40"/>
  <c r="T39" i="41"/>
  <c r="T16" i="41"/>
  <c r="T8" i="41"/>
  <c r="T4" i="41"/>
  <c r="T40" i="41"/>
  <c r="T22" i="41"/>
  <c r="T13" i="41"/>
  <c r="T5" i="41"/>
  <c r="T37" i="41"/>
  <c r="T20" i="41"/>
  <c r="T12" i="41"/>
  <c r="T32" i="41"/>
  <c r="T29" i="41"/>
  <c r="T17" i="41"/>
  <c r="T9" i="41"/>
  <c r="T10" i="41"/>
  <c r="T31" i="41"/>
  <c r="T26" i="41"/>
  <c r="T21" i="41"/>
  <c r="T24" i="41"/>
  <c r="T19" i="41"/>
  <c r="T6" i="41"/>
  <c r="T38" i="41"/>
  <c r="T36" i="41"/>
  <c r="T18" i="41"/>
  <c r="T34" i="41"/>
  <c r="T28" i="41"/>
  <c r="T33" i="41"/>
  <c r="T11" i="41"/>
  <c r="T23" i="41"/>
  <c r="T14" i="41"/>
  <c r="T30" i="41"/>
  <c r="T25" i="41"/>
  <c r="T27" i="41"/>
  <c r="T7" i="41"/>
  <c r="T35" i="41"/>
  <c r="T15" i="41"/>
  <c r="I8" i="40"/>
  <c r="I48" i="40"/>
  <c r="H9" i="40"/>
  <c r="U6" i="43"/>
  <c r="Y6" i="43"/>
  <c r="M20" i="43"/>
  <c r="N20" i="43"/>
  <c r="X20" i="43"/>
  <c r="Y11" i="43"/>
  <c r="U11" i="43"/>
  <c r="Z11" i="43"/>
  <c r="AA11" i="43"/>
  <c r="N9" i="43"/>
  <c r="M9" i="43"/>
  <c r="O9" i="43"/>
  <c r="U21" i="43"/>
  <c r="U9" i="43"/>
  <c r="Z24" i="43"/>
  <c r="AA24" i="43"/>
  <c r="M26" i="43"/>
  <c r="N26" i="43"/>
  <c r="X26" i="43"/>
  <c r="U5" i="43"/>
  <c r="U23" i="43"/>
  <c r="Y23" i="43"/>
  <c r="Y14" i="43"/>
  <c r="U14" i="43"/>
  <c r="N5" i="43"/>
  <c r="M5" i="43"/>
  <c r="O5" i="43"/>
  <c r="Y12" i="43"/>
  <c r="U17" i="43"/>
  <c r="M16" i="43"/>
  <c r="N16" i="43"/>
  <c r="X16" i="43"/>
  <c r="X9" i="43"/>
  <c r="Z28" i="43"/>
  <c r="T15" i="43"/>
  <c r="S15" i="43"/>
  <c r="X15" i="43"/>
  <c r="T7" i="43"/>
  <c r="S7" i="43"/>
  <c r="X7" i="43"/>
  <c r="Y27" i="43"/>
  <c r="U27" i="43"/>
  <c r="Y24" i="43"/>
  <c r="Z12" i="43"/>
  <c r="AA12" i="43"/>
  <c r="M25" i="43"/>
  <c r="N25" i="43"/>
  <c r="X25" i="43"/>
  <c r="M8" i="43"/>
  <c r="N8" i="43"/>
  <c r="X8" i="43"/>
  <c r="U18" i="43"/>
  <c r="Y18" i="43"/>
  <c r="Y22" i="43"/>
  <c r="U22" i="43"/>
  <c r="Y10" i="43"/>
  <c r="U10" i="43"/>
  <c r="N13" i="43"/>
  <c r="M13" i="43"/>
  <c r="X13" i="43"/>
  <c r="N21" i="43"/>
  <c r="M21" i="43"/>
  <c r="O21" i="43"/>
  <c r="N17" i="43"/>
  <c r="M17" i="43"/>
  <c r="O17" i="43"/>
  <c r="Y19" i="43"/>
  <c r="U19" i="43"/>
  <c r="C49" i="41"/>
  <c r="D4" i="41"/>
  <c r="E4" i="41"/>
  <c r="R6" i="41"/>
  <c r="G5" i="41"/>
  <c r="H30" i="43"/>
  <c r="Q40" i="40"/>
  <c r="R40" i="40"/>
  <c r="R39" i="40"/>
  <c r="U29" i="43"/>
  <c r="B31" i="43"/>
  <c r="G32" i="43"/>
  <c r="E30" i="43"/>
  <c r="F30" i="43"/>
  <c r="H31" i="43"/>
  <c r="F4" i="41"/>
  <c r="C19" i="18"/>
  <c r="AA28" i="43"/>
  <c r="AA30" i="43"/>
  <c r="R45" i="40"/>
  <c r="Y9" i="43"/>
  <c r="Z23" i="43"/>
  <c r="AA23" i="43"/>
  <c r="C5" i="40"/>
  <c r="I9" i="40"/>
  <c r="I49" i="40"/>
  <c r="H10" i="40"/>
  <c r="Z5" i="43"/>
  <c r="O26" i="43"/>
  <c r="Y26" i="43"/>
  <c r="O13" i="43"/>
  <c r="Y13" i="43"/>
  <c r="AB28" i="43"/>
  <c r="Y5" i="43"/>
  <c r="O25" i="43"/>
  <c r="Y25" i="43"/>
  <c r="Z9" i="43"/>
  <c r="AA9" i="43"/>
  <c r="Z10" i="43"/>
  <c r="AA10" i="43"/>
  <c r="Z22" i="43"/>
  <c r="AA22" i="43"/>
  <c r="O8" i="43"/>
  <c r="Y8" i="43"/>
  <c r="AB12" i="43"/>
  <c r="Y7" i="43"/>
  <c r="U7" i="43"/>
  <c r="Y17" i="43"/>
  <c r="Z27" i="43"/>
  <c r="AA27" i="43"/>
  <c r="AB24" i="43"/>
  <c r="Z21" i="43"/>
  <c r="AA21" i="43"/>
  <c r="Y15" i="43"/>
  <c r="U15" i="43"/>
  <c r="AB11" i="43"/>
  <c r="Z17" i="43"/>
  <c r="AA17" i="43"/>
  <c r="Z18" i="43"/>
  <c r="AA18" i="43"/>
  <c r="Z19" i="43"/>
  <c r="AA19" i="43"/>
  <c r="O16" i="43"/>
  <c r="Y16" i="43"/>
  <c r="Z14" i="43"/>
  <c r="AA14" i="43"/>
  <c r="Y21" i="43"/>
  <c r="O20" i="43"/>
  <c r="Y20" i="43"/>
  <c r="Z6" i="43"/>
  <c r="AA6" i="43"/>
  <c r="R7" i="41"/>
  <c r="G6" i="41"/>
  <c r="N5" i="41"/>
  <c r="J5" i="41"/>
  <c r="E5" i="41"/>
  <c r="F5" i="41"/>
  <c r="L5" i="41"/>
  <c r="P5" i="41"/>
  <c r="H5" i="41"/>
  <c r="D5" i="41"/>
  <c r="C23" i="18"/>
  <c r="Z29" i="43"/>
  <c r="AA29" i="43"/>
  <c r="AB29" i="43"/>
  <c r="L30" i="43"/>
  <c r="M30" i="43"/>
  <c r="AA31" i="43"/>
  <c r="G33" i="43"/>
  <c r="C9" i="41"/>
  <c r="B32" i="43"/>
  <c r="H32" i="43"/>
  <c r="AB23" i="43"/>
  <c r="K31" i="43"/>
  <c r="E31" i="43"/>
  <c r="F31" i="43"/>
  <c r="S45" i="40"/>
  <c r="R46" i="40"/>
  <c r="AA5" i="43"/>
  <c r="AB5" i="43"/>
  <c r="S5" i="40"/>
  <c r="C6" i="40"/>
  <c r="I10" i="40"/>
  <c r="I50" i="40"/>
  <c r="L5" i="18"/>
  <c r="H11" i="40"/>
  <c r="AB18" i="43"/>
  <c r="Z25" i="43"/>
  <c r="AA25" i="43"/>
  <c r="Z26" i="43"/>
  <c r="AA26" i="43"/>
  <c r="Z15" i="43"/>
  <c r="AA15" i="43"/>
  <c r="Z7" i="43"/>
  <c r="AA7" i="43"/>
  <c r="AB9" i="43"/>
  <c r="Z13" i="43"/>
  <c r="AA13" i="43"/>
  <c r="Z20" i="43"/>
  <c r="AA20" i="43"/>
  <c r="Z16" i="43"/>
  <c r="AA16" i="43"/>
  <c r="AB17" i="43"/>
  <c r="Z8" i="43"/>
  <c r="AA8" i="43"/>
  <c r="AB6" i="43"/>
  <c r="AB14" i="43"/>
  <c r="AB19" i="43"/>
  <c r="AB21" i="43"/>
  <c r="AB27" i="43"/>
  <c r="AB22" i="43"/>
  <c r="AB10" i="43"/>
  <c r="R8" i="41"/>
  <c r="B33" i="43"/>
  <c r="G7" i="41"/>
  <c r="E6" i="41"/>
  <c r="F6" i="41"/>
  <c r="P6" i="41"/>
  <c r="L6" i="41"/>
  <c r="H6" i="41"/>
  <c r="N6" i="41"/>
  <c r="J6" i="41"/>
  <c r="D6" i="41"/>
  <c r="H33" i="43"/>
  <c r="AC29" i="43"/>
  <c r="B5" i="12"/>
  <c r="B6" i="12"/>
  <c r="K33" i="43"/>
  <c r="L33" i="43"/>
  <c r="E33" i="43"/>
  <c r="F33" i="43"/>
  <c r="L31" i="43"/>
  <c r="G34" i="43"/>
  <c r="C10" i="41"/>
  <c r="K32" i="43"/>
  <c r="E32" i="43"/>
  <c r="F32" i="43"/>
  <c r="N30" i="43"/>
  <c r="C22" i="18"/>
  <c r="D24" i="18"/>
  <c r="D23" i="18"/>
  <c r="R47" i="40"/>
  <c r="S46" i="40"/>
  <c r="S6" i="40"/>
  <c r="C7" i="40"/>
  <c r="I11" i="40"/>
  <c r="I51" i="40"/>
  <c r="H12" i="40"/>
  <c r="AB16" i="43"/>
  <c r="AB26" i="43"/>
  <c r="AB8" i="43"/>
  <c r="AB13" i="43"/>
  <c r="AB15" i="43"/>
  <c r="AB25" i="43"/>
  <c r="AB20" i="43"/>
  <c r="AB7" i="43"/>
  <c r="R9" i="41"/>
  <c r="B34" i="43"/>
  <c r="G8" i="41"/>
  <c r="P7" i="41"/>
  <c r="L7" i="41"/>
  <c r="H7" i="41"/>
  <c r="J7" i="41"/>
  <c r="N7" i="41"/>
  <c r="E7" i="41"/>
  <c r="F7" i="41"/>
  <c r="D7" i="41"/>
  <c r="E15" i="37"/>
  <c r="F15" i="37"/>
  <c r="G15" i="37"/>
  <c r="E16" i="37"/>
  <c r="F16" i="37"/>
  <c r="G16" i="37"/>
  <c r="E17" i="37"/>
  <c r="F17" i="37"/>
  <c r="G17" i="37"/>
  <c r="E18" i="37"/>
  <c r="F18" i="37"/>
  <c r="G18" i="37"/>
  <c r="E19" i="37"/>
  <c r="F19" i="37"/>
  <c r="G19" i="37"/>
  <c r="E20" i="37"/>
  <c r="F20" i="37"/>
  <c r="G20" i="37"/>
  <c r="E21" i="37"/>
  <c r="F21" i="37"/>
  <c r="G21" i="37"/>
  <c r="G29" i="37"/>
  <c r="D53" i="37"/>
  <c r="G48" i="37"/>
  <c r="D55" i="37"/>
  <c r="G41" i="37"/>
  <c r="B10" i="36"/>
  <c r="B5" i="36"/>
  <c r="B7" i="6"/>
  <c r="B10" i="5"/>
  <c r="C31" i="35"/>
  <c r="B31" i="35"/>
  <c r="E31" i="35"/>
  <c r="AK4" i="40"/>
  <c r="C14" i="35"/>
  <c r="B14" i="35"/>
  <c r="C4" i="33"/>
  <c r="D4" i="33"/>
  <c r="E4" i="33"/>
  <c r="F4" i="33"/>
  <c r="G4" i="33"/>
  <c r="H4" i="33"/>
  <c r="I4" i="33"/>
  <c r="J4" i="33"/>
  <c r="K4" i="33"/>
  <c r="L4" i="33"/>
  <c r="C6" i="33"/>
  <c r="D6" i="33"/>
  <c r="E6" i="33"/>
  <c r="F6" i="33"/>
  <c r="G6" i="33"/>
  <c r="H6" i="33"/>
  <c r="I6" i="33"/>
  <c r="J6" i="33"/>
  <c r="K6" i="33"/>
  <c r="L6" i="33"/>
  <c r="B7" i="33"/>
  <c r="C7" i="33"/>
  <c r="D7" i="33"/>
  <c r="E7" i="33"/>
  <c r="F7" i="33"/>
  <c r="G7" i="33"/>
  <c r="H7" i="33"/>
  <c r="I7" i="33"/>
  <c r="J7" i="33"/>
  <c r="K7" i="33"/>
  <c r="L7" i="33"/>
  <c r="F7" i="32"/>
  <c r="G7" i="32"/>
  <c r="H7" i="32"/>
  <c r="I7" i="32"/>
  <c r="J7" i="32"/>
  <c r="K7" i="32"/>
  <c r="L7" i="32"/>
  <c r="M7" i="32"/>
  <c r="N7" i="32"/>
  <c r="E7" i="32"/>
  <c r="D7" i="32"/>
  <c r="C7" i="32"/>
  <c r="B7" i="32"/>
  <c r="C6" i="32"/>
  <c r="D6" i="32"/>
  <c r="E6" i="32"/>
  <c r="F6" i="32"/>
  <c r="G6" i="32"/>
  <c r="H6" i="32"/>
  <c r="I6" i="32"/>
  <c r="J6" i="32"/>
  <c r="K6" i="32"/>
  <c r="L6" i="32"/>
  <c r="M6" i="32"/>
  <c r="N6" i="32"/>
  <c r="C4" i="32"/>
  <c r="D4" i="32"/>
  <c r="E4" i="32"/>
  <c r="F4" i="32"/>
  <c r="G4" i="32"/>
  <c r="H4" i="32"/>
  <c r="I4" i="32"/>
  <c r="J4" i="32"/>
  <c r="K4" i="32"/>
  <c r="L4" i="32"/>
  <c r="M4" i="32"/>
  <c r="N4" i="32"/>
  <c r="C4" i="31"/>
  <c r="D4" i="31"/>
  <c r="E4" i="31"/>
  <c r="F4" i="31"/>
  <c r="G4" i="31"/>
  <c r="H4" i="31"/>
  <c r="I4" i="31"/>
  <c r="J4" i="31"/>
  <c r="K4" i="31"/>
  <c r="L4" i="31"/>
  <c r="C6" i="31"/>
  <c r="D6" i="31"/>
  <c r="E6" i="31"/>
  <c r="F6" i="31"/>
  <c r="G6" i="31"/>
  <c r="H6" i="31"/>
  <c r="I6" i="31"/>
  <c r="J6" i="31"/>
  <c r="K6" i="31"/>
  <c r="L6" i="31"/>
  <c r="B7" i="31"/>
  <c r="C7" i="31"/>
  <c r="D7" i="31"/>
  <c r="E7" i="31"/>
  <c r="F7" i="31"/>
  <c r="G7" i="31"/>
  <c r="H7" i="31"/>
  <c r="I7" i="31"/>
  <c r="J7" i="31"/>
  <c r="K7" i="31"/>
  <c r="L7" i="31"/>
  <c r="J6" i="21"/>
  <c r="J7" i="21"/>
  <c r="J8" i="21"/>
  <c r="J9" i="21"/>
  <c r="G6" i="21"/>
  <c r="G7" i="21"/>
  <c r="G8" i="21"/>
  <c r="G9" i="21"/>
  <c r="G10" i="21"/>
  <c r="G11" i="21"/>
  <c r="G12" i="21"/>
  <c r="G13" i="21"/>
  <c r="G14" i="21"/>
  <c r="G15" i="21"/>
  <c r="G16" i="21"/>
  <c r="G17" i="21"/>
  <c r="G18" i="21"/>
  <c r="G19" i="21"/>
  <c r="G20" i="21"/>
  <c r="G21" i="21"/>
  <c r="G22" i="21"/>
  <c r="D6" i="21"/>
  <c r="D7" i="21"/>
  <c r="D8" i="21"/>
  <c r="D9" i="21"/>
  <c r="D10" i="21"/>
  <c r="D11" i="21"/>
  <c r="D12" i="21"/>
  <c r="D13" i="21"/>
  <c r="D14" i="21"/>
  <c r="D15" i="21"/>
  <c r="D16" i="21"/>
  <c r="D17" i="21"/>
  <c r="D18" i="21"/>
  <c r="D19" i="21"/>
  <c r="D20" i="21"/>
  <c r="D21" i="21"/>
  <c r="D22" i="21"/>
  <c r="B9" i="14"/>
  <c r="D14" i="1"/>
  <c r="G14" i="1"/>
  <c r="B8" i="1"/>
  <c r="C10" i="23"/>
  <c r="E12" i="20"/>
  <c r="B4" i="12"/>
  <c r="AT11" i="19"/>
  <c r="B16" i="12"/>
  <c r="C28" i="12"/>
  <c r="D26" i="12"/>
  <c r="D19" i="20"/>
  <c r="D20" i="20"/>
  <c r="D21" i="20"/>
  <c r="D22" i="20"/>
  <c r="D23" i="20"/>
  <c r="D24" i="20"/>
  <c r="D25" i="20"/>
  <c r="D26" i="20"/>
  <c r="D27" i="20"/>
  <c r="D28" i="20"/>
  <c r="D29" i="20"/>
  <c r="D30" i="20"/>
  <c r="D31" i="20"/>
  <c r="AT61" i="19"/>
  <c r="B17" i="12"/>
  <c r="C27" i="12"/>
  <c r="B20" i="12"/>
  <c r="B21" i="12"/>
  <c r="B28" i="12"/>
  <c r="S3" i="22"/>
  <c r="J12" i="22"/>
  <c r="B4" i="5"/>
  <c r="B5" i="5"/>
  <c r="B8" i="17"/>
  <c r="S4" i="22"/>
  <c r="J13" i="22"/>
  <c r="E62" i="5"/>
  <c r="S5" i="22"/>
  <c r="J14" i="22"/>
  <c r="E63" i="5"/>
  <c r="S6" i="22"/>
  <c r="J15" i="22"/>
  <c r="E64" i="5"/>
  <c r="S7" i="22"/>
  <c r="J16" i="22"/>
  <c r="J17" i="22"/>
  <c r="E66" i="5"/>
  <c r="AT12" i="19"/>
  <c r="AT13" i="19"/>
  <c r="AT14" i="19"/>
  <c r="AT15" i="19"/>
  <c r="AT16" i="19"/>
  <c r="AT17" i="19"/>
  <c r="AT18" i="19"/>
  <c r="AT19" i="19"/>
  <c r="AT20" i="19"/>
  <c r="AT21" i="19"/>
  <c r="AT22" i="19"/>
  <c r="AT23" i="19"/>
  <c r="AT24" i="19"/>
  <c r="AT25" i="19"/>
  <c r="AT26" i="19"/>
  <c r="AT27" i="19"/>
  <c r="AT28" i="19"/>
  <c r="AT29" i="19"/>
  <c r="AT30" i="19"/>
  <c r="AT31" i="19"/>
  <c r="AT32" i="19"/>
  <c r="AT33" i="19"/>
  <c r="AT34" i="19"/>
  <c r="AT35" i="19"/>
  <c r="AT36" i="19"/>
  <c r="AT37" i="19"/>
  <c r="AT38" i="19"/>
  <c r="AT39" i="19"/>
  <c r="AT40" i="19"/>
  <c r="AT41" i="19"/>
  <c r="AT42" i="19"/>
  <c r="AT43" i="19"/>
  <c r="AT44" i="19"/>
  <c r="AT45" i="19"/>
  <c r="AT46" i="19"/>
  <c r="AT47" i="19"/>
  <c r="AT48" i="19"/>
  <c r="AT49" i="19"/>
  <c r="AT50" i="19"/>
  <c r="AT51" i="19"/>
  <c r="AT52" i="19"/>
  <c r="AT53" i="19"/>
  <c r="AT54" i="19"/>
  <c r="AT55" i="19"/>
  <c r="AT56" i="19"/>
  <c r="AT57" i="19"/>
  <c r="AT58" i="19"/>
  <c r="AT59" i="19"/>
  <c r="AT60" i="19"/>
  <c r="E180" i="5"/>
  <c r="F180" i="5"/>
  <c r="B8" i="5"/>
  <c r="B9" i="5"/>
  <c r="E179" i="5"/>
  <c r="F179" i="5"/>
  <c r="E174" i="5"/>
  <c r="F174" i="5"/>
  <c r="E175" i="5"/>
  <c r="E176" i="5"/>
  <c r="E177" i="5"/>
  <c r="F177" i="5"/>
  <c r="E178" i="5"/>
  <c r="F178" i="5"/>
  <c r="E173" i="5"/>
  <c r="K43" i="22"/>
  <c r="L43" i="22"/>
  <c r="N43" i="22"/>
  <c r="O43" i="22"/>
  <c r="P43" i="22"/>
  <c r="Q43" i="22"/>
  <c r="R43" i="22"/>
  <c r="B64" i="22"/>
  <c r="B65" i="22"/>
  <c r="B66" i="22"/>
  <c r="B67" i="22"/>
  <c r="B68" i="22"/>
  <c r="B69" i="22"/>
  <c r="B70" i="22"/>
  <c r="B71" i="22"/>
  <c r="B72" i="22"/>
  <c r="B73" i="22"/>
  <c r="E171" i="5"/>
  <c r="E172" i="5"/>
  <c r="E170" i="5"/>
  <c r="E115" i="5"/>
  <c r="E116" i="5"/>
  <c r="E117" i="5"/>
  <c r="E118" i="5"/>
  <c r="E119" i="5"/>
  <c r="E120" i="5"/>
  <c r="E121" i="5"/>
  <c r="C12" i="22"/>
  <c r="B12" i="22"/>
  <c r="E13" i="5"/>
  <c r="D12" i="22"/>
  <c r="M12" i="22"/>
  <c r="E12" i="22"/>
  <c r="L3" i="22"/>
  <c r="F12" i="22"/>
  <c r="G12" i="22"/>
  <c r="E43" i="5"/>
  <c r="F43" i="5"/>
  <c r="O3" i="22"/>
  <c r="H12" i="22"/>
  <c r="P3" i="22"/>
  <c r="R3" i="22"/>
  <c r="I12" i="22"/>
  <c r="C13" i="22"/>
  <c r="L13" i="22"/>
  <c r="B13" i="22"/>
  <c r="D13" i="22"/>
  <c r="M13" i="22"/>
  <c r="E13" i="22"/>
  <c r="N13" i="22"/>
  <c r="L4" i="22"/>
  <c r="F13" i="22"/>
  <c r="G13" i="22"/>
  <c r="E44" i="5"/>
  <c r="O4" i="22"/>
  <c r="H13" i="22"/>
  <c r="P4" i="22"/>
  <c r="R4" i="22"/>
  <c r="I13" i="22"/>
  <c r="C14" i="22"/>
  <c r="B14" i="22"/>
  <c r="D14" i="22"/>
  <c r="E14" i="22"/>
  <c r="L5" i="22"/>
  <c r="F14" i="22"/>
  <c r="G14" i="22"/>
  <c r="O5" i="22"/>
  <c r="P5" i="22"/>
  <c r="H14" i="22"/>
  <c r="Q14" i="22"/>
  <c r="R5" i="22"/>
  <c r="I14" i="22"/>
  <c r="C15" i="22"/>
  <c r="L15" i="22"/>
  <c r="B15" i="22"/>
  <c r="E16" i="5"/>
  <c r="D15" i="22"/>
  <c r="M15" i="22"/>
  <c r="E15" i="22"/>
  <c r="L6" i="22"/>
  <c r="F15" i="22"/>
  <c r="E40" i="5"/>
  <c r="G15" i="22"/>
  <c r="O6" i="22"/>
  <c r="H15" i="22"/>
  <c r="P6" i="22"/>
  <c r="R6" i="22"/>
  <c r="I15" i="22"/>
  <c r="S15" i="22"/>
  <c r="C16" i="22"/>
  <c r="L16" i="22"/>
  <c r="B16" i="22"/>
  <c r="D16" i="22"/>
  <c r="E16" i="22"/>
  <c r="L7" i="22"/>
  <c r="F16" i="22"/>
  <c r="E41" i="5"/>
  <c r="G16" i="22"/>
  <c r="R7" i="22"/>
  <c r="I16" i="22"/>
  <c r="O7" i="22"/>
  <c r="P7" i="22"/>
  <c r="C17" i="22"/>
  <c r="E24" i="5"/>
  <c r="B17" i="22"/>
  <c r="D17" i="22"/>
  <c r="E17" i="22"/>
  <c r="E36" i="5"/>
  <c r="F17" i="22"/>
  <c r="B74" i="22"/>
  <c r="M43" i="22"/>
  <c r="E114" i="5"/>
  <c r="B7" i="5"/>
  <c r="F118" i="5"/>
  <c r="F170" i="5"/>
  <c r="F173" i="5"/>
  <c r="F172" i="5"/>
  <c r="F171" i="5"/>
  <c r="E42" i="5"/>
  <c r="E56" i="5"/>
  <c r="E58" i="5"/>
  <c r="E59" i="5"/>
  <c r="I17" i="22"/>
  <c r="E60" i="5"/>
  <c r="E55" i="5"/>
  <c r="H17" i="22"/>
  <c r="E54" i="5"/>
  <c r="E45" i="5"/>
  <c r="E46" i="5"/>
  <c r="F46" i="5"/>
  <c r="E47" i="5"/>
  <c r="G17" i="22"/>
  <c r="E48" i="5"/>
  <c r="E37" i="5"/>
  <c r="E32" i="5"/>
  <c r="E33" i="5"/>
  <c r="E34" i="5"/>
  <c r="E31" i="5"/>
  <c r="E26" i="5"/>
  <c r="E27" i="5"/>
  <c r="E29" i="5"/>
  <c r="E30" i="5"/>
  <c r="E21" i="5"/>
  <c r="F21" i="5"/>
  <c r="E22" i="5"/>
  <c r="E19" i="5"/>
  <c r="E14" i="5"/>
  <c r="E17" i="5"/>
  <c r="E18" i="5"/>
  <c r="C9" i="22"/>
  <c r="D9" i="22"/>
  <c r="E9" i="22"/>
  <c r="C18" i="22"/>
  <c r="F9" i="22"/>
  <c r="G9" i="22"/>
  <c r="H9" i="22"/>
  <c r="I9" i="22"/>
  <c r="J9" i="22"/>
  <c r="K9" i="22"/>
  <c r="M9" i="22"/>
  <c r="G18" i="22"/>
  <c r="N9" i="22"/>
  <c r="Q9" i="22"/>
  <c r="S9" i="22"/>
  <c r="T9" i="22"/>
  <c r="U9" i="22"/>
  <c r="B9" i="22"/>
  <c r="F37" i="5"/>
  <c r="F32" i="5"/>
  <c r="C13" i="20"/>
  <c r="D13" i="20"/>
  <c r="E13" i="20"/>
  <c r="F13" i="20"/>
  <c r="C14" i="20"/>
  <c r="D14" i="20"/>
  <c r="E14" i="20"/>
  <c r="F14" i="20"/>
  <c r="C15" i="20"/>
  <c r="D15" i="20"/>
  <c r="E15" i="20"/>
  <c r="F15" i="20"/>
  <c r="C16" i="20"/>
  <c r="D16" i="20"/>
  <c r="E16" i="20"/>
  <c r="F16" i="20"/>
  <c r="F12" i="20"/>
  <c r="D12" i="20"/>
  <c r="C12" i="20"/>
  <c r="I14" i="18"/>
  <c r="I12" i="18"/>
  <c r="I10" i="18"/>
  <c r="I8" i="18"/>
  <c r="I6" i="18"/>
  <c r="I4" i="18"/>
  <c r="B4" i="4"/>
  <c r="B4" i="1"/>
  <c r="B19" i="17"/>
  <c r="B17" i="17"/>
  <c r="B15" i="17"/>
  <c r="B11" i="17"/>
  <c r="B10" i="17"/>
  <c r="B6" i="17"/>
  <c r="Q13" i="22"/>
  <c r="E50" i="5"/>
  <c r="F50" i="5"/>
  <c r="N17" i="22"/>
  <c r="N15" i="22"/>
  <c r="O14" i="22"/>
  <c r="Q12" i="22"/>
  <c r="B32" i="35"/>
  <c r="H34" i="43"/>
  <c r="P30" i="43"/>
  <c r="V30" i="43"/>
  <c r="G17" i="4"/>
  <c r="B9" i="4"/>
  <c r="G18" i="4"/>
  <c r="D18" i="22"/>
  <c r="H16" i="22"/>
  <c r="Q16" i="22"/>
  <c r="N16" i="22"/>
  <c r="R15" i="22"/>
  <c r="O13" i="22"/>
  <c r="D32" i="20"/>
  <c r="B9" i="12"/>
  <c r="B14" i="12"/>
  <c r="B27" i="12"/>
  <c r="E27" i="12"/>
  <c r="V4" i="40"/>
  <c r="M6" i="31"/>
  <c r="S13" i="22"/>
  <c r="M4" i="33"/>
  <c r="E28" i="5"/>
  <c r="G118" i="5"/>
  <c r="P14" i="22"/>
  <c r="L14" i="22"/>
  <c r="P9" i="22"/>
  <c r="L9" i="22"/>
  <c r="M7" i="31"/>
  <c r="AA46" i="40"/>
  <c r="AD46" i="40"/>
  <c r="AA50" i="40"/>
  <c r="AD50" i="40"/>
  <c r="AA54" i="40"/>
  <c r="AD54" i="40"/>
  <c r="AA58" i="40"/>
  <c r="AD58" i="40"/>
  <c r="AA62" i="40"/>
  <c r="AD62" i="40"/>
  <c r="AA66" i="40"/>
  <c r="AD66" i="40"/>
  <c r="AA70" i="40"/>
  <c r="AA74" i="40"/>
  <c r="AD74" i="40"/>
  <c r="AA78" i="40"/>
  <c r="AD78" i="40"/>
  <c r="AA47" i="40"/>
  <c r="AD47" i="40"/>
  <c r="AA51" i="40"/>
  <c r="AD51" i="40"/>
  <c r="AA55" i="40"/>
  <c r="AD55" i="40"/>
  <c r="AA59" i="40"/>
  <c r="AD59" i="40"/>
  <c r="AA63" i="40"/>
  <c r="AD63" i="40"/>
  <c r="AA67" i="40"/>
  <c r="AD67" i="40"/>
  <c r="AA71" i="40"/>
  <c r="AD71" i="40"/>
  <c r="AA75" i="40"/>
  <c r="AD75" i="40"/>
  <c r="AA48" i="40"/>
  <c r="AD48" i="40"/>
  <c r="AA52" i="40"/>
  <c r="AD52" i="40"/>
  <c r="AA56" i="40"/>
  <c r="AD56" i="40"/>
  <c r="AA60" i="40"/>
  <c r="AD60" i="40"/>
  <c r="AA64" i="40"/>
  <c r="AD64" i="40"/>
  <c r="AA68" i="40"/>
  <c r="AD68" i="40"/>
  <c r="AA72" i="40"/>
  <c r="AD72" i="40"/>
  <c r="AA76" i="40"/>
  <c r="AD76" i="40"/>
  <c r="AA80" i="40"/>
  <c r="AD80" i="40"/>
  <c r="AA45" i="40"/>
  <c r="AD45" i="40"/>
  <c r="AA49" i="40"/>
  <c r="AD49" i="40"/>
  <c r="AA53" i="40"/>
  <c r="AD53" i="40"/>
  <c r="AA57" i="40"/>
  <c r="AD57" i="40"/>
  <c r="AA61" i="40"/>
  <c r="AD61" i="40"/>
  <c r="AA65" i="40"/>
  <c r="AD65" i="40"/>
  <c r="AA69" i="40"/>
  <c r="AD69" i="40"/>
  <c r="AA73" i="40"/>
  <c r="AD73" i="40"/>
  <c r="AA77" i="40"/>
  <c r="AD77" i="40"/>
  <c r="AA44" i="40"/>
  <c r="AD44" i="40"/>
  <c r="AA79" i="40"/>
  <c r="AD79" i="40"/>
  <c r="AA8" i="40"/>
  <c r="AD8" i="40"/>
  <c r="AA12" i="40"/>
  <c r="AD12" i="40"/>
  <c r="AA16" i="40"/>
  <c r="AD16" i="40"/>
  <c r="AA20" i="40"/>
  <c r="AD20" i="40"/>
  <c r="AA24" i="40"/>
  <c r="AD24" i="40"/>
  <c r="AA28" i="40"/>
  <c r="AD28" i="40"/>
  <c r="AA32" i="40"/>
  <c r="AD32" i="40"/>
  <c r="AA36" i="40"/>
  <c r="AD36" i="40"/>
  <c r="AA40" i="40"/>
  <c r="AD40" i="40"/>
  <c r="AA14" i="40"/>
  <c r="AD14" i="40"/>
  <c r="AA18" i="40"/>
  <c r="AD18" i="40"/>
  <c r="AA26" i="40"/>
  <c r="AD26" i="40"/>
  <c r="AA34" i="40"/>
  <c r="AD34" i="40"/>
  <c r="AA5" i="40"/>
  <c r="AD5" i="40"/>
  <c r="AA9" i="40"/>
  <c r="AD9" i="40"/>
  <c r="AA13" i="40"/>
  <c r="AD13" i="40"/>
  <c r="AA17" i="40"/>
  <c r="AD17" i="40"/>
  <c r="AA21" i="40"/>
  <c r="AD21" i="40"/>
  <c r="AA25" i="40"/>
  <c r="AD25" i="40"/>
  <c r="AA29" i="40"/>
  <c r="AD29" i="40"/>
  <c r="AA33" i="40"/>
  <c r="AD33" i="40"/>
  <c r="AA37" i="40"/>
  <c r="AD37" i="40"/>
  <c r="AA4" i="40"/>
  <c r="AA10" i="40"/>
  <c r="AD10" i="40"/>
  <c r="AA7" i="40"/>
  <c r="AD7" i="40"/>
  <c r="AA11" i="40"/>
  <c r="AD11" i="40"/>
  <c r="AA15" i="40"/>
  <c r="AD15" i="40"/>
  <c r="AA19" i="40"/>
  <c r="AD19" i="40"/>
  <c r="AA23" i="40"/>
  <c r="AD23" i="40"/>
  <c r="AA27" i="40"/>
  <c r="AD27" i="40"/>
  <c r="AA31" i="40"/>
  <c r="AD31" i="40"/>
  <c r="AA35" i="40"/>
  <c r="AD35" i="40"/>
  <c r="AA39" i="40"/>
  <c r="AD39" i="40"/>
  <c r="AA6" i="40"/>
  <c r="AD6" i="40"/>
  <c r="AA22" i="40"/>
  <c r="AD22" i="40"/>
  <c r="AA30" i="40"/>
  <c r="AA38" i="40"/>
  <c r="AD38" i="40"/>
  <c r="S14" i="22"/>
  <c r="E57" i="5"/>
  <c r="F57" i="5"/>
  <c r="G57" i="5"/>
  <c r="R9" i="22"/>
  <c r="O9" i="22"/>
  <c r="H18" i="22"/>
  <c r="E15" i="5"/>
  <c r="E23" i="5"/>
  <c r="E25" i="5"/>
  <c r="E35" i="5"/>
  <c r="F35" i="5"/>
  <c r="G35" i="5"/>
  <c r="E38" i="5"/>
  <c r="E49" i="5"/>
  <c r="E51" i="5"/>
  <c r="F115" i="5"/>
  <c r="G115" i="5"/>
  <c r="M17" i="22"/>
  <c r="M14" i="22"/>
  <c r="P13" i="22"/>
  <c r="N12" i="22"/>
  <c r="O4" i="32"/>
  <c r="M7" i="33"/>
  <c r="K34" i="43"/>
  <c r="E34" i="43"/>
  <c r="F34" i="43"/>
  <c r="L32" i="43"/>
  <c r="G35" i="43"/>
  <c r="C11" i="41"/>
  <c r="I18" i="22"/>
  <c r="Q15" i="22"/>
  <c r="S43" i="22"/>
  <c r="B49" i="22"/>
  <c r="E28" i="12"/>
  <c r="G23" i="21"/>
  <c r="B5" i="14"/>
  <c r="C17" i="14"/>
  <c r="O7" i="32"/>
  <c r="M6" i="33"/>
  <c r="O30" i="43"/>
  <c r="F18" i="22"/>
  <c r="R16" i="22"/>
  <c r="F176" i="5"/>
  <c r="D23" i="21"/>
  <c r="B6" i="14"/>
  <c r="J23" i="21"/>
  <c r="B4" i="14"/>
  <c r="B17" i="14"/>
  <c r="B15" i="35"/>
  <c r="B16" i="35"/>
  <c r="M31" i="43"/>
  <c r="O31" i="43"/>
  <c r="N31" i="43"/>
  <c r="J18" i="22"/>
  <c r="E18" i="22"/>
  <c r="B18" i="22"/>
  <c r="E20" i="5"/>
  <c r="F20" i="5"/>
  <c r="E39" i="5"/>
  <c r="F39" i="5"/>
  <c r="E52" i="5"/>
  <c r="F52" i="5"/>
  <c r="G52" i="5"/>
  <c r="M16" i="22"/>
  <c r="R13" i="22"/>
  <c r="T13" i="22"/>
  <c r="L12" i="22"/>
  <c r="B75" i="22"/>
  <c r="H52" i="22"/>
  <c r="F175" i="5"/>
  <c r="B6" i="5"/>
  <c r="G32" i="5"/>
  <c r="M4" i="31"/>
  <c r="B33" i="35"/>
  <c r="B11" i="12"/>
  <c r="B12" i="12"/>
  <c r="B13" i="12"/>
  <c r="B26" i="12"/>
  <c r="E26" i="12"/>
  <c r="B19" i="12"/>
  <c r="K44" i="40"/>
  <c r="K4" i="40"/>
  <c r="P18" i="43"/>
  <c r="P6" i="43"/>
  <c r="P10" i="43"/>
  <c r="P22" i="43"/>
  <c r="P14" i="43"/>
  <c r="P15" i="43"/>
  <c r="P7" i="43"/>
  <c r="P27" i="43"/>
  <c r="P12" i="43"/>
  <c r="V16" i="43"/>
  <c r="V25" i="43"/>
  <c r="P23" i="43"/>
  <c r="V20" i="43"/>
  <c r="V8" i="43"/>
  <c r="V26" i="43"/>
  <c r="P24" i="43"/>
  <c r="V13" i="43"/>
  <c r="P11" i="43"/>
  <c r="V28" i="43"/>
  <c r="V24" i="43"/>
  <c r="V12" i="43"/>
  <c r="V29" i="43"/>
  <c r="P19" i="43"/>
  <c r="P29" i="43"/>
  <c r="P28" i="43"/>
  <c r="P17" i="43"/>
  <c r="V10" i="43"/>
  <c r="V18" i="43"/>
  <c r="V9" i="43"/>
  <c r="V19" i="43"/>
  <c r="P9" i="43"/>
  <c r="P21" i="43"/>
  <c r="V5" i="43"/>
  <c r="V11" i="43"/>
  <c r="V22" i="43"/>
  <c r="V17" i="43"/>
  <c r="V23" i="43"/>
  <c r="V14" i="43"/>
  <c r="V21" i="43"/>
  <c r="V6" i="43"/>
  <c r="V27" i="43"/>
  <c r="P5" i="43"/>
  <c r="AC11" i="43"/>
  <c r="P13" i="43"/>
  <c r="P16" i="43"/>
  <c r="V7" i="43"/>
  <c r="AC24" i="43"/>
  <c r="V15" i="43"/>
  <c r="AC23" i="43"/>
  <c r="P8" i="43"/>
  <c r="AC12" i="43"/>
  <c r="P26" i="43"/>
  <c r="AC28" i="43"/>
  <c r="P25" i="43"/>
  <c r="P20" i="43"/>
  <c r="AC5" i="43"/>
  <c r="AC17" i="43"/>
  <c r="AC14" i="43"/>
  <c r="AC6" i="43"/>
  <c r="AC10" i="43"/>
  <c r="AC9" i="43"/>
  <c r="AC18" i="43"/>
  <c r="AC21" i="43"/>
  <c r="AC19" i="43"/>
  <c r="AC22" i="43"/>
  <c r="AC27" i="43"/>
  <c r="F116" i="5"/>
  <c r="G116" i="5"/>
  <c r="F114" i="5"/>
  <c r="G114" i="5"/>
  <c r="F117" i="5"/>
  <c r="G117" i="5"/>
  <c r="O15" i="22"/>
  <c r="P15" i="22"/>
  <c r="O12" i="22"/>
  <c r="P12" i="22"/>
  <c r="F119" i="5"/>
  <c r="G119" i="5"/>
  <c r="F121" i="5"/>
  <c r="G121" i="5"/>
  <c r="F120" i="5"/>
  <c r="G120" i="5"/>
  <c r="L17" i="22"/>
  <c r="O16" i="22"/>
  <c r="S16" i="22"/>
  <c r="E65" i="5"/>
  <c r="F65" i="5"/>
  <c r="G65" i="5"/>
  <c r="O17" i="22"/>
  <c r="P16" i="22"/>
  <c r="R14" i="22"/>
  <c r="N14" i="22"/>
  <c r="R12" i="22"/>
  <c r="S12" i="22"/>
  <c r="E61" i="5"/>
  <c r="G22" i="37"/>
  <c r="D17" i="14"/>
  <c r="O6" i="32"/>
  <c r="AC7" i="43"/>
  <c r="AC15" i="43"/>
  <c r="S7"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4" i="40"/>
  <c r="C26" i="12"/>
  <c r="AC20" i="43"/>
  <c r="AC13" i="43"/>
  <c r="AC8" i="43"/>
  <c r="AC16" i="43"/>
  <c r="R48" i="40"/>
  <c r="S47" i="40"/>
  <c r="AC25" i="43"/>
  <c r="AC26" i="43"/>
  <c r="C8" i="40"/>
  <c r="I12" i="40"/>
  <c r="I52" i="40"/>
  <c r="G177" i="5"/>
  <c r="F63" i="5"/>
  <c r="F51" i="5"/>
  <c r="F41" i="5"/>
  <c r="G41" i="5"/>
  <c r="F36" i="5"/>
  <c r="F27" i="5"/>
  <c r="G27" i="5"/>
  <c r="F47" i="5"/>
  <c r="G47" i="5"/>
  <c r="F17" i="5"/>
  <c r="F31" i="5"/>
  <c r="F26" i="5"/>
  <c r="G26" i="5"/>
  <c r="F48" i="5"/>
  <c r="G48" i="5"/>
  <c r="F34" i="5"/>
  <c r="F45" i="5"/>
  <c r="F61" i="5"/>
  <c r="G61" i="5"/>
  <c r="F62" i="5"/>
  <c r="G62" i="5"/>
  <c r="F29" i="5"/>
  <c r="F55" i="5"/>
  <c r="F33" i="5"/>
  <c r="G33" i="5"/>
  <c r="F16" i="5"/>
  <c r="G16" i="5"/>
  <c r="F25" i="5"/>
  <c r="F40" i="5"/>
  <c r="G40" i="5"/>
  <c r="F30" i="5"/>
  <c r="F58" i="5"/>
  <c r="F22" i="5"/>
  <c r="G22" i="5"/>
  <c r="F13" i="5"/>
  <c r="G13" i="5"/>
  <c r="F64" i="5"/>
  <c r="F19" i="5"/>
  <c r="F60" i="5"/>
  <c r="G60" i="5"/>
  <c r="F38" i="5"/>
  <c r="G38" i="5"/>
  <c r="F28" i="5"/>
  <c r="F24" i="5"/>
  <c r="F14" i="5"/>
  <c r="G14" i="5"/>
  <c r="F59" i="5"/>
  <c r="G59" i="5"/>
  <c r="F56" i="5"/>
  <c r="G56" i="5"/>
  <c r="F15" i="5"/>
  <c r="G15" i="5"/>
  <c r="F18" i="5"/>
  <c r="G18" i="5"/>
  <c r="F49" i="5"/>
  <c r="G49" i="5"/>
  <c r="F44" i="5"/>
  <c r="G174" i="5"/>
  <c r="F66" i="5"/>
  <c r="F42" i="5"/>
  <c r="G42" i="5"/>
  <c r="G172" i="5"/>
  <c r="F54" i="5"/>
  <c r="G54" i="5"/>
  <c r="F23" i="5"/>
  <c r="G23" i="5"/>
  <c r="G180" i="5"/>
  <c r="G171" i="5"/>
  <c r="G178" i="5"/>
  <c r="H13" i="40"/>
  <c r="M33" i="43"/>
  <c r="O33" i="43"/>
  <c r="P34" i="43"/>
  <c r="N33" i="43"/>
  <c r="R10" i="41"/>
  <c r="B35" i="43"/>
  <c r="G9" i="41"/>
  <c r="N8" i="41"/>
  <c r="J8" i="41"/>
  <c r="L8" i="41"/>
  <c r="E8" i="41"/>
  <c r="F8" i="41"/>
  <c r="P8" i="41"/>
  <c r="H8" i="41"/>
  <c r="D8" i="41"/>
  <c r="AD30" i="40"/>
  <c r="F17" i="15"/>
  <c r="F15" i="15"/>
  <c r="E60" i="22"/>
  <c r="T16" i="22"/>
  <c r="P32" i="43"/>
  <c r="E53" i="5"/>
  <c r="F53" i="5"/>
  <c r="G53" i="5"/>
  <c r="T14" i="22"/>
  <c r="L4" i="40"/>
  <c r="G39" i="5"/>
  <c r="P31" i="43"/>
  <c r="G20" i="5"/>
  <c r="G46" i="5"/>
  <c r="AD70" i="40"/>
  <c r="H17" i="15"/>
  <c r="H15" i="15"/>
  <c r="D52" i="37"/>
  <c r="D56" i="37"/>
  <c r="B11" i="37"/>
  <c r="Z4" i="40"/>
  <c r="AD4" i="40"/>
  <c r="E17" i="14"/>
  <c r="B14" i="14"/>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K35" i="43"/>
  <c r="E35" i="43"/>
  <c r="F35" i="43"/>
  <c r="T15" i="22"/>
  <c r="G21" i="5"/>
  <c r="G43" i="5"/>
  <c r="L34" i="43"/>
  <c r="M34" i="43"/>
  <c r="O34" i="43"/>
  <c r="P35" i="43"/>
  <c r="G179" i="5"/>
  <c r="G173" i="5"/>
  <c r="G66" i="5"/>
  <c r="G44" i="5"/>
  <c r="H48" i="5"/>
  <c r="G170" i="5"/>
  <c r="G24" i="5"/>
  <c r="G19" i="5"/>
  <c r="G58" i="5"/>
  <c r="H60" i="5"/>
  <c r="G55" i="5"/>
  <c r="G45" i="5"/>
  <c r="G31" i="5"/>
  <c r="G36" i="5"/>
  <c r="G51" i="5"/>
  <c r="M46" i="22"/>
  <c r="T12" i="22"/>
  <c r="K21" i="22"/>
  <c r="G175" i="5"/>
  <c r="G37" i="5"/>
  <c r="H42" i="5"/>
  <c r="G50" i="5"/>
  <c r="G28" i="5"/>
  <c r="G64" i="5"/>
  <c r="H66" i="5"/>
  <c r="G30" i="5"/>
  <c r="G25" i="5"/>
  <c r="G29" i="5"/>
  <c r="G34" i="5"/>
  <c r="G17" i="5"/>
  <c r="G63" i="5"/>
  <c r="N32" i="43"/>
  <c r="M32" i="43"/>
  <c r="G36" i="43"/>
  <c r="C12" i="41"/>
  <c r="B23" i="12"/>
  <c r="G176" i="5"/>
  <c r="H35" i="43"/>
  <c r="B30" i="22"/>
  <c r="B33" i="22"/>
  <c r="C33"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K24" i="22"/>
  <c r="J24" i="22"/>
  <c r="I24" i="22"/>
  <c r="H24" i="22"/>
  <c r="G24" i="22"/>
  <c r="F24" i="22"/>
  <c r="E24" i="22"/>
  <c r="D24" i="22"/>
  <c r="C24" i="22"/>
  <c r="B24" i="22"/>
  <c r="L46" i="22"/>
  <c r="E133" i="5"/>
  <c r="F133" i="5"/>
  <c r="G133" i="5"/>
  <c r="T17" i="22"/>
  <c r="S8" i="40"/>
  <c r="B32" i="22"/>
  <c r="C32"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K23" i="22"/>
  <c r="J23" i="22"/>
  <c r="I23" i="22"/>
  <c r="H23" i="22"/>
  <c r="G23" i="22"/>
  <c r="F23" i="22"/>
  <c r="E23" i="22"/>
  <c r="D23" i="22"/>
  <c r="C23" i="22"/>
  <c r="B23" i="22"/>
  <c r="C49" i="22"/>
  <c r="E134" i="5"/>
  <c r="F134" i="5"/>
  <c r="G134" i="5"/>
  <c r="K5" i="40"/>
  <c r="R49" i="40"/>
  <c r="S48" i="40"/>
  <c r="E59" i="22"/>
  <c r="E189" i="5"/>
  <c r="F189" i="5"/>
  <c r="G189" i="5"/>
  <c r="K25" i="22"/>
  <c r="J25" i="22"/>
  <c r="I25" i="22"/>
  <c r="H25" i="22"/>
  <c r="G25" i="22"/>
  <c r="F25" i="22"/>
  <c r="E25" i="22"/>
  <c r="D25" i="22"/>
  <c r="C25" i="22"/>
  <c r="B25" i="22"/>
  <c r="B34" i="22"/>
  <c r="C34" i="22"/>
  <c r="D34" i="22"/>
  <c r="E34" i="22"/>
  <c r="F34" i="22"/>
  <c r="G34" i="22"/>
  <c r="H34" i="22"/>
  <c r="I34" i="22"/>
  <c r="J34" i="22"/>
  <c r="K34" i="22"/>
  <c r="L34" i="22"/>
  <c r="M34" i="22"/>
  <c r="N34" i="22"/>
  <c r="O34" i="22"/>
  <c r="P34" i="22"/>
  <c r="Q34" i="22"/>
  <c r="R34" i="22"/>
  <c r="S34" i="22"/>
  <c r="T34" i="22"/>
  <c r="U34" i="22"/>
  <c r="V34" i="22"/>
  <c r="W34" i="22"/>
  <c r="X34" i="22"/>
  <c r="Y34" i="22"/>
  <c r="Z34" i="22"/>
  <c r="AA34" i="22"/>
  <c r="AB34" i="22"/>
  <c r="AC34" i="22"/>
  <c r="AD34" i="22"/>
  <c r="AE34" i="22"/>
  <c r="AF34" i="22"/>
  <c r="AG34" i="22"/>
  <c r="AH34" i="22"/>
  <c r="AI34" i="22"/>
  <c r="AJ34" i="22"/>
  <c r="AK34" i="22"/>
  <c r="AL34" i="22"/>
  <c r="B31" i="22"/>
  <c r="C31" i="22"/>
  <c r="D31" i="22"/>
  <c r="E31" i="22"/>
  <c r="F31" i="22"/>
  <c r="G31" i="22"/>
  <c r="H31" i="22"/>
  <c r="I31" i="22"/>
  <c r="J31" i="22"/>
  <c r="K31" i="22"/>
  <c r="L31" i="22"/>
  <c r="M31" i="22"/>
  <c r="N31" i="22"/>
  <c r="O31" i="22"/>
  <c r="P31" i="22"/>
  <c r="Q31" i="22"/>
  <c r="R31" i="22"/>
  <c r="S31" i="22"/>
  <c r="T31" i="22"/>
  <c r="U31" i="22"/>
  <c r="V31" i="22"/>
  <c r="W31" i="22"/>
  <c r="X31" i="22"/>
  <c r="Y31" i="22"/>
  <c r="Z31" i="22"/>
  <c r="AA31" i="22"/>
  <c r="AB31" i="22"/>
  <c r="AC31" i="22"/>
  <c r="AD31" i="22"/>
  <c r="AE31" i="22"/>
  <c r="AF31" i="22"/>
  <c r="AG31" i="22"/>
  <c r="AH31" i="22"/>
  <c r="AI31" i="22"/>
  <c r="AJ31" i="22"/>
  <c r="AK31" i="22"/>
  <c r="AL31" i="22"/>
  <c r="K22" i="22"/>
  <c r="J22" i="22"/>
  <c r="I22" i="22"/>
  <c r="H22" i="22"/>
  <c r="G22" i="22"/>
  <c r="F22" i="22"/>
  <c r="E22" i="22"/>
  <c r="D22" i="22"/>
  <c r="C22" i="22"/>
  <c r="B22" i="22"/>
  <c r="K45" i="40"/>
  <c r="L44" i="40"/>
  <c r="H6" i="15"/>
  <c r="J71" i="40"/>
  <c r="J72" i="40"/>
  <c r="J73" i="40"/>
  <c r="J74" i="40"/>
  <c r="J75" i="40"/>
  <c r="J76" i="40"/>
  <c r="J77" i="40"/>
  <c r="J78" i="40"/>
  <c r="J79" i="40"/>
  <c r="J80" i="40"/>
  <c r="H53" i="22"/>
  <c r="E190" i="5"/>
  <c r="F190" i="5"/>
  <c r="G190" i="5"/>
  <c r="C9" i="40"/>
  <c r="I13" i="40"/>
  <c r="I53" i="40"/>
  <c r="H54" i="5"/>
  <c r="H18" i="5"/>
  <c r="H30" i="5"/>
  <c r="H14" i="40"/>
  <c r="L35" i="43"/>
  <c r="N9" i="41"/>
  <c r="J9" i="41"/>
  <c r="E9" i="41"/>
  <c r="F9" i="41"/>
  <c r="H9" i="41"/>
  <c r="L9" i="41"/>
  <c r="P9" i="41"/>
  <c r="D9" i="41"/>
  <c r="R11" i="41"/>
  <c r="G10" i="41"/>
  <c r="X77" i="40"/>
  <c r="X73" i="40"/>
  <c r="X69" i="40"/>
  <c r="X65" i="40"/>
  <c r="X61" i="40"/>
  <c r="X57" i="40"/>
  <c r="X53" i="40"/>
  <c r="X49" i="40"/>
  <c r="X45" i="40"/>
  <c r="X7" i="40"/>
  <c r="X11" i="40"/>
  <c r="X15" i="40"/>
  <c r="X19" i="40"/>
  <c r="X23" i="40"/>
  <c r="X27" i="40"/>
  <c r="X31" i="40"/>
  <c r="X35" i="40"/>
  <c r="X39" i="40"/>
  <c r="X64" i="40"/>
  <c r="X8" i="40"/>
  <c r="X20" i="40"/>
  <c r="X28" i="40"/>
  <c r="X40" i="40"/>
  <c r="X67" i="40"/>
  <c r="X55" i="40"/>
  <c r="X13" i="40"/>
  <c r="X21" i="40"/>
  <c r="X4" i="40"/>
  <c r="Y4" i="40"/>
  <c r="X76" i="40"/>
  <c r="X60" i="40"/>
  <c r="X48" i="40"/>
  <c r="X16" i="40"/>
  <c r="X36" i="40"/>
  <c r="X79" i="40"/>
  <c r="X71" i="40"/>
  <c r="X59" i="40"/>
  <c r="X47" i="40"/>
  <c r="X9" i="40"/>
  <c r="X29" i="40"/>
  <c r="X37" i="40"/>
  <c r="X78" i="40"/>
  <c r="X74" i="40"/>
  <c r="X70" i="40"/>
  <c r="H12" i="15"/>
  <c r="X66" i="40"/>
  <c r="X62" i="40"/>
  <c r="X58" i="40"/>
  <c r="X54" i="40"/>
  <c r="X50" i="40"/>
  <c r="X46" i="40"/>
  <c r="X6" i="40"/>
  <c r="X10" i="40"/>
  <c r="X14" i="40"/>
  <c r="X18" i="40"/>
  <c r="X22" i="40"/>
  <c r="X26" i="40"/>
  <c r="X30" i="40"/>
  <c r="F12" i="15"/>
  <c r="X34" i="40"/>
  <c r="X38" i="40"/>
  <c r="X80" i="40"/>
  <c r="X72" i="40"/>
  <c r="X68" i="40"/>
  <c r="X56" i="40"/>
  <c r="X52" i="40"/>
  <c r="X44" i="40"/>
  <c r="Y44" i="40"/>
  <c r="X12" i="40"/>
  <c r="X24" i="40"/>
  <c r="X32" i="40"/>
  <c r="X75" i="40"/>
  <c r="X63" i="40"/>
  <c r="X51" i="40"/>
  <c r="X5" i="40"/>
  <c r="X17" i="40"/>
  <c r="X25" i="40"/>
  <c r="X33" i="40"/>
  <c r="H36" i="5"/>
  <c r="H24" i="5"/>
  <c r="J31" i="40"/>
  <c r="J32" i="40"/>
  <c r="J33" i="40"/>
  <c r="J34" i="40"/>
  <c r="J35" i="40"/>
  <c r="J36" i="40"/>
  <c r="J37" i="40"/>
  <c r="J38" i="40"/>
  <c r="J39" i="40"/>
  <c r="J40" i="40"/>
  <c r="L5" i="40"/>
  <c r="F6" i="15"/>
  <c r="C25" i="15"/>
  <c r="B36" i="43"/>
  <c r="N34" i="43"/>
  <c r="O32" i="43"/>
  <c r="P33" i="43"/>
  <c r="G37" i="43"/>
  <c r="C13" i="41"/>
  <c r="H36" i="43"/>
  <c r="K46" i="40"/>
  <c r="L45" i="40"/>
  <c r="S9" i="40"/>
  <c r="K6" i="40"/>
  <c r="E132" i="5"/>
  <c r="F132" i="5"/>
  <c r="G132" i="5"/>
  <c r="K46" i="22"/>
  <c r="E191" i="5"/>
  <c r="F191" i="5"/>
  <c r="G191" i="5"/>
  <c r="H54" i="22"/>
  <c r="E58" i="22"/>
  <c r="E188" i="5"/>
  <c r="F188" i="5"/>
  <c r="G188" i="5"/>
  <c r="C30" i="22"/>
  <c r="R50" i="40"/>
  <c r="S49" i="40"/>
  <c r="E135" i="5"/>
  <c r="F135" i="5"/>
  <c r="G135" i="5"/>
  <c r="D49" i="22"/>
  <c r="B35" i="22"/>
  <c r="C35" i="22"/>
  <c r="D35" i="22"/>
  <c r="E35" i="22"/>
  <c r="F35" i="22"/>
  <c r="G35" i="22"/>
  <c r="H35" i="22"/>
  <c r="I35" i="22"/>
  <c r="J35" i="22"/>
  <c r="K35" i="22"/>
  <c r="L35" i="22"/>
  <c r="M35" i="22"/>
  <c r="N35" i="22"/>
  <c r="O35" i="22"/>
  <c r="P35" i="22"/>
  <c r="Q35" i="22"/>
  <c r="R35" i="22"/>
  <c r="S35" i="22"/>
  <c r="T35" i="22"/>
  <c r="U35" i="22"/>
  <c r="V35" i="22"/>
  <c r="W35" i="22"/>
  <c r="X35" i="22"/>
  <c r="Y35" i="22"/>
  <c r="Z35" i="22"/>
  <c r="AA35" i="22"/>
  <c r="AB35" i="22"/>
  <c r="AC35" i="22"/>
  <c r="AD35" i="22"/>
  <c r="AE35" i="22"/>
  <c r="AF35" i="22"/>
  <c r="AG35" i="22"/>
  <c r="AH35" i="22"/>
  <c r="AI35" i="22"/>
  <c r="AJ35" i="22"/>
  <c r="AK35" i="22"/>
  <c r="AL35" i="22"/>
  <c r="K26" i="22"/>
  <c r="J26" i="22"/>
  <c r="I26" i="22"/>
  <c r="H26" i="22"/>
  <c r="G26" i="22"/>
  <c r="F26" i="22"/>
  <c r="E26" i="22"/>
  <c r="D26" i="22"/>
  <c r="C26" i="22"/>
  <c r="B26" i="22"/>
  <c r="J21" i="22"/>
  <c r="C10" i="40"/>
  <c r="I14" i="40"/>
  <c r="I54" i="40"/>
  <c r="H15" i="40"/>
  <c r="M35" i="43"/>
  <c r="O35" i="43"/>
  <c r="P36" i="43"/>
  <c r="N35" i="43"/>
  <c r="E10" i="41"/>
  <c r="F10" i="41"/>
  <c r="P10" i="41"/>
  <c r="L10" i="41"/>
  <c r="H10" i="41"/>
  <c r="J10" i="41"/>
  <c r="N10" i="41"/>
  <c r="D10" i="41"/>
  <c r="R12" i="41"/>
  <c r="B37" i="43"/>
  <c r="G11" i="41"/>
  <c r="B25" i="15"/>
  <c r="AF44" i="40"/>
  <c r="H37" i="43"/>
  <c r="K37" i="43"/>
  <c r="E37" i="43"/>
  <c r="F37" i="43"/>
  <c r="K27" i="22"/>
  <c r="E76" i="5"/>
  <c r="F76" i="5"/>
  <c r="G76" i="5"/>
  <c r="G38" i="43"/>
  <c r="C14" i="41"/>
  <c r="K36" i="43"/>
  <c r="E36" i="43"/>
  <c r="F36" i="43"/>
  <c r="S50" i="40"/>
  <c r="R51" i="40"/>
  <c r="B36" i="22"/>
  <c r="E77" i="5"/>
  <c r="F77" i="5"/>
  <c r="G77" i="5"/>
  <c r="E187" i="5"/>
  <c r="F187" i="5"/>
  <c r="G187" i="5"/>
  <c r="E57" i="22"/>
  <c r="S10" i="40"/>
  <c r="J27" i="22"/>
  <c r="E75" i="5"/>
  <c r="F75" i="5"/>
  <c r="G75" i="5"/>
  <c r="I21" i="22"/>
  <c r="E136" i="5"/>
  <c r="F136" i="5"/>
  <c r="G136" i="5"/>
  <c r="E49" i="22"/>
  <c r="C36" i="22"/>
  <c r="E78" i="5"/>
  <c r="F78" i="5"/>
  <c r="G78" i="5"/>
  <c r="D30" i="22"/>
  <c r="H55" i="22"/>
  <c r="E192" i="5"/>
  <c r="F192" i="5"/>
  <c r="G192" i="5"/>
  <c r="K7" i="40"/>
  <c r="L6" i="40"/>
  <c r="J46" i="22"/>
  <c r="E131" i="5"/>
  <c r="F131" i="5"/>
  <c r="G131" i="5"/>
  <c r="K47" i="40"/>
  <c r="L46" i="40"/>
  <c r="C11" i="40"/>
  <c r="I15" i="40"/>
  <c r="I55" i="40"/>
  <c r="H16" i="40"/>
  <c r="L37" i="43"/>
  <c r="R13" i="41"/>
  <c r="B38" i="43"/>
  <c r="G12" i="41"/>
  <c r="P11" i="41"/>
  <c r="L11" i="41"/>
  <c r="H11" i="41"/>
  <c r="E11" i="41"/>
  <c r="F11" i="41"/>
  <c r="J11" i="41"/>
  <c r="N11" i="41"/>
  <c r="D11" i="41"/>
  <c r="L36" i="43"/>
  <c r="K38" i="43"/>
  <c r="L38" i="43"/>
  <c r="E38" i="43"/>
  <c r="F38" i="43"/>
  <c r="H38" i="43"/>
  <c r="G39" i="43"/>
  <c r="C15" i="41"/>
  <c r="E137" i="5"/>
  <c r="F137" i="5"/>
  <c r="G137" i="5"/>
  <c r="F49" i="22"/>
  <c r="I46" i="22"/>
  <c r="E130" i="5"/>
  <c r="F130" i="5"/>
  <c r="G130" i="5"/>
  <c r="K8" i="40"/>
  <c r="L7" i="40"/>
  <c r="E193" i="5"/>
  <c r="F193" i="5"/>
  <c r="G193" i="5"/>
  <c r="H56" i="22"/>
  <c r="D36" i="22"/>
  <c r="E79" i="5"/>
  <c r="F79" i="5"/>
  <c r="G79" i="5"/>
  <c r="E30" i="22"/>
  <c r="I27" i="22"/>
  <c r="E74" i="5"/>
  <c r="F74" i="5"/>
  <c r="G74" i="5"/>
  <c r="H21" i="22"/>
  <c r="S11" i="40"/>
  <c r="R52" i="40"/>
  <c r="S51" i="40"/>
  <c r="K48" i="40"/>
  <c r="L47" i="40"/>
  <c r="E56" i="22"/>
  <c r="E186" i="5"/>
  <c r="F186" i="5"/>
  <c r="G186" i="5"/>
  <c r="C12" i="40"/>
  <c r="I16" i="40"/>
  <c r="I56" i="40"/>
  <c r="H17" i="40"/>
  <c r="M37" i="43"/>
  <c r="O37" i="43"/>
  <c r="P38" i="43"/>
  <c r="N37" i="43"/>
  <c r="R14" i="41"/>
  <c r="B39" i="43"/>
  <c r="G13" i="41"/>
  <c r="N12" i="41"/>
  <c r="J12" i="41"/>
  <c r="H12" i="41"/>
  <c r="L12" i="41"/>
  <c r="E12" i="41"/>
  <c r="F12" i="41"/>
  <c r="P12" i="41"/>
  <c r="D12" i="41"/>
  <c r="K39" i="43"/>
  <c r="E39" i="43"/>
  <c r="F39" i="43"/>
  <c r="G40" i="43"/>
  <c r="C16" i="41"/>
  <c r="H39" i="43"/>
  <c r="M36" i="43"/>
  <c r="N36" i="43"/>
  <c r="R53" i="40"/>
  <c r="S52" i="40"/>
  <c r="K9" i="40"/>
  <c r="L8" i="40"/>
  <c r="E138" i="5"/>
  <c r="F138" i="5"/>
  <c r="G138" i="5"/>
  <c r="G49" i="22"/>
  <c r="K49" i="40"/>
  <c r="L48" i="40"/>
  <c r="F30" i="22"/>
  <c r="E36" i="22"/>
  <c r="E80" i="5"/>
  <c r="F80" i="5"/>
  <c r="G80" i="5"/>
  <c r="H57" i="22"/>
  <c r="E194" i="5"/>
  <c r="F194" i="5"/>
  <c r="G194" i="5"/>
  <c r="S12" i="40"/>
  <c r="H46" i="22"/>
  <c r="E129" i="5"/>
  <c r="F129" i="5"/>
  <c r="G129" i="5"/>
  <c r="E55" i="22"/>
  <c r="E185" i="5"/>
  <c r="F185" i="5"/>
  <c r="G185" i="5"/>
  <c r="H27" i="22"/>
  <c r="E73" i="5"/>
  <c r="F73" i="5"/>
  <c r="G73" i="5"/>
  <c r="G21" i="22"/>
  <c r="C13" i="40"/>
  <c r="I17" i="40"/>
  <c r="I57" i="40"/>
  <c r="H18" i="40"/>
  <c r="N38" i="43"/>
  <c r="M38" i="43"/>
  <c r="O38" i="43"/>
  <c r="P39" i="43"/>
  <c r="R15" i="41"/>
  <c r="B40" i="43"/>
  <c r="G14" i="41"/>
  <c r="N13" i="41"/>
  <c r="J13" i="41"/>
  <c r="E13" i="41"/>
  <c r="F13" i="41"/>
  <c r="P13" i="41"/>
  <c r="H13" i="41"/>
  <c r="L13" i="41"/>
  <c r="D13" i="41"/>
  <c r="L39" i="43"/>
  <c r="N39" i="43"/>
  <c r="K40" i="43"/>
  <c r="L40" i="43"/>
  <c r="E40" i="43"/>
  <c r="F40" i="43"/>
  <c r="H40" i="43"/>
  <c r="O36" i="43"/>
  <c r="P37" i="43"/>
  <c r="G41" i="43"/>
  <c r="C17" i="41"/>
  <c r="S13" i="40"/>
  <c r="E195" i="5"/>
  <c r="F195" i="5"/>
  <c r="G195" i="5"/>
  <c r="H58" i="22"/>
  <c r="K50" i="40"/>
  <c r="L49" i="40"/>
  <c r="K10" i="40"/>
  <c r="L9" i="40"/>
  <c r="E139" i="5"/>
  <c r="F139" i="5"/>
  <c r="G139" i="5"/>
  <c r="H49" i="22"/>
  <c r="E54" i="22"/>
  <c r="E184" i="5"/>
  <c r="F184" i="5"/>
  <c r="G184" i="5"/>
  <c r="E128" i="5"/>
  <c r="F128" i="5"/>
  <c r="G128" i="5"/>
  <c r="G46" i="22"/>
  <c r="G30" i="22"/>
  <c r="F36" i="22"/>
  <c r="E81" i="5"/>
  <c r="F81" i="5"/>
  <c r="G81" i="5"/>
  <c r="R54" i="40"/>
  <c r="S53" i="40"/>
  <c r="F21" i="22"/>
  <c r="G27" i="22"/>
  <c r="E72" i="5"/>
  <c r="F72" i="5"/>
  <c r="G72" i="5"/>
  <c r="C14" i="40"/>
  <c r="I18" i="40"/>
  <c r="I58" i="40"/>
  <c r="H19" i="40"/>
  <c r="R16" i="41"/>
  <c r="B41" i="43"/>
  <c r="G15" i="41"/>
  <c r="E14" i="41"/>
  <c r="F14" i="41"/>
  <c r="P14" i="41"/>
  <c r="L14" i="41"/>
  <c r="H14" i="41"/>
  <c r="J14" i="41"/>
  <c r="N14" i="41"/>
  <c r="D14" i="41"/>
  <c r="K41" i="43"/>
  <c r="L41" i="43"/>
  <c r="E41" i="43"/>
  <c r="F41" i="43"/>
  <c r="M39" i="43"/>
  <c r="O39" i="43"/>
  <c r="P40" i="43"/>
  <c r="G42" i="43"/>
  <c r="C18" i="41"/>
  <c r="H41" i="43"/>
  <c r="R55" i="40"/>
  <c r="S54" i="40"/>
  <c r="F27" i="22"/>
  <c r="E71" i="5"/>
  <c r="F71" i="5"/>
  <c r="G71" i="5"/>
  <c r="E21" i="22"/>
  <c r="K51" i="40"/>
  <c r="L50" i="40"/>
  <c r="S14" i="40"/>
  <c r="H30" i="22"/>
  <c r="G36" i="22"/>
  <c r="E82" i="5"/>
  <c r="F82" i="5"/>
  <c r="G82" i="5"/>
  <c r="E183" i="5"/>
  <c r="F183" i="5"/>
  <c r="G183" i="5"/>
  <c r="E53" i="22"/>
  <c r="H59" i="22"/>
  <c r="E196" i="5"/>
  <c r="F196" i="5"/>
  <c r="G196" i="5"/>
  <c r="F46" i="22"/>
  <c r="E127" i="5"/>
  <c r="F127" i="5"/>
  <c r="G127" i="5"/>
  <c r="E140" i="5"/>
  <c r="F140" i="5"/>
  <c r="G140" i="5"/>
  <c r="I49" i="22"/>
  <c r="K11" i="40"/>
  <c r="L10" i="40"/>
  <c r="C15" i="40"/>
  <c r="I19" i="40"/>
  <c r="I59" i="40"/>
  <c r="H20" i="40"/>
  <c r="M40" i="43"/>
  <c r="O40" i="43"/>
  <c r="P41" i="43"/>
  <c r="N40" i="43"/>
  <c r="R17" i="41"/>
  <c r="G16" i="41"/>
  <c r="P15" i="41"/>
  <c r="L15" i="41"/>
  <c r="H15" i="41"/>
  <c r="J15" i="41"/>
  <c r="N15" i="41"/>
  <c r="E15" i="41"/>
  <c r="F15" i="41"/>
  <c r="D15" i="41"/>
  <c r="B42" i="43"/>
  <c r="H42" i="43"/>
  <c r="G43" i="43"/>
  <c r="C19" i="41"/>
  <c r="K12" i="40"/>
  <c r="L11" i="40"/>
  <c r="E46" i="22"/>
  <c r="E126" i="5"/>
  <c r="F126" i="5"/>
  <c r="G126" i="5"/>
  <c r="E197" i="5"/>
  <c r="F197" i="5"/>
  <c r="G197" i="5"/>
  <c r="H60" i="22"/>
  <c r="I30" i="22"/>
  <c r="H36" i="22"/>
  <c r="E83" i="5"/>
  <c r="F83" i="5"/>
  <c r="G83" i="5"/>
  <c r="E141" i="5"/>
  <c r="F141" i="5"/>
  <c r="G141" i="5"/>
  <c r="J49" i="22"/>
  <c r="E182" i="5"/>
  <c r="F182" i="5"/>
  <c r="G182" i="5"/>
  <c r="E52" i="22"/>
  <c r="E181" i="5"/>
  <c r="F181" i="5"/>
  <c r="G181" i="5"/>
  <c r="K52" i="40"/>
  <c r="L51" i="40"/>
  <c r="D21" i="22"/>
  <c r="E27" i="22"/>
  <c r="E70" i="5"/>
  <c r="F70" i="5"/>
  <c r="G70" i="5"/>
  <c r="S55" i="40"/>
  <c r="R56" i="40"/>
  <c r="S15" i="40"/>
  <c r="C16" i="40"/>
  <c r="I20" i="40"/>
  <c r="I60" i="40"/>
  <c r="H21" i="40"/>
  <c r="N41" i="43"/>
  <c r="M41" i="43"/>
  <c r="O41" i="43"/>
  <c r="P42" i="43"/>
  <c r="R18" i="41"/>
  <c r="B43" i="43"/>
  <c r="G17" i="41"/>
  <c r="N16" i="41"/>
  <c r="J16" i="41"/>
  <c r="H16" i="41"/>
  <c r="L16" i="41"/>
  <c r="E16" i="41"/>
  <c r="F16" i="41"/>
  <c r="P16" i="41"/>
  <c r="D16" i="41"/>
  <c r="K43" i="43"/>
  <c r="E43" i="43"/>
  <c r="F43" i="43"/>
  <c r="G44" i="43"/>
  <c r="C20" i="41"/>
  <c r="K42" i="43"/>
  <c r="E42" i="43"/>
  <c r="F42" i="43"/>
  <c r="H43" i="43"/>
  <c r="S16" i="40"/>
  <c r="K53" i="40"/>
  <c r="L52" i="40"/>
  <c r="H61" i="22"/>
  <c r="E198" i="5"/>
  <c r="F198" i="5"/>
  <c r="G198" i="5"/>
  <c r="C21" i="22"/>
  <c r="D27" i="22"/>
  <c r="E69" i="5"/>
  <c r="F69" i="5"/>
  <c r="G69" i="5"/>
  <c r="K13" i="40"/>
  <c r="L12" i="40"/>
  <c r="S56" i="40"/>
  <c r="R57" i="40"/>
  <c r="E142" i="5"/>
  <c r="F142" i="5"/>
  <c r="G142" i="5"/>
  <c r="K49" i="22"/>
  <c r="J30" i="22"/>
  <c r="I36" i="22"/>
  <c r="E84" i="5"/>
  <c r="F84" i="5"/>
  <c r="G84" i="5"/>
  <c r="D46" i="22"/>
  <c r="E125" i="5"/>
  <c r="F125" i="5"/>
  <c r="G125" i="5"/>
  <c r="C17" i="40"/>
  <c r="I21" i="40"/>
  <c r="I61" i="40"/>
  <c r="H22" i="40"/>
  <c r="R19" i="41"/>
  <c r="B44" i="43"/>
  <c r="G18" i="41"/>
  <c r="N17" i="41"/>
  <c r="J17" i="41"/>
  <c r="P17" i="41"/>
  <c r="L17" i="41"/>
  <c r="E17" i="41"/>
  <c r="F17" i="41"/>
  <c r="H17" i="41"/>
  <c r="D17" i="41"/>
  <c r="K44" i="43"/>
  <c r="E44" i="43"/>
  <c r="F44" i="43"/>
  <c r="L43" i="43"/>
  <c r="G45" i="43"/>
  <c r="C21" i="41"/>
  <c r="L42" i="43"/>
  <c r="H44" i="43"/>
  <c r="K30" i="22"/>
  <c r="J36" i="22"/>
  <c r="E85" i="5"/>
  <c r="F85" i="5"/>
  <c r="G85" i="5"/>
  <c r="K54" i="40"/>
  <c r="L53" i="40"/>
  <c r="E143" i="5"/>
  <c r="F143" i="5"/>
  <c r="G143" i="5"/>
  <c r="L49" i="22"/>
  <c r="K14" i="40"/>
  <c r="L13" i="40"/>
  <c r="E124" i="5"/>
  <c r="F124" i="5"/>
  <c r="G124" i="5"/>
  <c r="C46" i="22"/>
  <c r="S57" i="40"/>
  <c r="R58" i="40"/>
  <c r="E199" i="5"/>
  <c r="F199" i="5"/>
  <c r="G199" i="5"/>
  <c r="H62" i="22"/>
  <c r="S17" i="40"/>
  <c r="B21" i="22"/>
  <c r="B27" i="22"/>
  <c r="E67" i="5"/>
  <c r="F67" i="5"/>
  <c r="G67" i="5"/>
  <c r="C27" i="22"/>
  <c r="E68" i="5"/>
  <c r="F68" i="5"/>
  <c r="G68" i="5"/>
  <c r="C18" i="40"/>
  <c r="I22" i="40"/>
  <c r="I62" i="40"/>
  <c r="H23" i="40"/>
  <c r="M43" i="43"/>
  <c r="O43" i="43"/>
  <c r="P44" i="43"/>
  <c r="N43" i="43"/>
  <c r="L44" i="43"/>
  <c r="R20" i="41"/>
  <c r="B45" i="43"/>
  <c r="G19" i="41"/>
  <c r="E18" i="41"/>
  <c r="F18" i="41"/>
  <c r="P18" i="41"/>
  <c r="L18" i="41"/>
  <c r="H18" i="41"/>
  <c r="J18" i="41"/>
  <c r="N18" i="41"/>
  <c r="D18" i="41"/>
  <c r="G46" i="43"/>
  <c r="C22" i="41"/>
  <c r="H45" i="43"/>
  <c r="K45" i="43"/>
  <c r="L45" i="43"/>
  <c r="E45" i="43"/>
  <c r="F45" i="43"/>
  <c r="N42" i="43"/>
  <c r="M42" i="43"/>
  <c r="E144" i="5"/>
  <c r="F144" i="5"/>
  <c r="G144" i="5"/>
  <c r="M49" i="22"/>
  <c r="K55" i="40"/>
  <c r="L54" i="40"/>
  <c r="R59" i="40"/>
  <c r="S58" i="40"/>
  <c r="S18" i="40"/>
  <c r="L30" i="22"/>
  <c r="K36" i="22"/>
  <c r="E86" i="5"/>
  <c r="F86" i="5"/>
  <c r="G86" i="5"/>
  <c r="H63" i="22"/>
  <c r="E200" i="5"/>
  <c r="F200" i="5"/>
  <c r="G200" i="5"/>
  <c r="B46" i="22"/>
  <c r="E122" i="5"/>
  <c r="F122" i="5"/>
  <c r="G122" i="5"/>
  <c r="E123" i="5"/>
  <c r="F123" i="5"/>
  <c r="G123" i="5"/>
  <c r="K15" i="40"/>
  <c r="L14" i="40"/>
  <c r="C19" i="40"/>
  <c r="I23" i="40"/>
  <c r="I63" i="40"/>
  <c r="H24" i="40"/>
  <c r="M44" i="43"/>
  <c r="O44" i="43"/>
  <c r="P45" i="43"/>
  <c r="N44" i="43"/>
  <c r="R21" i="41"/>
  <c r="B46" i="43"/>
  <c r="G20" i="41"/>
  <c r="P19" i="41"/>
  <c r="L19" i="41"/>
  <c r="H19" i="41"/>
  <c r="N19" i="41"/>
  <c r="J19" i="41"/>
  <c r="E19" i="41"/>
  <c r="F19" i="41"/>
  <c r="D19" i="41"/>
  <c r="O42" i="43"/>
  <c r="P43" i="43"/>
  <c r="G47" i="43"/>
  <c r="C23" i="41"/>
  <c r="K46" i="43"/>
  <c r="E46" i="43"/>
  <c r="F46" i="43"/>
  <c r="H46" i="43"/>
  <c r="K16" i="40"/>
  <c r="L15" i="40"/>
  <c r="E201" i="5"/>
  <c r="F201" i="5"/>
  <c r="G201" i="5"/>
  <c r="H64" i="22"/>
  <c r="M30" i="22"/>
  <c r="L36" i="22"/>
  <c r="E87" i="5"/>
  <c r="F87" i="5"/>
  <c r="G87" i="5"/>
  <c r="K56" i="40"/>
  <c r="L55" i="40"/>
  <c r="R60" i="40"/>
  <c r="S59" i="40"/>
  <c r="E145" i="5"/>
  <c r="F145" i="5"/>
  <c r="G145" i="5"/>
  <c r="N49" i="22"/>
  <c r="S19" i="40"/>
  <c r="C20" i="40"/>
  <c r="I24" i="40"/>
  <c r="I64" i="40"/>
  <c r="H25" i="40"/>
  <c r="M45" i="43"/>
  <c r="O45" i="43"/>
  <c r="P46" i="43"/>
  <c r="N45" i="43"/>
  <c r="L46" i="43"/>
  <c r="R22" i="41"/>
  <c r="B47" i="43"/>
  <c r="G21" i="41"/>
  <c r="E20" i="41"/>
  <c r="F20" i="41"/>
  <c r="N20" i="41"/>
  <c r="J20" i="41"/>
  <c r="L20" i="41"/>
  <c r="P20" i="41"/>
  <c r="H20" i="41"/>
  <c r="D20" i="41"/>
  <c r="K47" i="43"/>
  <c r="E47" i="43"/>
  <c r="F47" i="43"/>
  <c r="G48" i="43"/>
  <c r="C24" i="41"/>
  <c r="H47" i="43"/>
  <c r="S20" i="40"/>
  <c r="K57" i="40"/>
  <c r="L56" i="40"/>
  <c r="S60" i="40"/>
  <c r="R61" i="40"/>
  <c r="E146" i="5"/>
  <c r="F146" i="5"/>
  <c r="G146" i="5"/>
  <c r="O49" i="22"/>
  <c r="N30" i="22"/>
  <c r="M36" i="22"/>
  <c r="E88" i="5"/>
  <c r="F88" i="5"/>
  <c r="G88" i="5"/>
  <c r="K17" i="40"/>
  <c r="L16" i="40"/>
  <c r="H65" i="22"/>
  <c r="E202" i="5"/>
  <c r="F202" i="5"/>
  <c r="G202" i="5"/>
  <c r="C21" i="40"/>
  <c r="I25" i="40"/>
  <c r="I65" i="40"/>
  <c r="H26" i="40"/>
  <c r="M46" i="43"/>
  <c r="O46" i="43"/>
  <c r="P47" i="43"/>
  <c r="N46" i="43"/>
  <c r="L47" i="43"/>
  <c r="R23" i="41"/>
  <c r="B48" i="43"/>
  <c r="G22" i="41"/>
  <c r="P21" i="41"/>
  <c r="L21" i="41"/>
  <c r="H21" i="41"/>
  <c r="E21" i="41"/>
  <c r="F21" i="41"/>
  <c r="J21" i="41"/>
  <c r="N21" i="41"/>
  <c r="D21" i="41"/>
  <c r="K48" i="43"/>
  <c r="E48" i="43"/>
  <c r="F48" i="43"/>
  <c r="G49" i="43"/>
  <c r="H48" i="43"/>
  <c r="O30" i="22"/>
  <c r="N36" i="22"/>
  <c r="E89" i="5"/>
  <c r="F89" i="5"/>
  <c r="G89" i="5"/>
  <c r="S61" i="40"/>
  <c r="R62" i="40"/>
  <c r="K58" i="40"/>
  <c r="L57" i="40"/>
  <c r="E147" i="5"/>
  <c r="F147" i="5"/>
  <c r="G147" i="5"/>
  <c r="P49" i="22"/>
  <c r="K18" i="40"/>
  <c r="L17" i="40"/>
  <c r="S21" i="40"/>
  <c r="E203" i="5"/>
  <c r="F203" i="5"/>
  <c r="G203" i="5"/>
  <c r="H66" i="22"/>
  <c r="C22" i="40"/>
  <c r="I26" i="40"/>
  <c r="I66" i="40"/>
  <c r="H27" i="40"/>
  <c r="N47" i="43"/>
  <c r="M47" i="43"/>
  <c r="O47" i="43"/>
  <c r="P48" i="43"/>
  <c r="L48" i="43"/>
  <c r="L51" i="43"/>
  <c r="R24" i="41"/>
  <c r="G23" i="41"/>
  <c r="N22" i="41"/>
  <c r="J22" i="41"/>
  <c r="P22" i="41"/>
  <c r="E22" i="41"/>
  <c r="F22" i="41"/>
  <c r="H22" i="41"/>
  <c r="L22" i="41"/>
  <c r="D22" i="41"/>
  <c r="B49" i="43"/>
  <c r="G50" i="43"/>
  <c r="C26" i="41"/>
  <c r="H49" i="43"/>
  <c r="K19" i="40"/>
  <c r="L18" i="40"/>
  <c r="H67" i="22"/>
  <c r="E204" i="5"/>
  <c r="F204" i="5"/>
  <c r="G204" i="5"/>
  <c r="S22" i="40"/>
  <c r="E148" i="5"/>
  <c r="F148" i="5"/>
  <c r="G148" i="5"/>
  <c r="Q49" i="22"/>
  <c r="K59" i="40"/>
  <c r="L58" i="40"/>
  <c r="P30" i="22"/>
  <c r="O36" i="22"/>
  <c r="E90" i="5"/>
  <c r="F90" i="5"/>
  <c r="G90" i="5"/>
  <c r="R63" i="40"/>
  <c r="S62" i="40"/>
  <c r="C23" i="40"/>
  <c r="I27" i="40"/>
  <c r="I67" i="40"/>
  <c r="N48" i="43"/>
  <c r="M48" i="43"/>
  <c r="O48" i="43"/>
  <c r="P49" i="43"/>
  <c r="M51" i="43"/>
  <c r="O51" i="43"/>
  <c r="P52" i="43"/>
  <c r="N51" i="43"/>
  <c r="L52" i="43"/>
  <c r="N23" i="41"/>
  <c r="J23" i="41"/>
  <c r="E23" i="41"/>
  <c r="F23" i="41"/>
  <c r="P23" i="41"/>
  <c r="L23" i="41"/>
  <c r="H23" i="41"/>
  <c r="D23" i="41"/>
  <c r="R25" i="41"/>
  <c r="G24" i="41"/>
  <c r="G51" i="43"/>
  <c r="D26" i="41"/>
  <c r="C27" i="41"/>
  <c r="E26" i="41"/>
  <c r="F26" i="41"/>
  <c r="G25" i="41"/>
  <c r="B50" i="43"/>
  <c r="K49" i="43"/>
  <c r="E49" i="43"/>
  <c r="F49" i="43"/>
  <c r="K60" i="40"/>
  <c r="L59" i="40"/>
  <c r="E149" i="5"/>
  <c r="F149" i="5"/>
  <c r="G149" i="5"/>
  <c r="R49" i="22"/>
  <c r="S23" i="40"/>
  <c r="Q30" i="22"/>
  <c r="P36" i="22"/>
  <c r="E91" i="5"/>
  <c r="F91" i="5"/>
  <c r="G91" i="5"/>
  <c r="K20" i="40"/>
  <c r="L19" i="40"/>
  <c r="R64" i="40"/>
  <c r="S63" i="40"/>
  <c r="E205" i="5"/>
  <c r="F205" i="5"/>
  <c r="G205" i="5"/>
  <c r="H68" i="22"/>
  <c r="C24" i="40"/>
  <c r="C25" i="40"/>
  <c r="L53" i="43"/>
  <c r="M52" i="43"/>
  <c r="O52" i="43"/>
  <c r="P53" i="43"/>
  <c r="N52" i="43"/>
  <c r="P25" i="41"/>
  <c r="L25" i="41"/>
  <c r="H25" i="41"/>
  <c r="E25" i="41"/>
  <c r="F25" i="41"/>
  <c r="N25" i="41"/>
  <c r="J25" i="41"/>
  <c r="D25" i="41"/>
  <c r="E24" i="41"/>
  <c r="F24" i="41"/>
  <c r="P24" i="41"/>
  <c r="L24" i="41"/>
  <c r="H24" i="41"/>
  <c r="N24" i="41"/>
  <c r="J24" i="41"/>
  <c r="D24" i="41"/>
  <c r="K50" i="43"/>
  <c r="E50" i="43"/>
  <c r="F50" i="43"/>
  <c r="G52" i="43"/>
  <c r="C28" i="41"/>
  <c r="E27" i="41"/>
  <c r="F27" i="41"/>
  <c r="D27" i="41"/>
  <c r="E51" i="43"/>
  <c r="F51" i="43"/>
  <c r="H51" i="43"/>
  <c r="L49" i="43"/>
  <c r="H50" i="43"/>
  <c r="K21" i="40"/>
  <c r="L20" i="40"/>
  <c r="S64" i="40"/>
  <c r="R65" i="40"/>
  <c r="S24" i="40"/>
  <c r="H69" i="22"/>
  <c r="E206" i="5"/>
  <c r="F206" i="5"/>
  <c r="G206" i="5"/>
  <c r="R30" i="22"/>
  <c r="Q36" i="22"/>
  <c r="E92" i="5"/>
  <c r="F92" i="5"/>
  <c r="G92" i="5"/>
  <c r="E150" i="5"/>
  <c r="F150" i="5"/>
  <c r="G150" i="5"/>
  <c r="S49" i="22"/>
  <c r="K61" i="40"/>
  <c r="L60" i="40"/>
  <c r="M53" i="43"/>
  <c r="O53" i="43"/>
  <c r="P54" i="43"/>
  <c r="N53" i="43"/>
  <c r="L54" i="43"/>
  <c r="L50" i="43"/>
  <c r="N49" i="43"/>
  <c r="M49" i="43"/>
  <c r="G53" i="43"/>
  <c r="C29" i="41"/>
  <c r="E28" i="41"/>
  <c r="F28" i="41"/>
  <c r="D28" i="41"/>
  <c r="H52" i="43"/>
  <c r="E52" i="43"/>
  <c r="F52" i="43"/>
  <c r="K62" i="40"/>
  <c r="L61" i="40"/>
  <c r="S30" i="22"/>
  <c r="R36" i="22"/>
  <c r="E93" i="5"/>
  <c r="F93" i="5"/>
  <c r="G93" i="5"/>
  <c r="E151" i="5"/>
  <c r="F151" i="5"/>
  <c r="G151" i="5"/>
  <c r="T49" i="22"/>
  <c r="S25" i="40"/>
  <c r="E207" i="5"/>
  <c r="F207" i="5"/>
  <c r="G207" i="5"/>
  <c r="H70" i="22"/>
  <c r="R66" i="40"/>
  <c r="S65" i="40"/>
  <c r="K22" i="40"/>
  <c r="L21" i="40"/>
  <c r="N54" i="43"/>
  <c r="M54" i="43"/>
  <c r="L55" i="43"/>
  <c r="G54" i="43"/>
  <c r="E29" i="41"/>
  <c r="F29" i="41"/>
  <c r="C30" i="41"/>
  <c r="D29" i="41"/>
  <c r="E53" i="43"/>
  <c r="F53" i="43"/>
  <c r="H53" i="43"/>
  <c r="N50" i="43"/>
  <c r="M50" i="43"/>
  <c r="O49" i="43"/>
  <c r="P50" i="43"/>
  <c r="S66" i="40"/>
  <c r="R67" i="40"/>
  <c r="K63" i="40"/>
  <c r="L62" i="40"/>
  <c r="H71" i="22"/>
  <c r="E208" i="5"/>
  <c r="F208" i="5"/>
  <c r="G208" i="5"/>
  <c r="S26" i="40"/>
  <c r="K23" i="40"/>
  <c r="L22" i="40"/>
  <c r="E152" i="5"/>
  <c r="F152" i="5"/>
  <c r="G152" i="5"/>
  <c r="U49" i="22"/>
  <c r="T30" i="22"/>
  <c r="S36" i="22"/>
  <c r="E94" i="5"/>
  <c r="F94" i="5"/>
  <c r="G94" i="5"/>
  <c r="O54" i="43"/>
  <c r="P55" i="43"/>
  <c r="L56" i="43"/>
  <c r="M55" i="43"/>
  <c r="N55" i="43"/>
  <c r="E54" i="43"/>
  <c r="F54" i="43"/>
  <c r="H54" i="43"/>
  <c r="O50" i="43"/>
  <c r="P51" i="43"/>
  <c r="G55" i="43"/>
  <c r="C31" i="41"/>
  <c r="D30" i="41"/>
  <c r="E30" i="41"/>
  <c r="F30" i="41"/>
  <c r="U30" i="22"/>
  <c r="T36" i="22"/>
  <c r="E95" i="5"/>
  <c r="F95" i="5"/>
  <c r="G95" i="5"/>
  <c r="K24" i="40"/>
  <c r="L23" i="40"/>
  <c r="E209" i="5"/>
  <c r="F209" i="5"/>
  <c r="G209" i="5"/>
  <c r="H72" i="22"/>
  <c r="E153" i="5"/>
  <c r="F153" i="5"/>
  <c r="G153" i="5"/>
  <c r="V49" i="22"/>
  <c r="S27" i="40"/>
  <c r="K64" i="40"/>
  <c r="L63" i="40"/>
  <c r="R68" i="40"/>
  <c r="S67" i="40"/>
  <c r="N56" i="43"/>
  <c r="M56" i="43"/>
  <c r="O55" i="43"/>
  <c r="P56" i="43"/>
  <c r="L57" i="43"/>
  <c r="G56" i="43"/>
  <c r="E31" i="41"/>
  <c r="F31" i="41"/>
  <c r="C32" i="41"/>
  <c r="D31" i="41"/>
  <c r="H55" i="43"/>
  <c r="E55" i="43"/>
  <c r="F55" i="43"/>
  <c r="S68" i="40"/>
  <c r="R69" i="40"/>
  <c r="S28" i="40"/>
  <c r="K25" i="40"/>
  <c r="L24" i="40"/>
  <c r="H73" i="22"/>
  <c r="E210" i="5"/>
  <c r="F210" i="5"/>
  <c r="G210" i="5"/>
  <c r="K65" i="40"/>
  <c r="L64" i="40"/>
  <c r="E154" i="5"/>
  <c r="F154" i="5"/>
  <c r="G154" i="5"/>
  <c r="W49" i="22"/>
  <c r="V30" i="22"/>
  <c r="U36" i="22"/>
  <c r="E96" i="5"/>
  <c r="F96" i="5"/>
  <c r="G96" i="5"/>
  <c r="O56" i="43"/>
  <c r="P57" i="43"/>
  <c r="L58" i="43"/>
  <c r="M57" i="43"/>
  <c r="N57" i="43"/>
  <c r="G57" i="43"/>
  <c r="D32" i="41"/>
  <c r="C33" i="41"/>
  <c r="E32" i="41"/>
  <c r="F32" i="41"/>
  <c r="H56" i="43"/>
  <c r="E56" i="43"/>
  <c r="F56" i="43"/>
  <c r="S29" i="40"/>
  <c r="W30" i="22"/>
  <c r="V36" i="22"/>
  <c r="E97" i="5"/>
  <c r="F97" i="5"/>
  <c r="G97" i="5"/>
  <c r="K66" i="40"/>
  <c r="L65" i="40"/>
  <c r="E155" i="5"/>
  <c r="F155" i="5"/>
  <c r="G155" i="5"/>
  <c r="X49" i="22"/>
  <c r="K26" i="40"/>
  <c r="L25" i="40"/>
  <c r="R70" i="40"/>
  <c r="S69" i="40"/>
  <c r="E211" i="5"/>
  <c r="F211" i="5"/>
  <c r="G211" i="5"/>
  <c r="H74" i="22"/>
  <c r="L59" i="43"/>
  <c r="N58" i="43"/>
  <c r="M58" i="43"/>
  <c r="O57" i="43"/>
  <c r="P58" i="43"/>
  <c r="G58" i="43"/>
  <c r="E33" i="41"/>
  <c r="F33" i="41"/>
  <c r="C34" i="41"/>
  <c r="D33" i="41"/>
  <c r="E57" i="43"/>
  <c r="F57" i="43"/>
  <c r="H57" i="43"/>
  <c r="S70" i="40"/>
  <c r="R71" i="40"/>
  <c r="H75" i="22"/>
  <c r="E212" i="5"/>
  <c r="F212" i="5"/>
  <c r="G212" i="5"/>
  <c r="X30" i="22"/>
  <c r="W36" i="22"/>
  <c r="E98" i="5"/>
  <c r="F98" i="5"/>
  <c r="G98" i="5"/>
  <c r="K27" i="40"/>
  <c r="L26" i="40"/>
  <c r="E156" i="5"/>
  <c r="F156" i="5"/>
  <c r="G156" i="5"/>
  <c r="Y49" i="22"/>
  <c r="K67" i="40"/>
  <c r="L66" i="40"/>
  <c r="S30" i="40"/>
  <c r="L60" i="43"/>
  <c r="O58" i="43"/>
  <c r="P59" i="43"/>
  <c r="M59" i="43"/>
  <c r="N59" i="43"/>
  <c r="H14" i="15"/>
  <c r="F14" i="15"/>
  <c r="G59" i="43"/>
  <c r="D34" i="41"/>
  <c r="C35" i="41"/>
  <c r="E34" i="41"/>
  <c r="F34" i="41"/>
  <c r="E58" i="43"/>
  <c r="F58" i="43"/>
  <c r="H58" i="43"/>
  <c r="E213" i="5"/>
  <c r="F213" i="5"/>
  <c r="G213" i="5"/>
  <c r="H76" i="22"/>
  <c r="K68" i="40"/>
  <c r="L67" i="40"/>
  <c r="S71" i="40"/>
  <c r="R72" i="40"/>
  <c r="E157" i="5"/>
  <c r="F157" i="5"/>
  <c r="G157" i="5"/>
  <c r="Z49" i="22"/>
  <c r="K28" i="40"/>
  <c r="L27" i="40"/>
  <c r="Y30" i="22"/>
  <c r="X36" i="22"/>
  <c r="E99" i="5"/>
  <c r="F99" i="5"/>
  <c r="G99" i="5"/>
  <c r="S31" i="40"/>
  <c r="L61" i="43"/>
  <c r="O59" i="43"/>
  <c r="P60" i="43"/>
  <c r="M60" i="43"/>
  <c r="N60" i="43"/>
  <c r="H59" i="43"/>
  <c r="E59" i="43"/>
  <c r="F59" i="43"/>
  <c r="G60" i="43"/>
  <c r="D35" i="41"/>
  <c r="C36" i="41"/>
  <c r="E35" i="41"/>
  <c r="F35" i="41"/>
  <c r="Z30" i="22"/>
  <c r="Y36" i="22"/>
  <c r="E100" i="5"/>
  <c r="F100" i="5"/>
  <c r="G100" i="5"/>
  <c r="S32" i="40"/>
  <c r="K69" i="40"/>
  <c r="L68" i="40"/>
  <c r="K29" i="40"/>
  <c r="L28" i="40"/>
  <c r="R73" i="40"/>
  <c r="S72" i="40"/>
  <c r="H77" i="22"/>
  <c r="E214" i="5"/>
  <c r="F214" i="5"/>
  <c r="G214" i="5"/>
  <c r="E158" i="5"/>
  <c r="F158" i="5"/>
  <c r="G158" i="5"/>
  <c r="AA49" i="22"/>
  <c r="O60" i="43"/>
  <c r="P61" i="43"/>
  <c r="M61" i="43"/>
  <c r="N61" i="43"/>
  <c r="L62" i="43"/>
  <c r="G61" i="43"/>
  <c r="E36" i="41"/>
  <c r="F36" i="41"/>
  <c r="D36" i="41"/>
  <c r="C37" i="41"/>
  <c r="E60" i="43"/>
  <c r="F60" i="43"/>
  <c r="H60" i="43"/>
  <c r="E159" i="5"/>
  <c r="F159" i="5"/>
  <c r="G159" i="5"/>
  <c r="AB49" i="22"/>
  <c r="L69" i="40"/>
  <c r="K70" i="40"/>
  <c r="E215" i="5"/>
  <c r="F215" i="5"/>
  <c r="G215" i="5"/>
  <c r="H78" i="22"/>
  <c r="K30" i="40"/>
  <c r="L29" i="40"/>
  <c r="S33" i="40"/>
  <c r="AA30" i="22"/>
  <c r="Z36" i="22"/>
  <c r="E101" i="5"/>
  <c r="F101" i="5"/>
  <c r="G101" i="5"/>
  <c r="R74" i="40"/>
  <c r="S73" i="40"/>
  <c r="N62" i="43"/>
  <c r="M62" i="43"/>
  <c r="O61" i="43"/>
  <c r="P62" i="43"/>
  <c r="L63" i="43"/>
  <c r="E61" i="43"/>
  <c r="F61" i="43"/>
  <c r="H61" i="43"/>
  <c r="G62" i="43"/>
  <c r="E37" i="41"/>
  <c r="F37" i="41"/>
  <c r="D37" i="41"/>
  <c r="C38" i="41"/>
  <c r="S34" i="40"/>
  <c r="K31" i="40"/>
  <c r="F7" i="15"/>
  <c r="F3" i="15"/>
  <c r="L30" i="40"/>
  <c r="H7" i="15"/>
  <c r="H3" i="15"/>
  <c r="L70" i="40"/>
  <c r="K71" i="40"/>
  <c r="H79" i="22"/>
  <c r="E216" i="5"/>
  <c r="F216" i="5"/>
  <c r="G216" i="5"/>
  <c r="AB30" i="22"/>
  <c r="AA36" i="22"/>
  <c r="E102" i="5"/>
  <c r="F102" i="5"/>
  <c r="G102" i="5"/>
  <c r="E160" i="5"/>
  <c r="F160" i="5"/>
  <c r="G160" i="5"/>
  <c r="AC49" i="22"/>
  <c r="S74" i="40"/>
  <c r="R75" i="40"/>
  <c r="L64" i="43"/>
  <c r="O62" i="43"/>
  <c r="P63" i="43"/>
  <c r="M63" i="43"/>
  <c r="N63" i="43"/>
  <c r="E62" i="43"/>
  <c r="F62" i="43"/>
  <c r="H62" i="43"/>
  <c r="G63" i="43"/>
  <c r="D38" i="41"/>
  <c r="E38" i="41"/>
  <c r="F38" i="41"/>
  <c r="C39" i="41"/>
  <c r="S75" i="40"/>
  <c r="R76" i="40"/>
  <c r="K32" i="40"/>
  <c r="L31" i="40"/>
  <c r="AC30" i="22"/>
  <c r="AB36" i="22"/>
  <c r="E103" i="5"/>
  <c r="F103" i="5"/>
  <c r="G103" i="5"/>
  <c r="E161" i="5"/>
  <c r="F161" i="5"/>
  <c r="G161" i="5"/>
  <c r="AD49" i="22"/>
  <c r="K72" i="40"/>
  <c r="L71" i="40"/>
  <c r="S35" i="40"/>
  <c r="E217" i="5"/>
  <c r="F217" i="5"/>
  <c r="G217" i="5"/>
  <c r="H80" i="22"/>
  <c r="O63" i="43"/>
  <c r="P64" i="43"/>
  <c r="L65" i="43"/>
  <c r="M64" i="43"/>
  <c r="N64" i="43"/>
  <c r="E63" i="43"/>
  <c r="F63" i="43"/>
  <c r="H63" i="43"/>
  <c r="G64" i="43"/>
  <c r="E39" i="41"/>
  <c r="F39" i="41"/>
  <c r="D39" i="41"/>
  <c r="C40" i="41"/>
  <c r="H81" i="22"/>
  <c r="E218" i="5"/>
  <c r="F218" i="5"/>
  <c r="G218" i="5"/>
  <c r="S36" i="40"/>
  <c r="E162" i="5"/>
  <c r="F162" i="5"/>
  <c r="G162" i="5"/>
  <c r="AE49" i="22"/>
  <c r="AD30" i="22"/>
  <c r="AC36" i="22"/>
  <c r="E104" i="5"/>
  <c r="F104" i="5"/>
  <c r="G104" i="5"/>
  <c r="S76" i="40"/>
  <c r="R77" i="40"/>
  <c r="L72" i="40"/>
  <c r="K73" i="40"/>
  <c r="K33" i="40"/>
  <c r="L32" i="40"/>
  <c r="M65" i="43"/>
  <c r="N65" i="43"/>
  <c r="O64" i="43"/>
  <c r="P65" i="43"/>
  <c r="E64" i="43"/>
  <c r="F64" i="43"/>
  <c r="H64" i="43"/>
  <c r="G65" i="43"/>
  <c r="D40" i="41"/>
  <c r="E40" i="41"/>
  <c r="F40" i="41"/>
  <c r="K34" i="40"/>
  <c r="L33" i="40"/>
  <c r="R78" i="40"/>
  <c r="S77" i="40"/>
  <c r="AE30" i="22"/>
  <c r="AD36" i="22"/>
  <c r="E105" i="5"/>
  <c r="F105" i="5"/>
  <c r="G105" i="5"/>
  <c r="S37" i="40"/>
  <c r="E163" i="5"/>
  <c r="F163" i="5"/>
  <c r="G163" i="5"/>
  <c r="AF49" i="22"/>
  <c r="K74" i="40"/>
  <c r="L73" i="40"/>
  <c r="E219" i="5"/>
  <c r="F219" i="5"/>
  <c r="G219" i="5"/>
  <c r="H82" i="22"/>
  <c r="O65" i="43"/>
  <c r="E65" i="43"/>
  <c r="F65" i="43"/>
  <c r="H65" i="43"/>
  <c r="AF30" i="22"/>
  <c r="AE36" i="22"/>
  <c r="E106" i="5"/>
  <c r="F106" i="5"/>
  <c r="G106" i="5"/>
  <c r="H83" i="22"/>
  <c r="E220" i="5"/>
  <c r="F220" i="5"/>
  <c r="G220" i="5"/>
  <c r="L74" i="40"/>
  <c r="K75" i="40"/>
  <c r="K35" i="40"/>
  <c r="L34" i="40"/>
  <c r="E164" i="5"/>
  <c r="F164" i="5"/>
  <c r="G164" i="5"/>
  <c r="AG49" i="22"/>
  <c r="S38" i="40"/>
  <c r="R79" i="40"/>
  <c r="S78" i="40"/>
  <c r="E221" i="5"/>
  <c r="F221" i="5"/>
  <c r="G221" i="5"/>
  <c r="H84" i="22"/>
  <c r="K76" i="40"/>
  <c r="L75" i="40"/>
  <c r="E165" i="5"/>
  <c r="F165" i="5"/>
  <c r="G165" i="5"/>
  <c r="AH49" i="22"/>
  <c r="AG30" i="22"/>
  <c r="AF36" i="22"/>
  <c r="E107" i="5"/>
  <c r="F107" i="5"/>
  <c r="G107" i="5"/>
  <c r="S40" i="40"/>
  <c r="S39" i="40"/>
  <c r="S79" i="40"/>
  <c r="R80" i="40"/>
  <c r="S80" i="40"/>
  <c r="K36" i="40"/>
  <c r="L35" i="40"/>
  <c r="K37" i="40"/>
  <c r="L36" i="40"/>
  <c r="E166" i="5"/>
  <c r="F166" i="5"/>
  <c r="G166" i="5"/>
  <c r="AI49" i="22"/>
  <c r="L76" i="40"/>
  <c r="K77" i="40"/>
  <c r="H85" i="22"/>
  <c r="E222" i="5"/>
  <c r="F222" i="5"/>
  <c r="G222" i="5"/>
  <c r="AH30" i="22"/>
  <c r="AG36" i="22"/>
  <c r="E108" i="5"/>
  <c r="F108" i="5"/>
  <c r="G108" i="5"/>
  <c r="E223" i="5"/>
  <c r="F223" i="5"/>
  <c r="G223" i="5"/>
  <c r="H86" i="22"/>
  <c r="E167" i="5"/>
  <c r="F167" i="5"/>
  <c r="G167" i="5"/>
  <c r="AJ49" i="22"/>
  <c r="K38" i="40"/>
  <c r="L37" i="40"/>
  <c r="AI30" i="22"/>
  <c r="AH36" i="22"/>
  <c r="E109" i="5"/>
  <c r="F109" i="5"/>
  <c r="G109" i="5"/>
  <c r="L77" i="40"/>
  <c r="K78" i="40"/>
  <c r="H87" i="22"/>
  <c r="E225" i="5"/>
  <c r="F225" i="5"/>
  <c r="G225" i="5"/>
  <c r="E224" i="5"/>
  <c r="F224" i="5"/>
  <c r="G224" i="5"/>
  <c r="K39" i="40"/>
  <c r="L38" i="40"/>
  <c r="AJ30" i="22"/>
  <c r="AI36" i="22"/>
  <c r="E110" i="5"/>
  <c r="F110" i="5"/>
  <c r="G110" i="5"/>
  <c r="E168" i="5"/>
  <c r="F168" i="5"/>
  <c r="G168" i="5"/>
  <c r="AK49" i="22"/>
  <c r="E169" i="5"/>
  <c r="F169" i="5"/>
  <c r="G169" i="5"/>
  <c r="K79" i="40"/>
  <c r="L78" i="40"/>
  <c r="K40" i="40"/>
  <c r="L39" i="40"/>
  <c r="K80" i="40"/>
  <c r="L79" i="40"/>
  <c r="AK30" i="22"/>
  <c r="AJ36" i="22"/>
  <c r="E111" i="5"/>
  <c r="F111" i="5"/>
  <c r="G111" i="5"/>
  <c r="L80" i="40"/>
  <c r="AL30" i="22"/>
  <c r="AL36" i="22"/>
  <c r="E113" i="5"/>
  <c r="F113" i="5"/>
  <c r="G113" i="5"/>
  <c r="AK36" i="22"/>
  <c r="E112" i="5"/>
  <c r="F112" i="5"/>
  <c r="G112" i="5"/>
  <c r="L40" i="40"/>
  <c r="D5" i="40"/>
  <c r="D45" i="40"/>
  <c r="AA5" i="41"/>
  <c r="B5" i="41"/>
  <c r="C30" i="43"/>
  <c r="E5" i="40"/>
  <c r="T5" i="40"/>
  <c r="E45" i="40"/>
  <c r="T45" i="40"/>
  <c r="U45" i="40"/>
  <c r="D6" i="40"/>
  <c r="D46" i="40"/>
  <c r="AA6" i="41"/>
  <c r="B6" i="41"/>
  <c r="D30" i="43"/>
  <c r="I30" i="43"/>
  <c r="C31" i="43"/>
  <c r="D7" i="40"/>
  <c r="D47" i="40"/>
  <c r="AA7" i="41"/>
  <c r="B7" i="41"/>
  <c r="E6" i="40"/>
  <c r="T6" i="40"/>
  <c r="U6" i="40"/>
  <c r="E46" i="40"/>
  <c r="T46" i="40"/>
  <c r="U46" i="40"/>
  <c r="J30" i="43"/>
  <c r="Q30" i="43"/>
  <c r="W30" i="43"/>
  <c r="R30" i="43"/>
  <c r="D31" i="43"/>
  <c r="I31" i="43"/>
  <c r="C32" i="43"/>
  <c r="E47" i="40"/>
  <c r="T47" i="40"/>
  <c r="U47" i="40"/>
  <c r="E7" i="40"/>
  <c r="T7" i="40"/>
  <c r="U7" i="40"/>
  <c r="D32" i="43"/>
  <c r="I32" i="43"/>
  <c r="C33" i="43"/>
  <c r="D48" i="40"/>
  <c r="D8" i="40"/>
  <c r="AA8" i="41"/>
  <c r="B8" i="41"/>
  <c r="J31" i="43"/>
  <c r="R31" i="43"/>
  <c r="Q31" i="43"/>
  <c r="W31" i="43"/>
  <c r="T30" i="43"/>
  <c r="X30" i="43"/>
  <c r="S30" i="43"/>
  <c r="Y30" i="43"/>
  <c r="U30" i="43"/>
  <c r="T31" i="43"/>
  <c r="X31" i="43"/>
  <c r="S31" i="43"/>
  <c r="E8" i="40"/>
  <c r="T8" i="40"/>
  <c r="U8" i="40"/>
  <c r="E48" i="40"/>
  <c r="T48" i="40"/>
  <c r="U48" i="40"/>
  <c r="Q32" i="43"/>
  <c r="W32" i="43"/>
  <c r="J32" i="43"/>
  <c r="R32" i="43"/>
  <c r="D49" i="40"/>
  <c r="D9" i="40"/>
  <c r="AA9" i="41"/>
  <c r="B9" i="41"/>
  <c r="D33" i="43"/>
  <c r="I33" i="43"/>
  <c r="C34" i="43"/>
  <c r="D10" i="40"/>
  <c r="D50" i="40"/>
  <c r="AA10" i="41"/>
  <c r="B10" i="41"/>
  <c r="D34" i="43"/>
  <c r="I34" i="43"/>
  <c r="C35" i="43"/>
  <c r="V31" i="43"/>
  <c r="Z30" i="43"/>
  <c r="E49" i="40"/>
  <c r="T49" i="40"/>
  <c r="U49" i="40"/>
  <c r="E9" i="40"/>
  <c r="T9" i="40"/>
  <c r="U9" i="40"/>
  <c r="X32" i="43"/>
  <c r="T32" i="43"/>
  <c r="S32" i="43"/>
  <c r="Q33" i="43"/>
  <c r="W33" i="43"/>
  <c r="J33" i="43"/>
  <c r="R33" i="43"/>
  <c r="Y31" i="43"/>
  <c r="U31" i="43"/>
  <c r="U32" i="43"/>
  <c r="Y32" i="43"/>
  <c r="E10" i="40"/>
  <c r="T10" i="40"/>
  <c r="U10" i="40"/>
  <c r="E50" i="40"/>
  <c r="T50" i="40"/>
  <c r="U50" i="40"/>
  <c r="X33" i="43"/>
  <c r="S33" i="43"/>
  <c r="T33" i="43"/>
  <c r="D35" i="43"/>
  <c r="I35" i="43"/>
  <c r="C36" i="43"/>
  <c r="D11" i="40"/>
  <c r="D51" i="40"/>
  <c r="AA11" i="41"/>
  <c r="B11" i="41"/>
  <c r="AA32" i="43"/>
  <c r="AB30" i="43"/>
  <c r="Q34" i="43"/>
  <c r="W34" i="43"/>
  <c r="J34" i="43"/>
  <c r="R34" i="43"/>
  <c r="Z31" i="43"/>
  <c r="V32" i="43"/>
  <c r="D36" i="43"/>
  <c r="I36" i="43"/>
  <c r="C37" i="43"/>
  <c r="X34" i="43"/>
  <c r="T34" i="43"/>
  <c r="S34" i="43"/>
  <c r="E51" i="40"/>
  <c r="T51" i="40"/>
  <c r="U51" i="40"/>
  <c r="E11" i="40"/>
  <c r="T11" i="40"/>
  <c r="U11" i="40"/>
  <c r="J35" i="43"/>
  <c r="Q35" i="43"/>
  <c r="W35" i="43"/>
  <c r="R35" i="43"/>
  <c r="D12" i="40"/>
  <c r="D52" i="40"/>
  <c r="AA12" i="41"/>
  <c r="B12" i="41"/>
  <c r="U33" i="43"/>
  <c r="Y33" i="43"/>
  <c r="AA33" i="43"/>
  <c r="AB31" i="43"/>
  <c r="AC31" i="43"/>
  <c r="Y45" i="40"/>
  <c r="AF45" i="40"/>
  <c r="B26" i="15"/>
  <c r="V5" i="40"/>
  <c r="Y5" i="40"/>
  <c r="Z32" i="43"/>
  <c r="V33" i="43"/>
  <c r="C26" i="15"/>
  <c r="AF5" i="40"/>
  <c r="E12" i="40"/>
  <c r="T12" i="40"/>
  <c r="U12" i="40"/>
  <c r="E52" i="40"/>
  <c r="T52" i="40"/>
  <c r="U52" i="40"/>
  <c r="AA34" i="43"/>
  <c r="AB32" i="43"/>
  <c r="AC32" i="43"/>
  <c r="V6" i="40"/>
  <c r="Y6" i="40"/>
  <c r="AF6" i="40"/>
  <c r="C27" i="15"/>
  <c r="Y46" i="40"/>
  <c r="AF46" i="40"/>
  <c r="B27" i="15"/>
  <c r="D13" i="40"/>
  <c r="D53" i="40"/>
  <c r="AA13" i="41"/>
  <c r="B13" i="41"/>
  <c r="X35" i="43"/>
  <c r="T35" i="43"/>
  <c r="S35" i="43"/>
  <c r="D37" i="43"/>
  <c r="I37" i="43"/>
  <c r="C38" i="43"/>
  <c r="Y34" i="43"/>
  <c r="U34" i="43"/>
  <c r="J36" i="43"/>
  <c r="Q36" i="43"/>
  <c r="W36" i="43"/>
  <c r="R36" i="43"/>
  <c r="Z33" i="43"/>
  <c r="V34" i="43"/>
  <c r="X36" i="43"/>
  <c r="T36" i="43"/>
  <c r="S36" i="43"/>
  <c r="D38" i="43"/>
  <c r="I38" i="43"/>
  <c r="C39" i="43"/>
  <c r="J37" i="43"/>
  <c r="Q37" i="43"/>
  <c r="W37" i="43"/>
  <c r="R37" i="43"/>
  <c r="Y47" i="40"/>
  <c r="AF47" i="40"/>
  <c r="B28" i="15"/>
  <c r="V7" i="40"/>
  <c r="Y7" i="40"/>
  <c r="AF7" i="40"/>
  <c r="C28" i="15"/>
  <c r="V35" i="43"/>
  <c r="Z34" i="43"/>
  <c r="AA35" i="43"/>
  <c r="AB33" i="43"/>
  <c r="AC33" i="43"/>
  <c r="D54" i="40"/>
  <c r="D14" i="40"/>
  <c r="AA14" i="41"/>
  <c r="B14" i="41"/>
  <c r="Y35" i="43"/>
  <c r="U35" i="43"/>
  <c r="E13" i="40"/>
  <c r="T13" i="40"/>
  <c r="U13" i="40"/>
  <c r="E53" i="40"/>
  <c r="T53" i="40"/>
  <c r="U53" i="40"/>
  <c r="D15" i="40"/>
  <c r="D55" i="40"/>
  <c r="AA15" i="41"/>
  <c r="B15" i="41"/>
  <c r="Y48" i="40"/>
  <c r="AF48" i="40"/>
  <c r="B29" i="15"/>
  <c r="V8" i="40"/>
  <c r="Y8" i="40"/>
  <c r="AF8" i="40"/>
  <c r="C29" i="15"/>
  <c r="E54" i="40"/>
  <c r="T54" i="40"/>
  <c r="U54" i="40"/>
  <c r="E14" i="40"/>
  <c r="T14" i="40"/>
  <c r="U14" i="40"/>
  <c r="I39" i="43"/>
  <c r="D39" i="43"/>
  <c r="C40" i="43"/>
  <c r="Y36" i="43"/>
  <c r="U36" i="43"/>
  <c r="V36" i="43"/>
  <c r="Z35" i="43"/>
  <c r="AA36" i="43"/>
  <c r="AB34" i="43"/>
  <c r="AC34" i="43"/>
  <c r="T37" i="43"/>
  <c r="X37" i="43"/>
  <c r="S37" i="43"/>
  <c r="J38" i="43"/>
  <c r="Q38" i="43"/>
  <c r="W38" i="43"/>
  <c r="R38" i="43"/>
  <c r="V37" i="43"/>
  <c r="Z36" i="43"/>
  <c r="D56" i="40"/>
  <c r="D16" i="40"/>
  <c r="AA16" i="41"/>
  <c r="B16" i="41"/>
  <c r="V9" i="40"/>
  <c r="Y9" i="40"/>
  <c r="AF9" i="40"/>
  <c r="C30" i="15"/>
  <c r="Y49" i="40"/>
  <c r="AF49" i="40"/>
  <c r="B30" i="15"/>
  <c r="J39" i="43"/>
  <c r="R39" i="43"/>
  <c r="Q39" i="43"/>
  <c r="W39" i="43"/>
  <c r="E15" i="40"/>
  <c r="T15" i="40"/>
  <c r="U15" i="40"/>
  <c r="E55" i="40"/>
  <c r="T55" i="40"/>
  <c r="U55" i="40"/>
  <c r="Y37" i="43"/>
  <c r="U37" i="43"/>
  <c r="X38" i="43"/>
  <c r="T38" i="43"/>
  <c r="S38" i="43"/>
  <c r="AA37" i="43"/>
  <c r="AB35" i="43"/>
  <c r="AC35" i="43"/>
  <c r="D40" i="43"/>
  <c r="I40" i="43"/>
  <c r="C41" i="43"/>
  <c r="Y38" i="43"/>
  <c r="U38" i="43"/>
  <c r="D41" i="43"/>
  <c r="I41" i="43"/>
  <c r="C42" i="43"/>
  <c r="V38" i="43"/>
  <c r="Z37" i="43"/>
  <c r="J40" i="43"/>
  <c r="Q40" i="43"/>
  <c r="W40" i="43"/>
  <c r="R40" i="43"/>
  <c r="T39" i="43"/>
  <c r="X39" i="43"/>
  <c r="S39" i="43"/>
  <c r="D57" i="40"/>
  <c r="D17" i="40"/>
  <c r="AA17" i="41"/>
  <c r="B17" i="41"/>
  <c r="AA38" i="43"/>
  <c r="AB36" i="43"/>
  <c r="AC36" i="43"/>
  <c r="Y50" i="40"/>
  <c r="AF50" i="40"/>
  <c r="B31" i="15"/>
  <c r="V10" i="40"/>
  <c r="Y10" i="40"/>
  <c r="AF10" i="40"/>
  <c r="C31" i="15"/>
  <c r="E16" i="40"/>
  <c r="T16" i="40"/>
  <c r="U16" i="40"/>
  <c r="E56" i="40"/>
  <c r="T56" i="40"/>
  <c r="U56" i="40"/>
  <c r="T40" i="43"/>
  <c r="X40" i="43"/>
  <c r="S40" i="43"/>
  <c r="V11" i="40"/>
  <c r="Y11" i="40"/>
  <c r="AF11" i="40"/>
  <c r="C32" i="15"/>
  <c r="Y51" i="40"/>
  <c r="AF51" i="40"/>
  <c r="B32" i="15"/>
  <c r="J41" i="43"/>
  <c r="Q41" i="43"/>
  <c r="W41" i="43"/>
  <c r="R41" i="43"/>
  <c r="D18" i="40"/>
  <c r="D58" i="40"/>
  <c r="AA18" i="41"/>
  <c r="B18" i="41"/>
  <c r="Y39" i="43"/>
  <c r="U39" i="43"/>
  <c r="V39" i="43"/>
  <c r="Z38" i="43"/>
  <c r="AA39" i="43"/>
  <c r="AB37" i="43"/>
  <c r="AC37" i="43"/>
  <c r="E57" i="40"/>
  <c r="T57" i="40"/>
  <c r="U57" i="40"/>
  <c r="E17" i="40"/>
  <c r="T17" i="40"/>
  <c r="U17" i="40"/>
  <c r="D42" i="43"/>
  <c r="I42" i="43"/>
  <c r="C43" i="43"/>
  <c r="Z39" i="43"/>
  <c r="V40" i="43"/>
  <c r="Y40" i="43"/>
  <c r="U40" i="43"/>
  <c r="D43" i="43"/>
  <c r="I43" i="43"/>
  <c r="C44" i="43"/>
  <c r="Q42" i="43"/>
  <c r="W42" i="43"/>
  <c r="J42" i="43"/>
  <c r="R42" i="43"/>
  <c r="D59" i="40"/>
  <c r="D19" i="40"/>
  <c r="AA19" i="41"/>
  <c r="B19" i="41"/>
  <c r="Y52" i="40"/>
  <c r="AF52" i="40"/>
  <c r="B33" i="15"/>
  <c r="V12" i="40"/>
  <c r="Y12" i="40"/>
  <c r="AF12" i="40"/>
  <c r="C33" i="15"/>
  <c r="AA40" i="43"/>
  <c r="AB38" i="43"/>
  <c r="AC38" i="43"/>
  <c r="E58" i="40"/>
  <c r="T58" i="40"/>
  <c r="U58" i="40"/>
  <c r="E18" i="40"/>
  <c r="T18" i="40"/>
  <c r="U18" i="40"/>
  <c r="T41" i="43"/>
  <c r="X41" i="43"/>
  <c r="S41" i="43"/>
  <c r="V13" i="40"/>
  <c r="Y13" i="40"/>
  <c r="AF13" i="40"/>
  <c r="C34" i="15"/>
  <c r="Y53" i="40"/>
  <c r="AF53" i="40"/>
  <c r="B34" i="15"/>
  <c r="V41" i="43"/>
  <c r="Z40" i="43"/>
  <c r="D20" i="40"/>
  <c r="D60" i="40"/>
  <c r="AA20" i="41"/>
  <c r="B20" i="41"/>
  <c r="T42" i="43"/>
  <c r="X42" i="43"/>
  <c r="S42" i="43"/>
  <c r="J43" i="43"/>
  <c r="Q43" i="43"/>
  <c r="W43" i="43"/>
  <c r="R43" i="43"/>
  <c r="I44" i="43"/>
  <c r="D44" i="43"/>
  <c r="C45" i="43"/>
  <c r="Y41" i="43"/>
  <c r="U41" i="43"/>
  <c r="E19" i="40"/>
  <c r="T19" i="40"/>
  <c r="U19" i="40"/>
  <c r="E59" i="40"/>
  <c r="T59" i="40"/>
  <c r="U59" i="40"/>
  <c r="AA41" i="43"/>
  <c r="AB39" i="43"/>
  <c r="AC39" i="43"/>
  <c r="D45" i="43"/>
  <c r="I45" i="43"/>
  <c r="C46" i="43"/>
  <c r="V42" i="43"/>
  <c r="Z41" i="43"/>
  <c r="Q44" i="43"/>
  <c r="W44" i="43"/>
  <c r="J44" i="43"/>
  <c r="R44" i="43"/>
  <c r="Y42" i="43"/>
  <c r="U42" i="43"/>
  <c r="E60" i="40"/>
  <c r="T60" i="40"/>
  <c r="U60" i="40"/>
  <c r="E20" i="40"/>
  <c r="T20" i="40"/>
  <c r="U20" i="40"/>
  <c r="AA42" i="43"/>
  <c r="AB40" i="43"/>
  <c r="AC40" i="43"/>
  <c r="T43" i="43"/>
  <c r="X43" i="43"/>
  <c r="S43" i="43"/>
  <c r="V14" i="40"/>
  <c r="Y14" i="40"/>
  <c r="AF14" i="40"/>
  <c r="C35" i="15"/>
  <c r="Y54" i="40"/>
  <c r="AF54" i="40"/>
  <c r="B35" i="15"/>
  <c r="D61" i="40"/>
  <c r="D21" i="40"/>
  <c r="AA21" i="41"/>
  <c r="B21" i="41"/>
  <c r="E61" i="40"/>
  <c r="T61" i="40"/>
  <c r="U61" i="40"/>
  <c r="E21" i="40"/>
  <c r="T21" i="40"/>
  <c r="U21" i="40"/>
  <c r="T44" i="43"/>
  <c r="X44" i="43"/>
  <c r="S44" i="43"/>
  <c r="Y43" i="43"/>
  <c r="U43" i="43"/>
  <c r="V15" i="40"/>
  <c r="Y15" i="40"/>
  <c r="AF15" i="40"/>
  <c r="C36" i="15"/>
  <c r="Y55" i="40"/>
  <c r="AF55" i="40"/>
  <c r="B36" i="15"/>
  <c r="V43" i="43"/>
  <c r="Z42" i="43"/>
  <c r="J45" i="43"/>
  <c r="R45" i="43"/>
  <c r="Q45" i="43"/>
  <c r="W45" i="43"/>
  <c r="D46" i="43"/>
  <c r="I46" i="43"/>
  <c r="C47" i="43"/>
  <c r="D22" i="40"/>
  <c r="D62" i="40"/>
  <c r="AA22" i="41"/>
  <c r="B22" i="41"/>
  <c r="AA43" i="43"/>
  <c r="AB41" i="43"/>
  <c r="AC41" i="43"/>
  <c r="D47" i="43"/>
  <c r="I47" i="43"/>
  <c r="C48" i="43"/>
  <c r="J46" i="43"/>
  <c r="R46" i="43"/>
  <c r="Q46" i="43"/>
  <c r="W46" i="43"/>
  <c r="X45" i="43"/>
  <c r="T45" i="43"/>
  <c r="S45" i="43"/>
  <c r="AA44" i="43"/>
  <c r="AB42" i="43"/>
  <c r="AC42" i="43"/>
  <c r="V44" i="43"/>
  <c r="Z43" i="43"/>
  <c r="E22" i="40"/>
  <c r="T22" i="40"/>
  <c r="U22" i="40"/>
  <c r="E62" i="40"/>
  <c r="T62" i="40"/>
  <c r="U62" i="40"/>
  <c r="Y44" i="43"/>
  <c r="U44" i="43"/>
  <c r="D63" i="40"/>
  <c r="D23" i="40"/>
  <c r="AA23" i="41"/>
  <c r="B23" i="41"/>
  <c r="Y56" i="40"/>
  <c r="AF56" i="40"/>
  <c r="B37" i="15"/>
  <c r="V16" i="40"/>
  <c r="Y16" i="40"/>
  <c r="AF16" i="40"/>
  <c r="C37" i="15"/>
  <c r="V17" i="40"/>
  <c r="Y17" i="40"/>
  <c r="AF17" i="40"/>
  <c r="C38" i="15"/>
  <c r="Y57" i="40"/>
  <c r="AF57" i="40"/>
  <c r="B38" i="15"/>
  <c r="J47" i="43"/>
  <c r="Q47" i="43"/>
  <c r="W47" i="43"/>
  <c r="R47" i="43"/>
  <c r="D48" i="43"/>
  <c r="I48" i="43"/>
  <c r="C49" i="43"/>
  <c r="D64" i="40"/>
  <c r="D24" i="40"/>
  <c r="AA24" i="41"/>
  <c r="B24" i="41"/>
  <c r="E23" i="40"/>
  <c r="T23" i="40"/>
  <c r="U23" i="40"/>
  <c r="E63" i="40"/>
  <c r="T63" i="40"/>
  <c r="U63" i="40"/>
  <c r="Z44" i="43"/>
  <c r="V45" i="43"/>
  <c r="AA45" i="43"/>
  <c r="AB43" i="43"/>
  <c r="AC43" i="43"/>
  <c r="Y45" i="43"/>
  <c r="U45" i="43"/>
  <c r="X46" i="43"/>
  <c r="T46" i="43"/>
  <c r="S46" i="43"/>
  <c r="V18" i="40"/>
  <c r="Y18" i="40"/>
  <c r="AF18" i="40"/>
  <c r="C39" i="15"/>
  <c r="Y58" i="40"/>
  <c r="AF58" i="40"/>
  <c r="B39" i="15"/>
  <c r="D25" i="40"/>
  <c r="D65" i="40"/>
  <c r="AA25" i="41"/>
  <c r="B25" i="41"/>
  <c r="D49" i="43"/>
  <c r="I49" i="43"/>
  <c r="C50" i="43"/>
  <c r="X47" i="43"/>
  <c r="T47" i="43"/>
  <c r="S47" i="43"/>
  <c r="V46" i="43"/>
  <c r="Z45" i="43"/>
  <c r="Y46" i="43"/>
  <c r="U46" i="43"/>
  <c r="AA46" i="43"/>
  <c r="AB44" i="43"/>
  <c r="AC44" i="43"/>
  <c r="E24" i="40"/>
  <c r="T24" i="40"/>
  <c r="U24" i="40"/>
  <c r="E64" i="40"/>
  <c r="T64" i="40"/>
  <c r="U64" i="40"/>
  <c r="Q48" i="43"/>
  <c r="W48" i="43"/>
  <c r="J48" i="43"/>
  <c r="R48" i="43"/>
  <c r="V19" i="40"/>
  <c r="Y19" i="40"/>
  <c r="AF19" i="40"/>
  <c r="C40" i="15"/>
  <c r="Y59" i="40"/>
  <c r="AF59" i="40"/>
  <c r="B40" i="15"/>
  <c r="AA47" i="43"/>
  <c r="AB45" i="43"/>
  <c r="AC45" i="43"/>
  <c r="D26" i="40"/>
  <c r="D66" i="40"/>
  <c r="AA26" i="41"/>
  <c r="B26" i="41"/>
  <c r="D50" i="43"/>
  <c r="C51" i="43"/>
  <c r="I50" i="43"/>
  <c r="U47" i="43"/>
  <c r="Y47" i="43"/>
  <c r="J49" i="43"/>
  <c r="Q49" i="43"/>
  <c r="W49" i="43"/>
  <c r="R49" i="43"/>
  <c r="E25" i="40"/>
  <c r="T25" i="40"/>
  <c r="U25" i="40"/>
  <c r="E65" i="40"/>
  <c r="T65" i="40"/>
  <c r="U65" i="40"/>
  <c r="V47" i="43"/>
  <c r="Z46" i="43"/>
  <c r="T48" i="43"/>
  <c r="X48" i="43"/>
  <c r="S48" i="43"/>
  <c r="D67" i="40"/>
  <c r="D27" i="40"/>
  <c r="AA27" i="41"/>
  <c r="B27" i="41"/>
  <c r="Y48" i="43"/>
  <c r="U48" i="43"/>
  <c r="E26" i="40"/>
  <c r="T26" i="40"/>
  <c r="U26" i="40"/>
  <c r="E66" i="40"/>
  <c r="T66" i="40"/>
  <c r="U66" i="40"/>
  <c r="V20" i="40"/>
  <c r="Y20" i="40"/>
  <c r="AF20" i="40"/>
  <c r="C41" i="15"/>
  <c r="Y60" i="40"/>
  <c r="AF60" i="40"/>
  <c r="B41" i="15"/>
  <c r="Q50" i="43"/>
  <c r="W50" i="43"/>
  <c r="J50" i="43"/>
  <c r="R50" i="43"/>
  <c r="D51" i="43"/>
  <c r="I51" i="43"/>
  <c r="C52" i="43"/>
  <c r="AA48" i="43"/>
  <c r="AB46" i="43"/>
  <c r="AC46" i="43"/>
  <c r="X49" i="43"/>
  <c r="T49" i="43"/>
  <c r="S49" i="43"/>
  <c r="V48" i="43"/>
  <c r="Z47" i="43"/>
  <c r="Y49" i="43"/>
  <c r="U49" i="43"/>
  <c r="V21" i="40"/>
  <c r="Y21" i="40"/>
  <c r="AF21" i="40"/>
  <c r="C42" i="15"/>
  <c r="Y61" i="40"/>
  <c r="AF61" i="40"/>
  <c r="B42" i="15"/>
  <c r="Q51" i="43"/>
  <c r="W51" i="43"/>
  <c r="J51" i="43"/>
  <c r="R51" i="43"/>
  <c r="D28" i="40"/>
  <c r="D68" i="40"/>
  <c r="AA28" i="41"/>
  <c r="B28" i="41"/>
  <c r="V49" i="43"/>
  <c r="Z48" i="43"/>
  <c r="E27" i="40"/>
  <c r="T27" i="40"/>
  <c r="U27" i="40"/>
  <c r="E67" i="40"/>
  <c r="T67" i="40"/>
  <c r="U67" i="40"/>
  <c r="AA49" i="43"/>
  <c r="AB47" i="43"/>
  <c r="AC47" i="43"/>
  <c r="D52" i="43"/>
  <c r="I52" i="43"/>
  <c r="C53" i="43"/>
  <c r="X50" i="43"/>
  <c r="T50" i="43"/>
  <c r="S50" i="43"/>
  <c r="D69" i="40"/>
  <c r="D29" i="40"/>
  <c r="AA29" i="41"/>
  <c r="B29" i="41"/>
  <c r="D53" i="43"/>
  <c r="I53" i="43"/>
  <c r="C54" i="43"/>
  <c r="V50" i="43"/>
  <c r="Z49" i="43"/>
  <c r="Y62" i="40"/>
  <c r="AF62" i="40"/>
  <c r="B43" i="15"/>
  <c r="V22" i="40"/>
  <c r="Y22" i="40"/>
  <c r="AF22" i="40"/>
  <c r="C43" i="15"/>
  <c r="AB48" i="43"/>
  <c r="AC48" i="43"/>
  <c r="AA50" i="43"/>
  <c r="E68" i="40"/>
  <c r="T68" i="40"/>
  <c r="U68" i="40"/>
  <c r="E28" i="40"/>
  <c r="T28" i="40"/>
  <c r="U28" i="40"/>
  <c r="T51" i="43"/>
  <c r="X51" i="43"/>
  <c r="S51" i="43"/>
  <c r="Y50" i="43"/>
  <c r="U50" i="43"/>
  <c r="J52" i="43"/>
  <c r="Q52" i="43"/>
  <c r="W52" i="43"/>
  <c r="R52" i="43"/>
  <c r="T52" i="43"/>
  <c r="X52" i="43"/>
  <c r="S52" i="43"/>
  <c r="D54" i="43"/>
  <c r="I54" i="43"/>
  <c r="C55" i="43"/>
  <c r="E29" i="40"/>
  <c r="T29" i="40"/>
  <c r="U29" i="40"/>
  <c r="E69" i="40"/>
  <c r="T69" i="40"/>
  <c r="U69" i="40"/>
  <c r="J53" i="43"/>
  <c r="R53" i="43"/>
  <c r="Q53" i="43"/>
  <c r="W53" i="43"/>
  <c r="AA51" i="43"/>
  <c r="AB49" i="43"/>
  <c r="AC49" i="43"/>
  <c r="Y51" i="43"/>
  <c r="U51" i="43"/>
  <c r="V51" i="43"/>
  <c r="Z50" i="43"/>
  <c r="V23" i="40"/>
  <c r="Y23" i="40"/>
  <c r="AF23" i="40"/>
  <c r="C44" i="15"/>
  <c r="Y63" i="40"/>
  <c r="AF63" i="40"/>
  <c r="B44" i="15"/>
  <c r="D30" i="40"/>
  <c r="D70" i="40"/>
  <c r="AA30" i="41"/>
  <c r="B30" i="41"/>
  <c r="D71" i="40"/>
  <c r="D31" i="40"/>
  <c r="AA31" i="41"/>
  <c r="B31" i="41"/>
  <c r="T53" i="43"/>
  <c r="X53" i="43"/>
  <c r="S53" i="43"/>
  <c r="Y64" i="40"/>
  <c r="AF64" i="40"/>
  <c r="B45" i="15"/>
  <c r="V24" i="40"/>
  <c r="Y24" i="40"/>
  <c r="AF24" i="40"/>
  <c r="C45" i="15"/>
  <c r="D55" i="43"/>
  <c r="I55" i="43"/>
  <c r="C56" i="43"/>
  <c r="Y52" i="43"/>
  <c r="U52" i="43"/>
  <c r="J54" i="43"/>
  <c r="Q54" i="43"/>
  <c r="W54" i="43"/>
  <c r="R54" i="43"/>
  <c r="AA52" i="43"/>
  <c r="AB50" i="43"/>
  <c r="AC50" i="43"/>
  <c r="E70" i="40"/>
  <c r="T70" i="40"/>
  <c r="U70" i="40"/>
  <c r="E30" i="40"/>
  <c r="T30" i="40"/>
  <c r="U30" i="40"/>
  <c r="V52" i="43"/>
  <c r="Z51" i="43"/>
  <c r="Z52" i="43"/>
  <c r="V53" i="43"/>
  <c r="Y53" i="43"/>
  <c r="U53" i="43"/>
  <c r="H13" i="15"/>
  <c r="AA53" i="43"/>
  <c r="AB51" i="43"/>
  <c r="AC51" i="43"/>
  <c r="V25" i="40"/>
  <c r="Y25" i="40"/>
  <c r="AF25" i="40"/>
  <c r="C46" i="15"/>
  <c r="Y65" i="40"/>
  <c r="AF65" i="40"/>
  <c r="B46" i="15"/>
  <c r="J55" i="43"/>
  <c r="Q55" i="43"/>
  <c r="W55" i="43"/>
  <c r="R55" i="43"/>
  <c r="D32" i="40"/>
  <c r="D72" i="40"/>
  <c r="AA32" i="41"/>
  <c r="B32" i="41"/>
  <c r="E31" i="40"/>
  <c r="T31" i="40"/>
  <c r="U31" i="40"/>
  <c r="E71" i="40"/>
  <c r="T71" i="40"/>
  <c r="U71" i="40"/>
  <c r="X54" i="43"/>
  <c r="T54" i="43"/>
  <c r="S54" i="43"/>
  <c r="F13" i="15"/>
  <c r="D56" i="43"/>
  <c r="I56" i="43"/>
  <c r="C57" i="43"/>
  <c r="D57" i="43"/>
  <c r="I57" i="43"/>
  <c r="C58" i="43"/>
  <c r="E72" i="40"/>
  <c r="T72" i="40"/>
  <c r="U72" i="40"/>
  <c r="E32" i="40"/>
  <c r="T32" i="40"/>
  <c r="U32" i="40"/>
  <c r="Y66" i="40"/>
  <c r="AF66" i="40"/>
  <c r="B47" i="15"/>
  <c r="V26" i="40"/>
  <c r="Y26" i="40"/>
  <c r="AF26" i="40"/>
  <c r="C47" i="15"/>
  <c r="V54" i="43"/>
  <c r="Z53" i="43"/>
  <c r="J56" i="43"/>
  <c r="Q56" i="43"/>
  <c r="W56" i="43"/>
  <c r="R56" i="43"/>
  <c r="Y54" i="43"/>
  <c r="U54" i="43"/>
  <c r="D33" i="40"/>
  <c r="D73" i="40"/>
  <c r="AA33" i="41"/>
  <c r="B33" i="41"/>
  <c r="T55" i="43"/>
  <c r="X55" i="43"/>
  <c r="S55" i="43"/>
  <c r="AA54" i="43"/>
  <c r="AB52" i="43"/>
  <c r="AC52" i="43"/>
  <c r="Y55" i="43"/>
  <c r="U55" i="43"/>
  <c r="D58" i="43"/>
  <c r="C59" i="43"/>
  <c r="I58" i="43"/>
  <c r="D34" i="40"/>
  <c r="D74" i="40"/>
  <c r="AA34" i="41"/>
  <c r="B34" i="41"/>
  <c r="V55" i="43"/>
  <c r="Z54" i="43"/>
  <c r="E73" i="40"/>
  <c r="T73" i="40"/>
  <c r="U73" i="40"/>
  <c r="E33" i="40"/>
  <c r="T33" i="40"/>
  <c r="U33" i="40"/>
  <c r="X56" i="43"/>
  <c r="T56" i="43"/>
  <c r="S56" i="43"/>
  <c r="J57" i="43"/>
  <c r="Q57" i="43"/>
  <c r="W57" i="43"/>
  <c r="R57" i="43"/>
  <c r="V27" i="40"/>
  <c r="Y27" i="40"/>
  <c r="AF27" i="40"/>
  <c r="C48" i="15"/>
  <c r="Y67" i="40"/>
  <c r="AF67" i="40"/>
  <c r="B48" i="15"/>
  <c r="AA55" i="43"/>
  <c r="AB53" i="43"/>
  <c r="AC53" i="43"/>
  <c r="Y68" i="40"/>
  <c r="AF68" i="40"/>
  <c r="B49" i="15"/>
  <c r="V28" i="40"/>
  <c r="Y28" i="40"/>
  <c r="AF28" i="40"/>
  <c r="C49" i="15"/>
  <c r="X57" i="43"/>
  <c r="T57" i="43"/>
  <c r="S57" i="43"/>
  <c r="D35" i="40"/>
  <c r="D75" i="40"/>
  <c r="AA35" i="41"/>
  <c r="B35" i="41"/>
  <c r="D59" i="43"/>
  <c r="I59" i="43"/>
  <c r="C60" i="43"/>
  <c r="V56" i="43"/>
  <c r="Z55" i="43"/>
  <c r="AA56" i="43"/>
  <c r="AB54" i="43"/>
  <c r="AC54" i="43"/>
  <c r="Y56" i="43"/>
  <c r="U56" i="43"/>
  <c r="E34" i="40"/>
  <c r="T34" i="40"/>
  <c r="U34" i="40"/>
  <c r="E74" i="40"/>
  <c r="T74" i="40"/>
  <c r="U74" i="40"/>
  <c r="J58" i="43"/>
  <c r="Q58" i="43"/>
  <c r="W58" i="43"/>
  <c r="R58" i="43"/>
  <c r="AA57" i="43"/>
  <c r="AB55" i="43"/>
  <c r="AC55" i="43"/>
  <c r="D60" i="43"/>
  <c r="C61" i="43"/>
  <c r="I60" i="43"/>
  <c r="E35" i="40"/>
  <c r="T35" i="40"/>
  <c r="U35" i="40"/>
  <c r="E75" i="40"/>
  <c r="T75" i="40"/>
  <c r="U75" i="40"/>
  <c r="V57" i="43"/>
  <c r="Z56" i="43"/>
  <c r="J59" i="43"/>
  <c r="Q59" i="43"/>
  <c r="W59" i="43"/>
  <c r="R59" i="43"/>
  <c r="X58" i="43"/>
  <c r="T58" i="43"/>
  <c r="S58" i="43"/>
  <c r="Y69" i="40"/>
  <c r="AF69" i="40"/>
  <c r="B50" i="15"/>
  <c r="V29" i="40"/>
  <c r="Y29" i="40"/>
  <c r="AF29" i="40"/>
  <c r="C50" i="15"/>
  <c r="D36" i="40"/>
  <c r="D76" i="40"/>
  <c r="AA36" i="41"/>
  <c r="B36" i="41"/>
  <c r="Y57" i="43"/>
  <c r="U57" i="43"/>
  <c r="D37" i="40"/>
  <c r="D77" i="40"/>
  <c r="AA37" i="41"/>
  <c r="B37" i="41"/>
  <c r="E36" i="40"/>
  <c r="T36" i="40"/>
  <c r="U36" i="40"/>
  <c r="E76" i="40"/>
  <c r="T76" i="40"/>
  <c r="U76" i="40"/>
  <c r="T59" i="43"/>
  <c r="X59" i="43"/>
  <c r="S59" i="43"/>
  <c r="AA58" i="43"/>
  <c r="AB56" i="43"/>
  <c r="AC56" i="43"/>
  <c r="J60" i="43"/>
  <c r="R60" i="43"/>
  <c r="Q60" i="43"/>
  <c r="W60" i="43"/>
  <c r="V30" i="40"/>
  <c r="V58" i="43"/>
  <c r="Z57" i="43"/>
  <c r="Y58" i="43"/>
  <c r="U58" i="43"/>
  <c r="D61" i="43"/>
  <c r="C62" i="43"/>
  <c r="I61" i="43"/>
  <c r="J61" i="43"/>
  <c r="Q61" i="43"/>
  <c r="W61" i="43"/>
  <c r="R61" i="43"/>
  <c r="Y70" i="40"/>
  <c r="AF70" i="40"/>
  <c r="B51" i="15"/>
  <c r="H10" i="15"/>
  <c r="V31" i="40"/>
  <c r="Y31" i="40"/>
  <c r="AF31" i="40"/>
  <c r="C52" i="15"/>
  <c r="Y71" i="40"/>
  <c r="AF71" i="40"/>
  <c r="B52" i="15"/>
  <c r="E77" i="40"/>
  <c r="T77" i="40"/>
  <c r="U77" i="40"/>
  <c r="E37" i="40"/>
  <c r="T37" i="40"/>
  <c r="U37" i="40"/>
  <c r="D62" i="43"/>
  <c r="C63" i="43"/>
  <c r="I62" i="43"/>
  <c r="AA59" i="43"/>
  <c r="AB57" i="43"/>
  <c r="AC57" i="43"/>
  <c r="T60" i="43"/>
  <c r="X60" i="43"/>
  <c r="S60" i="43"/>
  <c r="Y59" i="43"/>
  <c r="U59" i="43"/>
  <c r="V59" i="43"/>
  <c r="Z58" i="43"/>
  <c r="F10" i="15"/>
  <c r="Y30" i="40"/>
  <c r="AF30" i="40"/>
  <c r="C51" i="15"/>
  <c r="D78" i="40"/>
  <c r="D38" i="40"/>
  <c r="AA38" i="41"/>
  <c r="B38" i="41"/>
  <c r="AA60" i="43"/>
  <c r="AB58" i="43"/>
  <c r="AC58" i="43"/>
  <c r="T61" i="43"/>
  <c r="X61" i="43"/>
  <c r="S61" i="43"/>
  <c r="E78" i="40"/>
  <c r="T78" i="40"/>
  <c r="U78" i="40"/>
  <c r="E38" i="40"/>
  <c r="T38" i="40"/>
  <c r="U38" i="40"/>
  <c r="F21" i="15"/>
  <c r="F9" i="15"/>
  <c r="V60" i="43"/>
  <c r="Z59" i="43"/>
  <c r="J62" i="43"/>
  <c r="Q62" i="43"/>
  <c r="W62" i="43"/>
  <c r="R62" i="43"/>
  <c r="D63" i="43"/>
  <c r="C64" i="43"/>
  <c r="I63" i="43"/>
  <c r="Y60" i="43"/>
  <c r="U60" i="43"/>
  <c r="V32" i="40"/>
  <c r="Y32" i="40"/>
  <c r="AF32" i="40"/>
  <c r="C53" i="15"/>
  <c r="Y72" i="40"/>
  <c r="AF72" i="40"/>
  <c r="B53" i="15"/>
  <c r="D79" i="40"/>
  <c r="D39" i="40"/>
  <c r="AA39" i="41"/>
  <c r="B39" i="41"/>
  <c r="H9" i="15"/>
  <c r="H21" i="15"/>
  <c r="D40" i="40"/>
  <c r="D80" i="40"/>
  <c r="AA40" i="41"/>
  <c r="B40" i="41"/>
  <c r="V61" i="43"/>
  <c r="Z60" i="43"/>
  <c r="AA61" i="43"/>
  <c r="AB59" i="43"/>
  <c r="AC59" i="43"/>
  <c r="J63" i="43"/>
  <c r="Q63" i="43"/>
  <c r="W63" i="43"/>
  <c r="R63" i="43"/>
  <c r="T62" i="43"/>
  <c r="X62" i="43"/>
  <c r="S62" i="43"/>
  <c r="V33" i="40"/>
  <c r="Y33" i="40"/>
  <c r="AF33" i="40"/>
  <c r="C54" i="15"/>
  <c r="Y73" i="40"/>
  <c r="AF73" i="40"/>
  <c r="B54" i="15"/>
  <c r="E79" i="40"/>
  <c r="T79" i="40"/>
  <c r="U79" i="40"/>
  <c r="E39" i="40"/>
  <c r="T39" i="40"/>
  <c r="U39" i="40"/>
  <c r="D64" i="43"/>
  <c r="I64" i="43"/>
  <c r="C65" i="43"/>
  <c r="Y61" i="43"/>
  <c r="U61" i="43"/>
  <c r="V62" i="43"/>
  <c r="Z61" i="43"/>
  <c r="T63" i="43"/>
  <c r="X63" i="43"/>
  <c r="S63" i="43"/>
  <c r="Y74" i="40"/>
  <c r="AF74" i="40"/>
  <c r="B55" i="15"/>
  <c r="V34" i="40"/>
  <c r="Y34" i="40"/>
  <c r="AF34" i="40"/>
  <c r="C55" i="15"/>
  <c r="E40" i="40"/>
  <c r="T40" i="40"/>
  <c r="U40" i="40"/>
  <c r="E80" i="40"/>
  <c r="T80" i="40"/>
  <c r="U80" i="40"/>
  <c r="D65" i="43"/>
  <c r="I65" i="43"/>
  <c r="J64" i="43"/>
  <c r="Q64" i="43"/>
  <c r="W64" i="43"/>
  <c r="R64" i="43"/>
  <c r="Y62" i="43"/>
  <c r="U62" i="43"/>
  <c r="AA62" i="43"/>
  <c r="AB60" i="43"/>
  <c r="AC60" i="43"/>
  <c r="Y75" i="40"/>
  <c r="AF75" i="40"/>
  <c r="B56" i="15"/>
  <c r="V35" i="40"/>
  <c r="Y35" i="40"/>
  <c r="AF35" i="40"/>
  <c r="C56" i="15"/>
  <c r="T64" i="43"/>
  <c r="X64" i="43"/>
  <c r="S64" i="43"/>
  <c r="Y63" i="43"/>
  <c r="U63" i="43"/>
  <c r="AA63" i="43"/>
  <c r="AB61" i="43"/>
  <c r="AC61" i="43"/>
  <c r="V63" i="43"/>
  <c r="Z62" i="43"/>
  <c r="J65" i="43"/>
  <c r="Q65" i="43"/>
  <c r="W65" i="43"/>
  <c r="R65" i="43"/>
  <c r="T65" i="43"/>
  <c r="X65" i="43"/>
  <c r="S65" i="43"/>
  <c r="V36" i="40"/>
  <c r="Y36" i="40"/>
  <c r="AF36" i="40"/>
  <c r="C57" i="15"/>
  <c r="Y76" i="40"/>
  <c r="AF76" i="40"/>
  <c r="B57" i="15"/>
  <c r="AA64" i="43"/>
  <c r="AB62" i="43"/>
  <c r="AC62" i="43"/>
  <c r="V64" i="43"/>
  <c r="Z63" i="43"/>
  <c r="Y64" i="43"/>
  <c r="U64" i="43"/>
  <c r="V65" i="43"/>
  <c r="Z64" i="43"/>
  <c r="AB64" i="43"/>
  <c r="AC64" i="43"/>
  <c r="Y65" i="43"/>
  <c r="U65" i="43"/>
  <c r="Z65" i="43"/>
  <c r="V37" i="40"/>
  <c r="Y37" i="40"/>
  <c r="AF37" i="40"/>
  <c r="C58" i="15"/>
  <c r="Y77" i="40"/>
  <c r="AF77" i="40"/>
  <c r="B58" i="15"/>
  <c r="AA65" i="43"/>
  <c r="AB63" i="43"/>
  <c r="AC63" i="43"/>
  <c r="V38" i="40"/>
  <c r="Y38" i="40"/>
  <c r="AF38" i="40"/>
  <c r="C59" i="15"/>
  <c r="Y78" i="40"/>
  <c r="AF78" i="40"/>
  <c r="B59" i="15"/>
  <c r="AB65" i="43"/>
  <c r="AC65" i="43"/>
  <c r="Y79" i="40"/>
  <c r="AF79" i="40"/>
  <c r="B60" i="15"/>
  <c r="V39" i="40"/>
  <c r="Y39" i="40"/>
  <c r="AF39" i="40"/>
  <c r="C60" i="15"/>
  <c r="V40" i="40"/>
  <c r="Y40" i="40"/>
  <c r="C61" i="15"/>
  <c r="Y80" i="40"/>
  <c r="AF80" i="40"/>
  <c r="B61" i="15"/>
</calcChain>
</file>

<file path=xl/comments1.xml><?xml version="1.0" encoding="utf-8"?>
<comments xmlns="http://schemas.openxmlformats.org/spreadsheetml/2006/main">
  <authors>
    <author>Lord Farmer</author>
    <author>Microsoft Office User</author>
  </authors>
  <commentList>
    <comment ref="B4" authorId="0">
      <text>
        <r>
          <rPr>
            <b/>
            <sz val="9"/>
            <color indexed="81"/>
            <rFont val="Tahoma"/>
            <family val="2"/>
          </rPr>
          <t xml:space="preserve"> CARB </t>
        </r>
        <r>
          <rPr>
            <sz val="9"/>
            <color indexed="81"/>
            <rFont val="Tahoma"/>
            <family val="2"/>
          </rPr>
          <t>(http://www.arb.ca.gov/emfac/2014/)</t>
        </r>
        <r>
          <rPr>
            <b/>
            <sz val="9"/>
            <color indexed="81"/>
            <rFont val="Tahoma"/>
            <family val="2"/>
          </rPr>
          <t xml:space="preserve">
See</t>
        </r>
        <r>
          <rPr>
            <sz val="9"/>
            <color indexed="81"/>
            <rFont val="Tahoma"/>
            <family val="2"/>
          </rPr>
          <t xml:space="preserve">
"EMFAC2014-ER-2011Class-SLOCOG-2" Tab</t>
        </r>
      </text>
    </comment>
    <comment ref="C4" authorId="0">
      <text>
        <r>
          <rPr>
            <b/>
            <sz val="9"/>
            <color indexed="81"/>
            <rFont val="Tahoma"/>
            <family val="2"/>
          </rPr>
          <t>http://www.eia.gov/tools/faqs/faq.cfm?id=307&amp;t=11</t>
        </r>
        <r>
          <rPr>
            <sz val="9"/>
            <color indexed="81"/>
            <rFont val="Tahoma"/>
            <family val="2"/>
          </rPr>
          <t xml:space="preserve">
</t>
        </r>
      </text>
    </comment>
    <comment ref="D4" authorId="0">
      <text>
        <r>
          <rPr>
            <b/>
            <sz val="9"/>
            <color indexed="81"/>
            <rFont val="Tahoma"/>
            <family val="2"/>
          </rPr>
          <t xml:space="preserve">USEPA (2008); </t>
        </r>
        <r>
          <rPr>
            <sz val="9"/>
            <color indexed="81"/>
            <rFont val="Tahoma"/>
            <family val="2"/>
          </rPr>
          <t>http://www.epa.gov/climateleadership/documents/resources/commute_travel_product.pdf
(See "Air Travel Calcs" tab</t>
        </r>
      </text>
    </comment>
    <comment ref="E4" authorId="0">
      <text>
        <r>
          <rPr>
            <b/>
            <sz val="9"/>
            <color indexed="81"/>
            <rFont val="Tahoma"/>
            <family val="2"/>
          </rPr>
          <t xml:space="preserve">USEPA (2008); </t>
        </r>
        <r>
          <rPr>
            <sz val="9"/>
            <color indexed="81"/>
            <rFont val="Tahoma"/>
            <family val="2"/>
          </rPr>
          <t>http://www.epa.gov/climateleadership/documents/resources/commute_travel_product.pdf</t>
        </r>
      </text>
    </comment>
    <comment ref="F4" authorId="0">
      <text>
        <r>
          <rPr>
            <b/>
            <sz val="9"/>
            <color indexed="81"/>
            <rFont val="Tahoma"/>
            <family val="2"/>
          </rPr>
          <t xml:space="preserve">USEPA (2008); </t>
        </r>
        <r>
          <rPr>
            <sz val="9"/>
            <color indexed="81"/>
            <rFont val="Tahoma"/>
            <family val="2"/>
          </rPr>
          <t>http://www.epa.gov/climateleadership/documents/resources/commute_travel_product.pdf</t>
        </r>
      </text>
    </comment>
    <comment ref="G4" authorId="0">
      <text>
        <r>
          <rPr>
            <b/>
            <sz val="9"/>
            <color indexed="81"/>
            <rFont val="Tahoma"/>
            <family val="2"/>
          </rPr>
          <t>http://www.eia.gov/tools/faqs/faq.cfm?id=307&amp;t=11</t>
        </r>
        <r>
          <rPr>
            <sz val="9"/>
            <color indexed="81"/>
            <rFont val="Tahoma"/>
            <family val="2"/>
          </rPr>
          <t xml:space="preserve">
</t>
        </r>
      </text>
    </comment>
    <comment ref="H4" authorId="0">
      <text>
        <r>
          <rPr>
            <b/>
            <sz val="9"/>
            <color indexed="81"/>
            <rFont val="Tahoma"/>
            <family val="2"/>
          </rPr>
          <t xml:space="preserve">Greenhouse Gas Emission Factors:  
Guidance for PG&amp;E Customers 
November 2015
</t>
        </r>
        <r>
          <rPr>
            <sz val="9"/>
            <color indexed="81"/>
            <rFont val="Tahoma"/>
            <family val="2"/>
          </rPr>
          <t>https://www.pge.com/includes/docs/pdfs/shared/environment/calculator/pge_ghg_emission_factor_info_sheet.pdf</t>
        </r>
      </text>
    </comment>
    <comment ref="I4" authorId="0">
      <text>
        <r>
          <rPr>
            <b/>
            <sz val="9"/>
            <color indexed="81"/>
            <rFont val="Tahoma"/>
            <family val="2"/>
          </rPr>
          <t xml:space="preserve">Cold Canyon GHG Inventory Report 2013
</t>
        </r>
        <r>
          <rPr>
            <sz val="9"/>
            <color indexed="81"/>
            <rFont val="Tahoma"/>
            <family val="2"/>
          </rPr>
          <t>https://ghgdata.epa.gov/ghgp/service/facilityDetail/2013?id=1006322&amp;ds=E&amp;et=undefined&amp;popup=true</t>
        </r>
      </text>
    </comment>
    <comment ref="J4" authorId="0">
      <text>
        <r>
          <rPr>
            <b/>
            <sz val="9"/>
            <color indexed="81"/>
            <rFont val="Tahoma"/>
            <family val="2"/>
          </rPr>
          <t xml:space="preserve">Greenhouse Gas Emission Factors:  
Guidance for PG&amp;E Customers 
November 2015
</t>
        </r>
        <r>
          <rPr>
            <sz val="9"/>
            <color indexed="81"/>
            <rFont val="Tahoma"/>
            <family val="2"/>
          </rPr>
          <t>https://www.pge.com/includes/docs/pdfs/shared/environment/calculator/pge_ghg_emission_factor_info_sheet.pdf</t>
        </r>
      </text>
    </comment>
    <comment ref="J56" authorId="1">
      <text>
        <r>
          <rPr>
            <b/>
            <sz val="10"/>
            <color indexed="81"/>
            <rFont val="Calibri"/>
            <family val="2"/>
          </rPr>
          <t>Microsoft Office User:</t>
        </r>
        <r>
          <rPr>
            <sz val="10"/>
            <color indexed="81"/>
            <rFont val="Calibri"/>
            <family val="2"/>
          </rPr>
          <t xml:space="preserve">
Might change with new RPS </t>
        </r>
      </text>
    </comment>
  </commentList>
</comments>
</file>

<file path=xl/comments2.xml><?xml version="1.0" encoding="utf-8"?>
<comments xmlns="http://schemas.openxmlformats.org/spreadsheetml/2006/main">
  <authors>
    <author>Lord Farmer</author>
    <author>William Riggs</author>
  </authors>
  <commentList>
    <comment ref="G3" authorId="0">
      <text>
        <r>
          <rPr>
            <b/>
            <sz val="9"/>
            <color indexed="81"/>
            <rFont val="Tahoma"/>
            <family val="2"/>
          </rPr>
          <t>Cal Poly 2015 Factbook</t>
        </r>
        <r>
          <rPr>
            <sz val="9"/>
            <color indexed="81"/>
            <rFont val="Tahoma"/>
            <family val="2"/>
          </rPr>
          <t xml:space="preserve">
*http://content-calpoly-edu.s3.amazonaws.com/ir/1/images/Fall%202015%20Fact%20Book%20FINAL%205_16.pdf</t>
        </r>
      </text>
    </comment>
    <comment ref="C4" authorId="1">
      <text>
        <r>
          <rPr>
            <sz val="9"/>
            <color indexed="81"/>
            <rFont val="Calibri"/>
            <family val="2"/>
          </rPr>
          <t xml:space="preserve">
</t>
        </r>
        <r>
          <rPr>
            <sz val="12"/>
            <color indexed="81"/>
            <rFont val="Calibri"/>
            <family val="2"/>
          </rPr>
          <t>Source: http://calpolynews.calpoly.edu/quickfacts.html
Taken from Cal Poly quickfacts. The number of on-campus units can change with more accurate data. 
"</t>
        </r>
        <r>
          <rPr>
            <b/>
            <sz val="12"/>
            <color indexed="81"/>
            <rFont val="Calibri"/>
            <family val="2"/>
          </rPr>
          <t>Buildings &amp; Facilities</t>
        </r>
        <r>
          <rPr>
            <sz val="12"/>
            <color indexed="81"/>
            <rFont val="Calibri"/>
            <family val="2"/>
          </rPr>
          <t xml:space="preserve">
Space: 5.8 million square feet in 149 major buildings with a replacement value of $500 million
On-campus student housing: </t>
        </r>
        <r>
          <rPr>
            <b/>
            <sz val="12"/>
            <color indexed="81"/>
            <rFont val="Calibri"/>
            <family val="2"/>
          </rPr>
          <t>6,300</t>
        </r>
        <r>
          <rPr>
            <sz val="12"/>
            <color indexed="81"/>
            <rFont val="Calibri"/>
            <family val="2"/>
          </rPr>
          <t xml:space="preserve">+ spaces in nine residence halls and two apartment-style complexes: Cerro Vista, with space for 800 students, and Poly Canyon Village, with space for 2,660 students. Cal Poly housed 36.7 percent of Fall 2014 undergraduates on campus, and 98.3 percent of fall 2014 first-time freshmen on campus.
Food Service outlets: 20"
</t>
        </r>
        <r>
          <rPr>
            <sz val="9"/>
            <color indexed="81"/>
            <rFont val="Calibri"/>
            <family val="2"/>
          </rPr>
          <t xml:space="preserve">
</t>
        </r>
      </text>
    </comment>
    <comment ref="I4" authorId="0">
      <text>
        <r>
          <rPr>
            <b/>
            <sz val="9"/>
            <color indexed="81"/>
            <rFont val="Tahoma"/>
            <family val="2"/>
          </rPr>
          <t>Based on 5-year average fixed class percentages</t>
        </r>
      </text>
    </comment>
    <comment ref="C8" authorId="0">
      <text>
        <r>
          <rPr>
            <b/>
            <sz val="9"/>
            <color indexed="81"/>
            <rFont val="Tahoma"/>
            <family val="2"/>
          </rPr>
          <t>Student Housing South Completed</t>
        </r>
      </text>
    </comment>
    <comment ref="G26" authorId="0">
      <text>
        <r>
          <rPr>
            <b/>
            <sz val="9"/>
            <color indexed="81"/>
            <rFont val="Tahoma"/>
            <family val="2"/>
          </rPr>
          <t>Enrollment Cap</t>
        </r>
      </text>
    </comment>
    <comment ref="R26" authorId="0">
      <text>
        <r>
          <rPr>
            <b/>
            <sz val="9"/>
            <color indexed="81"/>
            <rFont val="Tahoma"/>
            <family val="2"/>
          </rPr>
          <t>Enrollment Cap</t>
        </r>
      </text>
    </comment>
    <comment ref="B44" authorId="0">
      <text>
        <r>
          <rPr>
            <b/>
            <sz val="9"/>
            <color indexed="81"/>
            <rFont val="Tahoma"/>
            <family val="2"/>
          </rPr>
          <t>1% Growth Rate based on conversations with Master Plan Comittee</t>
        </r>
      </text>
    </comment>
    <comment ref="V50" authorId="0">
      <text>
        <r>
          <rPr>
            <b/>
            <sz val="9"/>
            <color indexed="81"/>
            <rFont val="Tahoma"/>
            <family val="2"/>
          </rPr>
          <t>Assumed percentages for Forecast</t>
        </r>
      </text>
    </comment>
    <comment ref="B51" authorId="0">
      <text>
        <r>
          <rPr>
            <b/>
            <sz val="9"/>
            <color indexed="81"/>
            <rFont val="Tahoma"/>
            <family val="2"/>
          </rPr>
          <t>1% Growth Rate based on conversations with Master Plan Comittee</t>
        </r>
      </text>
    </comment>
  </commentList>
</comments>
</file>

<file path=xl/comments3.xml><?xml version="1.0" encoding="utf-8"?>
<comments xmlns="http://schemas.openxmlformats.org/spreadsheetml/2006/main">
  <authors>
    <author>Lord Farmer</author>
    <author>James  Watt</author>
  </authors>
  <commentList>
    <comment ref="B4" authorId="0">
      <text>
        <r>
          <rPr>
            <b/>
            <sz val="12"/>
            <color indexed="81"/>
            <rFont val="Tahoma"/>
            <family val="2"/>
          </rPr>
          <t xml:space="preserve">All student population data obtained from </t>
        </r>
        <r>
          <rPr>
            <sz val="12"/>
            <color indexed="81"/>
            <rFont val="Tahoma"/>
            <family val="2"/>
          </rPr>
          <t xml:space="preserve">http://www.ir.calpoly.edu/ </t>
        </r>
        <r>
          <rPr>
            <b/>
            <sz val="12"/>
            <color indexed="81"/>
            <rFont val="Tahoma"/>
            <family val="2"/>
          </rPr>
          <t xml:space="preserve">
</t>
        </r>
      </text>
    </comment>
    <comment ref="C5" authorId="1">
      <text>
        <r>
          <rPr>
            <sz val="9"/>
            <color indexed="81"/>
            <rFont val="Calibri"/>
            <family val="2"/>
          </rPr>
          <t xml:space="preserve">Employee Totals for 1990 to 2007 calculated from Average Student:Employee Ratio (2007-2015)
</t>
        </r>
      </text>
    </comment>
    <comment ref="G33" authorId="0">
      <text>
        <r>
          <rPr>
            <b/>
            <sz val="12"/>
            <color indexed="81"/>
            <rFont val="Tahoma"/>
            <family val="2"/>
          </rPr>
          <t>Student Housing South Complete</t>
        </r>
        <r>
          <rPr>
            <sz val="9"/>
            <color indexed="81"/>
            <rFont val="Tahoma"/>
            <family val="2"/>
          </rPr>
          <t xml:space="preserve">
</t>
        </r>
      </text>
    </comment>
    <comment ref="I36" authorId="0">
      <text>
        <r>
          <rPr>
            <sz val="9"/>
            <color indexed="81"/>
            <rFont val="Tahoma"/>
            <family val="2"/>
          </rPr>
          <t>Slack And Grand Housing is built and occupied</t>
        </r>
      </text>
    </comment>
  </commentList>
</comments>
</file>

<file path=xl/comments4.xml><?xml version="1.0" encoding="utf-8"?>
<comments xmlns="http://schemas.openxmlformats.org/spreadsheetml/2006/main">
  <authors>
    <author>eveium</author>
  </authors>
  <commentList>
    <comment ref="E11" authorId="0">
      <text>
        <r>
          <rPr>
            <b/>
            <sz val="9"/>
            <color indexed="81"/>
            <rFont val="Tahoma"/>
            <family val="2"/>
          </rPr>
          <t>eveium:
Enter PG&amp;E usage by fiscal year</t>
        </r>
      </text>
    </comment>
  </commentList>
</comments>
</file>

<file path=xl/comments5.xml><?xml version="1.0" encoding="utf-8"?>
<comments xmlns="http://schemas.openxmlformats.org/spreadsheetml/2006/main">
  <authors>
    <author>Lord Farmer</author>
  </authors>
  <commentList>
    <comment ref="A2" authorId="0">
      <text>
        <r>
          <rPr>
            <b/>
            <sz val="9"/>
            <color indexed="81"/>
            <rFont val="Tahoma"/>
            <family val="2"/>
          </rPr>
          <t>All  energy data retrieved from https://afd.calpoly.edu/sustainability/metrics.asp#BSPR</t>
        </r>
        <r>
          <rPr>
            <sz val="9"/>
            <color indexed="81"/>
            <rFont val="Tahoma"/>
            <family val="2"/>
          </rPr>
          <t xml:space="preserve">
</t>
        </r>
      </text>
    </comment>
  </commentList>
</comments>
</file>

<file path=xl/comments6.xml><?xml version="1.0" encoding="utf-8"?>
<comments xmlns="http://schemas.openxmlformats.org/spreadsheetml/2006/main">
  <authors>
    <author>Lord Farmer</author>
  </authors>
  <commentList>
    <comment ref="A2" authorId="0">
      <text>
        <r>
          <rPr>
            <b/>
            <sz val="9"/>
            <color indexed="81"/>
            <rFont val="Tahoma"/>
            <family val="2"/>
          </rPr>
          <t>All  energy data retrieved from https://afd.calpoly.edu/sustainability/metrics.asp#BSPR</t>
        </r>
        <r>
          <rPr>
            <sz val="9"/>
            <color indexed="81"/>
            <rFont val="Tahoma"/>
            <family val="2"/>
          </rPr>
          <t xml:space="preserve">
</t>
        </r>
      </text>
    </comment>
  </commentList>
</comments>
</file>

<file path=xl/comments7.xml><?xml version="1.0" encoding="utf-8"?>
<comments xmlns="http://schemas.openxmlformats.org/spreadsheetml/2006/main">
  <authors>
    <author>Curran Lord-Farmer</author>
  </authors>
  <commentList>
    <comment ref="B17" authorId="0">
      <text>
        <r>
          <rPr>
            <b/>
            <sz val="9"/>
            <color indexed="81"/>
            <rFont val="Tahoma"/>
            <family val="2"/>
          </rPr>
          <t>Curran Lord-Farmer:</t>
        </r>
        <r>
          <rPr>
            <sz val="9"/>
            <color indexed="81"/>
            <rFont val="Tahoma"/>
            <family val="2"/>
          </rPr>
          <t xml:space="preserve">
No data available for 2010</t>
        </r>
      </text>
    </comment>
    <comment ref="B18" authorId="0">
      <text>
        <r>
          <rPr>
            <b/>
            <sz val="9"/>
            <color indexed="81"/>
            <rFont val="Tahoma"/>
            <family val="2"/>
          </rPr>
          <t>Curran Lord-Farmer:</t>
        </r>
        <r>
          <rPr>
            <sz val="9"/>
            <color indexed="81"/>
            <rFont val="Tahoma"/>
            <family val="2"/>
          </rPr>
          <t xml:space="preserve">
Goat Operations will continue to grow the herd over the coming years.</t>
        </r>
      </text>
    </comment>
  </commentList>
</comments>
</file>

<file path=xl/sharedStrings.xml><?xml version="1.0" encoding="utf-8"?>
<sst xmlns="http://schemas.openxmlformats.org/spreadsheetml/2006/main" count="1761" uniqueCount="733">
  <si>
    <t>Master List Campus GHG Inventory</t>
  </si>
  <si>
    <t>Source</t>
  </si>
  <si>
    <t>Data Year</t>
  </si>
  <si>
    <t>Notes</t>
  </si>
  <si>
    <t>Buildings</t>
  </si>
  <si>
    <t>Electricity</t>
  </si>
  <si>
    <t>Heating</t>
  </si>
  <si>
    <t>Transportation</t>
  </si>
  <si>
    <t>Commuter Travel</t>
  </si>
  <si>
    <t>Campus Fleet</t>
  </si>
  <si>
    <t>Air Travel</t>
  </si>
  <si>
    <t>Solid Waste</t>
  </si>
  <si>
    <t>Water Use</t>
  </si>
  <si>
    <t>Agriculture</t>
  </si>
  <si>
    <t>Total Emissions</t>
  </si>
  <si>
    <t>GHG factor</t>
  </si>
  <si>
    <t>Unit Conversion</t>
  </si>
  <si>
    <t>Year</t>
  </si>
  <si>
    <t>EPA Community Inventory Tool 5/21/15; http://epa.gov/statelocalclimate/resources/local-GHG-inventory-tool.html</t>
  </si>
  <si>
    <t>Unit Conversion &amp; Definitions</t>
  </si>
  <si>
    <t>Number</t>
  </si>
  <si>
    <t>lbs/MT</t>
  </si>
  <si>
    <t>BTU/kWh</t>
  </si>
  <si>
    <t>mcf</t>
  </si>
  <si>
    <t>1000 ft3 of natural gas</t>
  </si>
  <si>
    <t>kWh to MWh</t>
  </si>
  <si>
    <t>lbs to metric tons</t>
  </si>
  <si>
    <t>kg to metric tons</t>
  </si>
  <si>
    <t>g to kg</t>
  </si>
  <si>
    <t>lbs to MMT</t>
  </si>
  <si>
    <t>scf to mcf</t>
  </si>
  <si>
    <t>mcf_scf</t>
  </si>
  <si>
    <t>ft3 to m3</t>
  </si>
  <si>
    <t>Per Day to Per Year</t>
  </si>
  <si>
    <t>grams to  MT</t>
  </si>
  <si>
    <t>lbs to kg</t>
  </si>
  <si>
    <r>
      <t>ft</t>
    </r>
    <r>
      <rPr>
        <vertAlign val="superscript"/>
        <sz val="11"/>
        <color theme="1"/>
        <rFont val="Calibri"/>
        <family val="2"/>
        <scheme val="minor"/>
      </rPr>
      <t xml:space="preserve">3 </t>
    </r>
    <r>
      <rPr>
        <sz val="12"/>
        <color theme="1"/>
        <rFont val="Calibri"/>
        <family val="2"/>
        <scheme val="minor"/>
      </rPr>
      <t>CH</t>
    </r>
    <r>
      <rPr>
        <vertAlign val="subscript"/>
        <sz val="11"/>
        <color theme="1"/>
        <rFont val="Calibri"/>
        <family val="2"/>
        <scheme val="minor"/>
      </rPr>
      <t>4</t>
    </r>
    <r>
      <rPr>
        <sz val="12"/>
        <color theme="1"/>
        <rFont val="Calibri"/>
        <family val="2"/>
        <scheme val="minor"/>
      </rPr>
      <t xml:space="preserve"> to MT CH</t>
    </r>
    <r>
      <rPr>
        <vertAlign val="subscript"/>
        <sz val="11"/>
        <color theme="1"/>
        <rFont val="Calibri"/>
        <family val="2"/>
        <scheme val="minor"/>
      </rPr>
      <t>4</t>
    </r>
  </si>
  <si>
    <t>mt/short ton</t>
  </si>
  <si>
    <r>
      <t>CO</t>
    </r>
    <r>
      <rPr>
        <vertAlign val="subscript"/>
        <sz val="11"/>
        <color theme="1"/>
        <rFont val="Calibri"/>
        <family val="2"/>
        <scheme val="minor"/>
      </rPr>
      <t>2</t>
    </r>
    <r>
      <rPr>
        <sz val="12"/>
        <color theme="1"/>
        <rFont val="Calibri"/>
        <family val="2"/>
        <scheme val="minor"/>
      </rPr>
      <t xml:space="preserve"> to CO</t>
    </r>
    <r>
      <rPr>
        <vertAlign val="subscript"/>
        <sz val="11"/>
        <color theme="1"/>
        <rFont val="Calibri"/>
        <family val="2"/>
        <scheme val="minor"/>
      </rPr>
      <t>2</t>
    </r>
    <r>
      <rPr>
        <sz val="12"/>
        <color theme="1"/>
        <rFont val="Calibri"/>
        <family val="2"/>
        <scheme val="minor"/>
      </rPr>
      <t>e</t>
    </r>
  </si>
  <si>
    <r>
      <t>CH</t>
    </r>
    <r>
      <rPr>
        <vertAlign val="subscript"/>
        <sz val="11"/>
        <color theme="1"/>
        <rFont val="Calibri"/>
        <family val="2"/>
        <scheme val="minor"/>
      </rPr>
      <t>4</t>
    </r>
    <r>
      <rPr>
        <sz val="12"/>
        <color theme="1"/>
        <rFont val="Calibri"/>
        <family val="2"/>
        <scheme val="minor"/>
      </rPr>
      <t xml:space="preserve"> to CO</t>
    </r>
    <r>
      <rPr>
        <vertAlign val="subscript"/>
        <sz val="11"/>
        <color theme="1"/>
        <rFont val="Calibri"/>
        <family val="2"/>
        <scheme val="minor"/>
      </rPr>
      <t>2</t>
    </r>
    <r>
      <rPr>
        <sz val="12"/>
        <color theme="1"/>
        <rFont val="Calibri"/>
        <family val="2"/>
        <scheme val="minor"/>
      </rPr>
      <t>e</t>
    </r>
  </si>
  <si>
    <r>
      <t>N</t>
    </r>
    <r>
      <rPr>
        <vertAlign val="subscript"/>
        <sz val="11"/>
        <color theme="1"/>
        <rFont val="Calibri"/>
        <family val="2"/>
        <scheme val="minor"/>
      </rPr>
      <t>2</t>
    </r>
    <r>
      <rPr>
        <sz val="12"/>
        <color theme="1"/>
        <rFont val="Calibri"/>
        <family val="2"/>
        <scheme val="minor"/>
      </rPr>
      <t>O to CO</t>
    </r>
    <r>
      <rPr>
        <vertAlign val="subscript"/>
        <sz val="11"/>
        <color theme="1"/>
        <rFont val="Calibri"/>
        <family val="2"/>
        <scheme val="minor"/>
      </rPr>
      <t>2</t>
    </r>
    <r>
      <rPr>
        <sz val="12"/>
        <color theme="1"/>
        <rFont val="Calibri"/>
        <family val="2"/>
        <scheme val="minor"/>
      </rPr>
      <t>e</t>
    </r>
  </si>
  <si>
    <r>
      <rPr>
        <b/>
        <sz val="16"/>
        <color theme="1"/>
        <rFont val="Calibri"/>
        <family val="2"/>
        <scheme val="minor"/>
      </rPr>
      <t xml:space="preserve">Builiding - Electricity Usage                                                                                                                             </t>
    </r>
    <r>
      <rPr>
        <sz val="12"/>
        <color theme="1"/>
        <rFont val="Calibri"/>
        <family val="2"/>
        <scheme val="minor"/>
      </rPr>
      <t>This section accounts for all GHG emissions produced from electricity use on campus. The large majority of electricity used on campus is provided through PG&amp;E, which produces GHG emissions through the production of electricity.</t>
    </r>
  </si>
  <si>
    <r>
      <rPr>
        <b/>
        <sz val="16"/>
        <color theme="1"/>
        <rFont val="Calibri"/>
        <family val="2"/>
        <scheme val="minor"/>
      </rPr>
      <t xml:space="preserve">Calculations and Constants   </t>
    </r>
    <r>
      <rPr>
        <sz val="12"/>
        <color theme="1"/>
        <rFont val="Calibri"/>
        <family val="2"/>
        <scheme val="minor"/>
      </rPr>
      <t xml:space="preserve">                                                                                                                                                                                                                                                           </t>
    </r>
    <r>
      <rPr>
        <b/>
        <sz val="14"/>
        <color theme="1"/>
        <rFont val="Calibri"/>
        <family val="2"/>
        <scheme val="minor"/>
      </rPr>
      <t>Electricity Source GHG Emissions Factor:</t>
    </r>
    <r>
      <rPr>
        <sz val="12"/>
        <color theme="1"/>
        <rFont val="Calibri"/>
        <family val="2"/>
        <scheme val="minor"/>
      </rPr>
      <t xml:space="preserve"> PG&amp;E Greenhouse Gas Emission Factors: Guidance for PG&amp;E Customers April 2013    http://www.pge.com/includes/docs/pdfs/shared/environment/calculator/pge_ghg_emission_factor_info_sheet.pdf</t>
    </r>
  </si>
  <si>
    <t>Constants</t>
  </si>
  <si>
    <t>TOTAL (MTCO2e)</t>
  </si>
  <si>
    <t>MTCO2e</t>
  </si>
  <si>
    <r>
      <t xml:space="preserve">Buildings - Heating                                                                                                                                                                           </t>
    </r>
    <r>
      <rPr>
        <sz val="12"/>
        <color theme="1"/>
        <rFont val="Calibri"/>
        <family val="2"/>
        <scheme val="minor"/>
      </rPr>
      <t xml:space="preserve">This section accounts for all GHG emissions produced from heat production for buildings on the Cal Poly campus. Heat production for campus buildings is produced by three 20-Million Btu-Per Hou, natural gas fired hot water boilers as part of the campus's central heating plant. As a result, Carbon Dioxide, Methane, Nitrous Oxide are produced, contributing to the campus's overall GHG emissions. </t>
    </r>
  </si>
  <si>
    <r>
      <rPr>
        <b/>
        <sz val="16"/>
        <color theme="1"/>
        <rFont val="Calibri"/>
        <family val="2"/>
        <scheme val="minor"/>
      </rPr>
      <t xml:space="preserve">Cal Poly Commuter Vehicle Fleet                                                                                                            </t>
    </r>
    <r>
      <rPr>
        <sz val="12"/>
        <color theme="1"/>
        <rFont val="Calibri"/>
        <family val="2"/>
        <scheme val="minor"/>
      </rPr>
      <t>This section accounts for all GHG emissions produced from all faculty, staff and student commute trips to and from the Cal Poly campus. Public transit and passenger vehicle operations produce GHG emissions (Carbon Dioxide, Methane, Ntrous Oxide), contributing to the Cal Poly's overall GHG emissions.</t>
    </r>
  </si>
  <si>
    <r>
      <rPr>
        <b/>
        <sz val="16"/>
        <color theme="1"/>
        <rFont val="Calibri"/>
        <family val="2"/>
        <scheme val="minor"/>
      </rPr>
      <t xml:space="preserve">Calculations and Constants  </t>
    </r>
    <r>
      <rPr>
        <sz val="12"/>
        <color theme="1"/>
        <rFont val="Calibri"/>
        <family val="2"/>
        <scheme val="minor"/>
      </rPr>
      <t xml:space="preserve">                                                                                                                                                                                                                                       </t>
    </r>
    <r>
      <rPr>
        <b/>
        <sz val="14"/>
        <color theme="1"/>
        <rFont val="Calibri"/>
        <family val="2"/>
        <scheme val="minor"/>
      </rPr>
      <t>Emissions from mobile source combustion:</t>
    </r>
    <r>
      <rPr>
        <sz val="12"/>
        <color theme="1"/>
        <rFont val="Calibri"/>
        <family val="2"/>
        <scheme val="minor"/>
      </rPr>
      <t xml:space="preserve"> CalEPA ARB California’s 2000 - 2012 Greenhouse Gas Emissions Inventory -Technical Support Document     http://www.arb.ca.gov/cc/inventory/doc/methods_00-12/ghg_inventory_00-12_technical_support_document.pdf                                                                                                                                                      </t>
    </r>
    <r>
      <rPr>
        <b/>
        <sz val="14"/>
        <color theme="1"/>
        <rFont val="Calibri"/>
        <family val="2"/>
        <scheme val="minor"/>
      </rPr>
      <t>Global Warming Potential:</t>
    </r>
    <r>
      <rPr>
        <sz val="12"/>
        <color theme="1"/>
        <rFont val="Calibri"/>
        <family val="2"/>
        <scheme val="minor"/>
      </rPr>
      <t xml:space="preserve"> IPCC Fourth Assessment Report: Climate Change 2007Climate Change 2007: Working Group I: The Physical Science Basis              https://www.ipcc.ch/publications_and_data/ar4/wg1/en/ch2s2-10-2.html                                                                                                                                                                                  </t>
    </r>
    <r>
      <rPr>
        <b/>
        <sz val="14"/>
        <color theme="1"/>
        <rFont val="Calibri"/>
        <family val="2"/>
        <scheme val="minor"/>
      </rPr>
      <t>Fuel Combustion Emissions Factor:</t>
    </r>
    <r>
      <rPr>
        <sz val="12"/>
        <color theme="1"/>
        <rFont val="Calibri"/>
        <family val="2"/>
        <scheme val="minor"/>
      </rPr>
      <t xml:space="preserve"> Annex 1D. Transport (IPCC 1A3) to the Technical Support Document for the 2000-2012 California's Greenhouse Gas Emissions Inventory               http://www.arb.ca.gov/cc/inventory/doc/methods_00-12/annex_1d_transport.pdf</t>
    </r>
  </si>
  <si>
    <r>
      <rPr>
        <b/>
        <sz val="16"/>
        <color theme="1"/>
        <rFont val="Calibri"/>
        <family val="2"/>
        <scheme val="minor"/>
      </rPr>
      <t xml:space="preserve">Cal Poly Faculty and Staff Air Travel                                                                                                            </t>
    </r>
    <r>
      <rPr>
        <sz val="12"/>
        <color theme="1"/>
        <rFont val="Calibri"/>
        <family val="2"/>
        <scheme val="minor"/>
      </rPr>
      <t xml:space="preserve">This section accounts for all GHG emissions produced from all faculty and staff work-related air travel. Depending on trip length, airplane operations produce varying levels of GHG emissions (Carbon Dioxide, Methane, Nitrous Oxide), contributing to Cal Poly's overall GHG emissions. </t>
    </r>
  </si>
  <si>
    <r>
      <rPr>
        <b/>
        <sz val="16"/>
        <color theme="1"/>
        <rFont val="Calibri"/>
        <family val="2"/>
        <scheme val="minor"/>
      </rPr>
      <t xml:space="preserve">Calculations and Constants  </t>
    </r>
    <r>
      <rPr>
        <sz val="12"/>
        <color theme="1"/>
        <rFont val="Calibri"/>
        <family val="2"/>
        <scheme val="minor"/>
      </rPr>
      <t xml:space="preserve">                                                                                                                                                                                                                                              </t>
    </r>
    <r>
      <rPr>
        <b/>
        <sz val="14"/>
        <color theme="1"/>
        <rFont val="Calibri"/>
        <family val="2"/>
        <scheme val="minor"/>
      </rPr>
      <t>Airline Travel Emissions:</t>
    </r>
    <r>
      <rPr>
        <sz val="12"/>
        <color theme="1"/>
        <rFont val="Calibri"/>
        <family val="2"/>
        <scheme val="minor"/>
      </rPr>
      <t xml:space="preserve">  EPA Climate Leaders: Optional Emissions from Commuting, Business Travel and Product Transport  http://www.epa.gov/climateleadership/documents/resources/commute_travel_product.pdf                                                                                                                                                 </t>
    </r>
    <r>
      <rPr>
        <b/>
        <sz val="14"/>
        <color theme="1"/>
        <rFont val="Calibri"/>
        <family val="2"/>
        <scheme val="minor"/>
      </rPr>
      <t>Global Warming Potential:</t>
    </r>
    <r>
      <rPr>
        <sz val="12"/>
        <color theme="1"/>
        <rFont val="Calibri"/>
        <family val="2"/>
        <scheme val="minor"/>
      </rPr>
      <t xml:space="preserve"> IPCC Fourth Assessment Report: Climate Change 2007Climate Change 2007: Working Group I: The Physical Science Basis              https://www.ipcc.ch/publications_and_data/ar4/wg1/en/ch2s2-10-2.html                                                                                                                                                                                  </t>
    </r>
    <r>
      <rPr>
        <b/>
        <sz val="14"/>
        <color theme="1"/>
        <rFont val="Calibri"/>
        <family val="2"/>
        <scheme val="minor"/>
      </rPr>
      <t/>
    </r>
  </si>
  <si>
    <r>
      <rPr>
        <b/>
        <sz val="16"/>
        <color theme="1"/>
        <rFont val="Calibri"/>
        <family val="2"/>
        <scheme val="minor"/>
      </rPr>
      <t xml:space="preserve">Cal Poly Campus Vehicle Fleet                                                                                                            </t>
    </r>
    <r>
      <rPr>
        <sz val="12"/>
        <color theme="1"/>
        <rFont val="Calibri"/>
        <family val="2"/>
        <scheme val="minor"/>
      </rPr>
      <t>This section accounts for all GHG emissions produced from the campuses vehicle fleet including off-road agriculture vehicles. Both on-road and off-road vehicle operations produce GHG emissions (Carbon Dioxide, Methane, Ntrous Oxide), contributing to the Cal Poly's overall GHG emissions.</t>
    </r>
  </si>
  <si>
    <t xml:space="preserve">Vehicle Type </t>
  </si>
  <si>
    <t>Number of Vehicles</t>
  </si>
  <si>
    <t>Fuel Type</t>
  </si>
  <si>
    <t>Student</t>
  </si>
  <si>
    <t>Faculty</t>
  </si>
  <si>
    <t>Staff / Other</t>
  </si>
  <si>
    <t>Faculty + Staff</t>
  </si>
  <si>
    <t>TOTAL / SURVEY</t>
  </si>
  <si>
    <t>Bicycle</t>
  </si>
  <si>
    <t>Drive Alone</t>
  </si>
  <si>
    <t>Drive or Ride with Others (Carpool / Vanpool)</t>
  </si>
  <si>
    <t>Public Transit (Bus)</t>
  </si>
  <si>
    <t>Walk</t>
  </si>
  <si>
    <t>Other</t>
  </si>
  <si>
    <t>#</t>
  </si>
  <si>
    <t>Total #</t>
  </si>
  <si>
    <t>2015 CalPoly Mode Split by Cohort</t>
  </si>
  <si>
    <t>Average Daily Trips (Auto)</t>
  </si>
  <si>
    <t>Average Daily Trips (Carpool / Vanpool) / 2</t>
  </si>
  <si>
    <t>Calculated from 2015 Travel Survey using ArcGIS in meters</t>
  </si>
  <si>
    <t>Total VMT</t>
  </si>
  <si>
    <t>http://www.aqmd.gov/docs/default-source/caleemod/caleemod-appendixa.pdf?sfvrsn=2</t>
  </si>
  <si>
    <t>Used for auto trips only; assume all trips have some pass-by component with an average trip length of 0.1 miles (ITE &amp; CalEEMod).</t>
  </si>
  <si>
    <t>From Travel Survey; assume 2 trips per day and 2 occupants per vehicle.</t>
  </si>
  <si>
    <t>From Travel Survey; assume 2 trips per day.</t>
  </si>
  <si>
    <t>Average Trip Length x (ADT)</t>
  </si>
  <si>
    <t>Auto and Carpool Emissions</t>
  </si>
  <si>
    <t>Transit (Bus) Emissions</t>
  </si>
  <si>
    <t>Segment Length on Campus (Mi)</t>
  </si>
  <si>
    <t>Mobile Source</t>
  </si>
  <si>
    <t>Estimated Number of Days / Week</t>
  </si>
  <si>
    <t>Annual Days</t>
  </si>
  <si>
    <t>Daily VMT</t>
  </si>
  <si>
    <t>Pass-by Daily VMT</t>
  </si>
  <si>
    <t>Bus Daily VMT</t>
  </si>
  <si>
    <t>Buses make a circular route through the campus so there is no 'return' trip.</t>
  </si>
  <si>
    <t>EMFAC2014 (v1.0.7) Emission Rates</t>
  </si>
  <si>
    <t>Region Type: MPO</t>
  </si>
  <si>
    <t>Region: SLOCOG</t>
  </si>
  <si>
    <t>Calendar Year: 2015</t>
  </si>
  <si>
    <t>Season: Annual</t>
  </si>
  <si>
    <t>Vehicle Classification: EMFAC2011 Categories</t>
  </si>
  <si>
    <t>Units: miles/day for VMT, trips/day for Trips, g/mile for RUNEX, PMBW and PMTW, g/trip for STREX, HTSK and RUNLS, g/vehicle/day for IDLEX, RESTL and DIURN</t>
  </si>
  <si>
    <t>Reative Organic Gases</t>
  </si>
  <si>
    <t>Region</t>
  </si>
  <si>
    <t>CalYr</t>
  </si>
  <si>
    <t>VehClass</t>
  </si>
  <si>
    <t>MdlYr</t>
  </si>
  <si>
    <t>Speed</t>
  </si>
  <si>
    <t>Fuel</t>
  </si>
  <si>
    <t>Population</t>
  </si>
  <si>
    <t>VMT</t>
  </si>
  <si>
    <t>Trips</t>
  </si>
  <si>
    <t>ROG_RUNEX</t>
  </si>
  <si>
    <t>ROG_IDLEX</t>
  </si>
  <si>
    <t>ROG_STREX</t>
  </si>
  <si>
    <t>ROG_HOTSOAK</t>
  </si>
  <si>
    <t>ROG_RUNLOSS</t>
  </si>
  <si>
    <t>ROG_RESTLOSS</t>
  </si>
  <si>
    <t>ROG_DIURN</t>
  </si>
  <si>
    <t>TOG_RUNEX</t>
  </si>
  <si>
    <t>TOG_IDLEX</t>
  </si>
  <si>
    <t>TOG_STREX</t>
  </si>
  <si>
    <t>TOG_HOTSOAK</t>
  </si>
  <si>
    <t>TOG_RUNLOSS</t>
  </si>
  <si>
    <t>TOG_RESTLOSS</t>
  </si>
  <si>
    <t>TOG_DIURN</t>
  </si>
  <si>
    <t>CO_RUNEX</t>
  </si>
  <si>
    <t>CO_IDLEX</t>
  </si>
  <si>
    <t>CO_STREX</t>
  </si>
  <si>
    <t>NOx_RUNEX</t>
  </si>
  <si>
    <t>NOx_IDLEX</t>
  </si>
  <si>
    <t>NOx_STREX</t>
  </si>
  <si>
    <t>CO2_RUNEX</t>
  </si>
  <si>
    <t>CO2_IDLEX</t>
  </si>
  <si>
    <t>CO2_STREX</t>
  </si>
  <si>
    <t>PM10_RUNEX</t>
  </si>
  <si>
    <t>PM10_IDLEX</t>
  </si>
  <si>
    <t>PM10_STREX</t>
  </si>
  <si>
    <t>PM10_PMTW</t>
  </si>
  <si>
    <t>PM10_PMBW</t>
  </si>
  <si>
    <t>PM2_5_RUNEX</t>
  </si>
  <si>
    <t>PM2_5_IDLEX</t>
  </si>
  <si>
    <t>PM2_5_STREX</t>
  </si>
  <si>
    <t>PM2_5_PMTW</t>
  </si>
  <si>
    <t>PM2_5_PMBW</t>
  </si>
  <si>
    <t>SOx_RUNEX</t>
  </si>
  <si>
    <t>SOx_IDLEX</t>
  </si>
  <si>
    <t>SOx_STREX</t>
  </si>
  <si>
    <t>SLOCOG</t>
  </si>
  <si>
    <t>All Other Buses</t>
  </si>
  <si>
    <t>Aggregated</t>
  </si>
  <si>
    <t>DSL</t>
  </si>
  <si>
    <t>LDA</t>
  </si>
  <si>
    <t>GAS</t>
  </si>
  <si>
    <t>ELEC</t>
  </si>
  <si>
    <t>LDT1</t>
  </si>
  <si>
    <t>LDT2</t>
  </si>
  <si>
    <t>LHD1</t>
  </si>
  <si>
    <t>LHD2</t>
  </si>
  <si>
    <t>MCY</t>
  </si>
  <si>
    <t>MDV</t>
  </si>
  <si>
    <t>MH</t>
  </si>
  <si>
    <t>Motor Coach</t>
  </si>
  <si>
    <t>OBUS</t>
  </si>
  <si>
    <t>PTO</t>
  </si>
  <si>
    <t>SBUS</t>
  </si>
  <si>
    <t>T6 Ag</t>
  </si>
  <si>
    <t>T6 CAIRP heavy</t>
  </si>
  <si>
    <t>T6 CAIRP small</t>
  </si>
  <si>
    <t>T6 instate construction heavy</t>
  </si>
  <si>
    <t>T6 instate construction small</t>
  </si>
  <si>
    <t>T6 instate heavy</t>
  </si>
  <si>
    <t>T6 instate small</t>
  </si>
  <si>
    <t>T6 OOS heavy</t>
  </si>
  <si>
    <t>T6 OOS small</t>
  </si>
  <si>
    <t>T6 Public</t>
  </si>
  <si>
    <t>T6 utility</t>
  </si>
  <si>
    <t>T6TS</t>
  </si>
  <si>
    <t>T7 Ag</t>
  </si>
  <si>
    <t>T7 CAIRP</t>
  </si>
  <si>
    <t>T7 CAIRP construction</t>
  </si>
  <si>
    <t>T7 NNOOS</t>
  </si>
  <si>
    <t>T7 NOOS</t>
  </si>
  <si>
    <t>T7 other port</t>
  </si>
  <si>
    <t>T7 POLA</t>
  </si>
  <si>
    <t>T7 Public</t>
  </si>
  <si>
    <t>T7 Single</t>
  </si>
  <si>
    <t>T7 single construction</t>
  </si>
  <si>
    <t>T7 SWCV</t>
  </si>
  <si>
    <t>T7 tractor</t>
  </si>
  <si>
    <t>T7 tractor construction</t>
  </si>
  <si>
    <t>T7 utility</t>
  </si>
  <si>
    <t>T7IS</t>
  </si>
  <si>
    <t>UBUS</t>
  </si>
  <si>
    <t>GHG Emissions g / mile LDA</t>
  </si>
  <si>
    <t>GHG Emissions g / mile Urban Buses</t>
  </si>
  <si>
    <t>N</t>
  </si>
  <si>
    <t>Minimum</t>
  </si>
  <si>
    <t>Maximum</t>
  </si>
  <si>
    <t>Mean</t>
  </si>
  <si>
    <t>Std. Deviation</t>
  </si>
  <si>
    <t>Faculty - Staff</t>
  </si>
  <si>
    <t>Staff</t>
  </si>
  <si>
    <t>j,,m,m,ghhghgghg,mhkjykyk</t>
  </si>
  <si>
    <t>All</t>
  </si>
  <si>
    <t>Average Trip Length in Miles</t>
  </si>
  <si>
    <t>Calculated (Daily VMT + Pass-by Daily VMT)</t>
  </si>
  <si>
    <t>Average Commute Distance to Campus (in KM)</t>
  </si>
  <si>
    <t>Average Commute Distance to Campus (in Mi)</t>
  </si>
  <si>
    <t>Number Short Hual</t>
  </si>
  <si>
    <t>Number Medium Haul</t>
  </si>
  <si>
    <t>g / mile / day  TOG CO2 SOx NOx for Light Duty Autos ; EMFAC 2014 (http://www.arb.ca.gov/emfac/2014/)</t>
  </si>
  <si>
    <t>g / mile / day  TOG CO2 SOx NOx for Urban Bus Deisel ; EMFAC 2014 (http://www.arb.ca.gov/emfac/2014/)</t>
  </si>
  <si>
    <t>USEPA (2008); http://www.epa.gov/climateleadership/documents/resources/commute_travel_product.pdf</t>
  </si>
  <si>
    <t>Annual Flights</t>
  </si>
  <si>
    <t>In-State (Short Haul) Flights</t>
  </si>
  <si>
    <t>Domestic (Medium Haul) Flights</t>
  </si>
  <si>
    <t>International (Long Haul) Flights</t>
  </si>
  <si>
    <t>Number Flights</t>
  </si>
  <si>
    <t>Response Frequency</t>
  </si>
  <si>
    <t xml:space="preserve">Total </t>
  </si>
  <si>
    <t>EPA Emissions Factors</t>
  </si>
  <si>
    <t>Airline Travel Dist.</t>
  </si>
  <si>
    <t>CO2 Factor (kg/mi)</t>
  </si>
  <si>
    <t>CH4 Factor (g/mi)</t>
  </si>
  <si>
    <t>N2O Factor (g/mi)</t>
  </si>
  <si>
    <t>Total (g/mi)</t>
  </si>
  <si>
    <t>Long Haul (&gt;700)</t>
  </si>
  <si>
    <t>Medium Haul (&gt;300)</t>
  </si>
  <si>
    <t>Short Hual (&lt;300)</t>
  </si>
  <si>
    <t>Unknown Distance</t>
  </si>
  <si>
    <t>Emissions Factor Long Haul (g/mi)</t>
  </si>
  <si>
    <t>Emissions Factor Medium Haul (g/mi)</t>
  </si>
  <si>
    <t>Emissions Factor Short Haul (g/mi)</t>
  </si>
  <si>
    <t>Number Long Hual</t>
  </si>
  <si>
    <t>2015 Travel Survey * 2 for Return Leg</t>
  </si>
  <si>
    <t>2015 Travel Survey  * 2 for Return Leg</t>
  </si>
  <si>
    <t>Long Haul Emissions</t>
  </si>
  <si>
    <t>Short Haul Emissions</t>
  </si>
  <si>
    <t>Medium Haul Emissions (g/mi)</t>
  </si>
  <si>
    <t>Assumed Distance Short Haul (mi)</t>
  </si>
  <si>
    <t>Assumed Distance Long Haul (mi)</t>
  </si>
  <si>
    <t>Assumed Distance Medium Haul (mi)</t>
  </si>
  <si>
    <t>(Conf</t>
  </si>
  <si>
    <t>Conversion Factor: .310</t>
  </si>
  <si>
    <t>Conv. Factor: .021</t>
  </si>
  <si>
    <t xml:space="preserve">Air Travel </t>
  </si>
  <si>
    <t>[E = PMT * (EFCO2 + EFCH4 * 0.021 +
EFN2O * 0.310) ]</t>
  </si>
  <si>
    <t>Average Domestic Flight Leg (DOT, 2012); http://www.rita.dot.gov/bts/press_releases/bts016_13</t>
  </si>
  <si>
    <t>Half of Domestic Medium Haul Flight</t>
  </si>
  <si>
    <t xml:space="preserve"> Department of Transportation Statistics http://www.rita.dot.gov/bts/sites/rita.dot.gov.bts/files/publications/transportation_indicators/february_2002/Mobility/html/Flight_Availability_and_Distance_International_Flights_of_US_Carriers.html</t>
  </si>
  <si>
    <t>CO2e</t>
  </si>
  <si>
    <t>Licensed Autos</t>
  </si>
  <si>
    <t>Licensed Trucks</t>
  </si>
  <si>
    <t>Unlicensed Motor Vehicles</t>
  </si>
  <si>
    <t>Tractors</t>
  </si>
  <si>
    <t>ATV</t>
  </si>
  <si>
    <t>Motorcycles</t>
  </si>
  <si>
    <t>EPA Greenhouse Gas Equivalencies Calculator; http://www.epa.gov/cleanenergy/energy-resources/calculator.html#results ; http://www.epa.gov/cleanenergy/energy-resources/refs.html</t>
  </si>
  <si>
    <r>
      <t>grams of CO</t>
    </r>
    <r>
      <rPr>
        <vertAlign val="subscript"/>
        <sz val="9"/>
        <color rgb="FF000000"/>
        <rFont val="Verdana"/>
        <family val="2"/>
      </rPr>
      <t>2</t>
    </r>
    <r>
      <rPr>
        <sz val="9"/>
        <color rgb="FF000000"/>
        <rFont val="Verdana"/>
        <family val="2"/>
      </rPr>
      <t> /gallon</t>
    </r>
  </si>
  <si>
    <t>Gallons</t>
  </si>
  <si>
    <t xml:space="preserve">  Total Gallons Used</t>
  </si>
  <si>
    <t>Subtotal</t>
  </si>
  <si>
    <t>Jan - Jun 2010</t>
  </si>
  <si>
    <t>Jul - Dec 2010</t>
  </si>
  <si>
    <t>Jan - Jun 2011</t>
  </si>
  <si>
    <t>Jul - Dec 2011</t>
  </si>
  <si>
    <t>Jan - Jun 2012</t>
  </si>
  <si>
    <t>Jul - Dec 2012</t>
  </si>
  <si>
    <t>Jan - Jun 2013</t>
  </si>
  <si>
    <t>Jul - Dec 2013</t>
  </si>
  <si>
    <t>Jan - Jun 2014</t>
  </si>
  <si>
    <t>Jul - Dec 2014</t>
  </si>
  <si>
    <t>Jan - Jun 2005</t>
  </si>
  <si>
    <t>Jul - Dec 2005</t>
  </si>
  <si>
    <t>Jan - Jun 2006</t>
  </si>
  <si>
    <t>Jul - Dec 2006</t>
  </si>
  <si>
    <t>Jan - Jun 2007</t>
  </si>
  <si>
    <t>Jul - Dec 2007</t>
  </si>
  <si>
    <t>Jan - Jun 2008</t>
  </si>
  <si>
    <t>Jul - Dec 2008</t>
  </si>
  <si>
    <t>Jan - Jun 2009</t>
  </si>
  <si>
    <t>Jul - Dec 2009</t>
  </si>
  <si>
    <t>FY</t>
  </si>
  <si>
    <t>Total</t>
  </si>
  <si>
    <r>
      <t>CO</t>
    </r>
    <r>
      <rPr>
        <b/>
        <vertAlign val="subscript"/>
        <sz val="12"/>
        <color theme="1"/>
        <rFont val="Calibri"/>
        <family val="2"/>
        <scheme val="minor"/>
      </rPr>
      <t>2</t>
    </r>
  </si>
  <si>
    <t>avg.</t>
  </si>
  <si>
    <t>Fiscal Year</t>
  </si>
  <si>
    <t>Grand Total</t>
  </si>
  <si>
    <t>Sum of Gallons</t>
  </si>
  <si>
    <t>Propane</t>
  </si>
  <si>
    <t>http://www.eia.gov/environment/emissions/co2_vol_mass.cfm</t>
  </si>
  <si>
    <r>
      <t>gallons to kg CO</t>
    </r>
    <r>
      <rPr>
        <vertAlign val="subscript"/>
        <sz val="12"/>
        <color theme="1"/>
        <rFont val="Calibri"/>
        <family val="2"/>
        <scheme val="minor"/>
      </rPr>
      <t>2</t>
    </r>
  </si>
  <si>
    <t>Diesel</t>
  </si>
  <si>
    <t>http://www.eia.gov/tools/faqs/faq.cfm?id=307&amp;t=11</t>
  </si>
  <si>
    <r>
      <t>gallons to lbs CO</t>
    </r>
    <r>
      <rPr>
        <vertAlign val="subscript"/>
        <sz val="12"/>
        <color theme="1"/>
        <rFont val="Calibri"/>
        <family val="2"/>
        <scheme val="minor"/>
      </rPr>
      <t>2</t>
    </r>
  </si>
  <si>
    <t>diesel</t>
  </si>
  <si>
    <t>propane</t>
  </si>
  <si>
    <t>gas</t>
  </si>
  <si>
    <t>Sum of MTCO2e</t>
  </si>
  <si>
    <t>Row Labels</t>
  </si>
  <si>
    <t>Column Labels</t>
  </si>
  <si>
    <t>The year is a lookup value; type in the year to get the total MTCO2e projected</t>
  </si>
  <si>
    <t>Number of Transit Trips</t>
  </si>
  <si>
    <t>4a - Ever 30 minutes 630-630</t>
  </si>
  <si>
    <t>4b - Ever 30 minutes 630-631</t>
  </si>
  <si>
    <t>4 - Evenings - Houly  640-10pm</t>
  </si>
  <si>
    <t>4- Weekends - hourly 8-6</t>
  </si>
  <si>
    <t>5a - Ever 30 minutes 630-630</t>
  </si>
  <si>
    <t>5b - Ever 30 minutes 630-631</t>
  </si>
  <si>
    <t>5 - Weekends - hourly 8-6</t>
  </si>
  <si>
    <t>Number of Weekly Bus Trips</t>
  </si>
  <si>
    <t>6a - Ever 30 minutes 7-6</t>
  </si>
  <si>
    <t>6a - Evenings - Houly  640-10pm</t>
  </si>
  <si>
    <t>Days</t>
  </si>
  <si>
    <t>6a - Weekends - hourly 8-6 (no Sunday service)</t>
  </si>
  <si>
    <t>6b - Ever 30 minutes 7-6</t>
  </si>
  <si>
    <t>6b - Evenings - Houly  640-10pm</t>
  </si>
  <si>
    <t>6b - Weekends - hourly 8-6 (no Sunday service)</t>
  </si>
  <si>
    <t>Note: does not include RTA which does not come on to campus</t>
  </si>
  <si>
    <t>Based on current schedule; does not include RTA which does not come on to campus</t>
  </si>
  <si>
    <t>Calculated using GIS https://www.google.com/maps/d/edit?mid=zEmQY5YI9eU4.kmcn_8hb2mC4&amp;usp=sharing</t>
  </si>
  <si>
    <t>2015 Travel Survey indicates most travel to campus only 4 days per week however we use 5 days to capture some weekend travel and those with more fixed schedules</t>
  </si>
  <si>
    <t>http://www.slocity.org/government/department-directory/public-works/slo-transit/trip-planning/printed-route-schedules</t>
  </si>
  <si>
    <t>From Travel Survey</t>
  </si>
  <si>
    <t>% of Fuel efficeint Vehicles</t>
  </si>
  <si>
    <t>Calculated (ADT x % FEV)</t>
  </si>
  <si>
    <t># Fuel Efficient Trips Commuter Feet</t>
  </si>
  <si>
    <t>Since this is from actual SLOCOG reporting on vehicle use and type we assume it includes Fuel Efficent Vehicles (hybrid or electric)</t>
  </si>
  <si>
    <t>Non-Commute in-State VMT</t>
  </si>
  <si>
    <t>Assumed that 50% of Faculty and 10% of Staff make a trip of at least 200 mile via LDA at least 1 time per year.</t>
  </si>
  <si>
    <t>Other / Non-Commute in-State Travel</t>
  </si>
  <si>
    <t>Calculated (Non-Commute Trips  x 200 miles)</t>
  </si>
  <si>
    <t>Non-Commute Trips / year</t>
  </si>
  <si>
    <t>NA</t>
  </si>
  <si>
    <t>Emission g / mi</t>
  </si>
  <si>
    <t>Item</t>
  </si>
  <si>
    <t>Units</t>
  </si>
  <si>
    <t>Scale</t>
  </si>
  <si>
    <t>Amount used</t>
  </si>
  <si>
    <t>GHG conversion</t>
  </si>
  <si>
    <t>GHG (CO2e)</t>
  </si>
  <si>
    <t>GHG units</t>
  </si>
  <si>
    <t>Source kw</t>
  </si>
  <si>
    <t>Source GHG</t>
  </si>
  <si>
    <t>Campus</t>
  </si>
  <si>
    <t>lbs/kW</t>
  </si>
  <si>
    <t>lbs</t>
  </si>
  <si>
    <t>Draft Electricity v2</t>
  </si>
  <si>
    <t>SEP Draft Report 2013 (and PGE factor factsheet)</t>
  </si>
  <si>
    <t>Natural Gas (therms)</t>
  </si>
  <si>
    <t>Energy type</t>
  </si>
  <si>
    <t>Amount</t>
  </si>
  <si>
    <t>Factor units</t>
  </si>
  <si>
    <t>GHG (MTCO2e)</t>
  </si>
  <si>
    <t>MTCO2/MWh</t>
  </si>
  <si>
    <t>Natural Gas</t>
  </si>
  <si>
    <t>MTCO2/therm</t>
  </si>
  <si>
    <t>Conversion units</t>
  </si>
  <si>
    <t>Total CO2e</t>
  </si>
  <si>
    <t>Therms Used - 2013</t>
  </si>
  <si>
    <t>Therms</t>
  </si>
  <si>
    <t xml:space="preserve">Total Methane Emissions </t>
  </si>
  <si>
    <t xml:space="preserve">Total CO2e </t>
  </si>
  <si>
    <t>CH4 to CO2e</t>
  </si>
  <si>
    <t>Cold Canyon GHG Inventory Report 2013</t>
  </si>
  <si>
    <t>CH4 Emission/Ton of Solid Waste</t>
  </si>
  <si>
    <t>CH4 to CO2e Factor</t>
  </si>
  <si>
    <t>Waste Type</t>
  </si>
  <si>
    <t>Total (MT)</t>
  </si>
  <si>
    <t>Total Annual Use (HCF)</t>
  </si>
  <si>
    <t>Total Annual Use (MG)</t>
  </si>
  <si>
    <t>Waste Water Treatmen - Natural Gas (Therms)</t>
  </si>
  <si>
    <t>Waste Water Treatmen - Natural Gas - MTCO2e</t>
  </si>
  <si>
    <t>Ag. Use</t>
  </si>
  <si>
    <t>Ag. Well Pumps</t>
  </si>
  <si>
    <t>Whale Rock Reservoir</t>
  </si>
  <si>
    <t>Landscaping</t>
  </si>
  <si>
    <t>General</t>
  </si>
  <si>
    <t>Sports Field Complex</t>
  </si>
  <si>
    <t>Domestic</t>
  </si>
  <si>
    <t>Facilities</t>
  </si>
  <si>
    <t>Cal Poly Water/Energy Use - 2013</t>
  </si>
  <si>
    <t>Water Delivery System Facilities</t>
  </si>
  <si>
    <t xml:space="preserve"> PG&amp;E Mt CO2/MWh</t>
  </si>
  <si>
    <t>Water Treatment Plant</t>
  </si>
  <si>
    <t>HCF to Gallons</t>
  </si>
  <si>
    <t>Miscellaneous</t>
  </si>
  <si>
    <t>1 MG to HCF</t>
  </si>
  <si>
    <t>Water Pump Stations</t>
  </si>
  <si>
    <r>
      <t>MT CO</t>
    </r>
    <r>
      <rPr>
        <vertAlign val="subscript"/>
        <sz val="12"/>
        <color rgb="FF000000"/>
        <rFont val="Calibri"/>
        <family val="2"/>
        <scheme val="minor"/>
      </rPr>
      <t>2</t>
    </r>
    <r>
      <rPr>
        <sz val="12"/>
        <color rgb="FF000000"/>
        <rFont val="Calibri"/>
        <family val="2"/>
        <scheme val="minor"/>
      </rPr>
      <t>e/therm</t>
    </r>
  </si>
  <si>
    <t>Water Tanks</t>
  </si>
  <si>
    <t>All Water Delivery Facilities</t>
  </si>
  <si>
    <t>Wastewater Delivery System Facilities</t>
  </si>
  <si>
    <t>Sewer Lift Stations</t>
  </si>
  <si>
    <t>Water Reclamation Facility</t>
  </si>
  <si>
    <t>All Wastewater Delivery Facilities</t>
  </si>
  <si>
    <t>Wastewater Delivery System Facility</t>
  </si>
  <si>
    <t>Annual Natural Gas Usage (therms)</t>
  </si>
  <si>
    <t>Daily Natural Gas Usage (therms)</t>
  </si>
  <si>
    <t>Total Natural Gas Cost</t>
  </si>
  <si>
    <t>Daily Natural Gas Cost</t>
  </si>
  <si>
    <t>Equivalent CO2</t>
  </si>
  <si>
    <t>Energy (MMBTU)</t>
  </si>
  <si>
    <t>Therms use/MG Treated Water</t>
  </si>
  <si>
    <t>(metric tons)</t>
  </si>
  <si>
    <t>Scope 1 emissions</t>
  </si>
  <si>
    <t>Whale Rock Pump Stations(a)</t>
  </si>
  <si>
    <r>
      <rPr>
        <b/>
        <sz val="12"/>
        <color theme="1"/>
        <rFont val="Calibri"/>
        <family val="2"/>
        <scheme val="minor"/>
      </rPr>
      <t>Calculations and Constants</t>
    </r>
    <r>
      <rPr>
        <sz val="12"/>
        <color theme="1"/>
        <rFont val="Calibri"/>
        <family val="2"/>
        <scheme val="minor"/>
      </rPr>
      <t xml:space="preserve">                                                                                                                                                                                                                    </t>
    </r>
    <r>
      <rPr>
        <b/>
        <sz val="12"/>
        <color theme="1"/>
        <rFont val="Calibri"/>
        <family val="2"/>
        <scheme val="minor"/>
      </rPr>
      <t>CH4 emissions from landfills: CalEPA ARB California’s 2000 - 2012 Greenhouse Gas Emissions Inventory -Technical Support Document</t>
    </r>
    <r>
      <rPr>
        <sz val="12"/>
        <color theme="1"/>
        <rFont val="Calibri"/>
        <family val="2"/>
        <scheme val="minor"/>
      </rPr>
      <t xml:space="preserve">     http://www.arb.ca.gov/cc/inventory/doc/methods_00-12/ghg_inventory_00-12_technical_support_document.pdf                                                                               </t>
    </r>
    <r>
      <rPr>
        <b/>
        <sz val="12"/>
        <color theme="1"/>
        <rFont val="Calibri"/>
        <family val="2"/>
        <scheme val="minor"/>
      </rPr>
      <t xml:space="preserve">Global Warming Potential: IPCC Fourth Assessment Report: Climate Change 2007Climate Change 2007: Working Group I: The Physical Science Basis </t>
    </r>
    <r>
      <rPr>
        <sz val="12"/>
        <color theme="1"/>
        <rFont val="Calibri"/>
        <family val="2"/>
        <scheme val="minor"/>
      </rPr>
      <t>             https://www.ipcc.ch/publications_and_data/ar4/wg1/en/ch2s2-10-2.html</t>
    </r>
  </si>
  <si>
    <r>
      <t xml:space="preserve">Calculations and Constants </t>
    </r>
    <r>
      <rPr>
        <sz val="16"/>
        <color theme="1"/>
        <rFont val="Calibri"/>
        <family val="2"/>
        <scheme val="minor"/>
      </rPr>
      <t xml:space="preserve">                                                                                                                                                           Electricity Source GHG Emissions Factor: PG&amp;E Greenhouse Gas Emission Factors: Guidance for PG&amp;E Customers April 2013   </t>
    </r>
    <r>
      <rPr>
        <sz val="12"/>
        <color theme="1"/>
        <rFont val="Calibri"/>
        <family val="2"/>
        <scheme val="minor"/>
      </rPr>
      <t xml:space="preserve"> http://www.pge.com/includes/docs/pdfs/shared/environment/calculator/pge_ghg_emission_factor_info_sheet.pdf                                                   </t>
    </r>
  </si>
  <si>
    <t>PG&amp;E Greenhouse Gas Emissions Factors Sheets</t>
  </si>
  <si>
    <t xml:space="preserve">Agriculture Department - GHG Emissions from Enteric Fermentaion </t>
  </si>
  <si>
    <t>Animal Type</t>
  </si>
  <si>
    <t># of Animal</t>
  </si>
  <si>
    <t>Emissions Factor (kg ofCH4/head/year) (IPCC Tier 1)</t>
  </si>
  <si>
    <t>Total kg of CH4/year</t>
  </si>
  <si>
    <t>Annual CH4 (MT)</t>
  </si>
  <si>
    <t>Dairy Cows (Confined)</t>
  </si>
  <si>
    <t xml:space="preserve">Constants and Calculations </t>
  </si>
  <si>
    <t>Beef Cattle (Confined)</t>
  </si>
  <si>
    <t>Calculation</t>
  </si>
  <si>
    <t>Unit</t>
  </si>
  <si>
    <t xml:space="preserve">Source </t>
  </si>
  <si>
    <t>Sheep</t>
  </si>
  <si>
    <t>Goats</t>
  </si>
  <si>
    <t xml:space="preserve">Varied </t>
  </si>
  <si>
    <t xml:space="preserve">2006 IPCC Guidelines for National Greenhouse Gas Inventories - Chapter 10; http://www.ipcc-nggip.iges.or.jp/public/2006gl/pdf/4_Volume4/V4_10_Ch10_Livestock.pdf </t>
  </si>
  <si>
    <t>Swine</t>
  </si>
  <si>
    <t>Horses</t>
  </si>
  <si>
    <t>Beef Cattle (Grazing) (estimate)</t>
  </si>
  <si>
    <t>Agriculture Department - GHG Emissions from Composting Operations</t>
  </si>
  <si>
    <t>Total VS (kg)</t>
  </si>
  <si>
    <t>G of Methane/Yr</t>
  </si>
  <si>
    <t>Dairy Cow (Confined)</t>
  </si>
  <si>
    <t>Agriculture Department - GHG Emissions from Fertilizer Application</t>
  </si>
  <si>
    <t>Field</t>
  </si>
  <si>
    <t>Fertilizer Type</t>
  </si>
  <si>
    <t>kg N applied</t>
  </si>
  <si>
    <t>Orchards</t>
  </si>
  <si>
    <t>Synthetic</t>
  </si>
  <si>
    <t>Silage Fields</t>
  </si>
  <si>
    <t>Field 25</t>
  </si>
  <si>
    <t>Calcium Nitrate</t>
  </si>
  <si>
    <t>Field 29</t>
  </si>
  <si>
    <t>Field 45</t>
  </si>
  <si>
    <t>Gallo Vineyard</t>
  </si>
  <si>
    <t>Various</t>
  </si>
  <si>
    <t>Trestles Vineyard</t>
  </si>
  <si>
    <t>Agriculture Department - GHG Emissions from Waste Lagoon Operations</t>
  </si>
  <si>
    <t xml:space="preserve">Agriculture Department - Total GHG Emissions </t>
  </si>
  <si>
    <t>Enteric Fermentation</t>
  </si>
  <si>
    <t>Composting Operation</t>
  </si>
  <si>
    <t xml:space="preserve">Fertilizer Application </t>
  </si>
  <si>
    <t>Waste Lagoons</t>
  </si>
  <si>
    <r>
      <t>kg N</t>
    </r>
    <r>
      <rPr>
        <b/>
        <vertAlign val="subscript"/>
        <sz val="10"/>
        <color rgb="FFFFFFFF"/>
        <rFont val="Calibri"/>
        <family val="2"/>
      </rPr>
      <t>2</t>
    </r>
    <r>
      <rPr>
        <b/>
        <sz val="10"/>
        <color rgb="FFFFFFFF"/>
        <rFont val="Calibri"/>
        <family val="2"/>
      </rPr>
      <t>O Direct*</t>
    </r>
  </si>
  <si>
    <r>
      <t>kg N</t>
    </r>
    <r>
      <rPr>
        <b/>
        <vertAlign val="subscript"/>
        <sz val="10"/>
        <color rgb="FFFFFFFF"/>
        <rFont val="Calibri"/>
        <family val="2"/>
      </rPr>
      <t>2</t>
    </r>
    <r>
      <rPr>
        <b/>
        <sz val="10"/>
        <color rgb="FFFFFFFF"/>
        <rFont val="Calibri"/>
        <family val="2"/>
      </rPr>
      <t>O Indirect*</t>
    </r>
  </si>
  <si>
    <r>
      <t>TOTAL (MTCO</t>
    </r>
    <r>
      <rPr>
        <b/>
        <vertAlign val="subscript"/>
        <sz val="10"/>
        <color rgb="FFFFFFFF"/>
        <rFont val="Calibri"/>
        <family val="2"/>
      </rPr>
      <t>2</t>
    </r>
    <r>
      <rPr>
        <b/>
        <sz val="10"/>
        <color rgb="FFFFFFFF"/>
        <rFont val="Calibri"/>
        <family val="2"/>
      </rPr>
      <t>e)</t>
    </r>
  </si>
  <si>
    <t>Composting Operations</t>
  </si>
  <si>
    <t>Fertilizer Application</t>
  </si>
  <si>
    <t xml:space="preserve"> </t>
  </si>
  <si>
    <t>22.38 lbs CO2e/gal</t>
  </si>
  <si>
    <t>5.8 kg CO2e/gal</t>
  </si>
  <si>
    <t>Diesel - Stationary</t>
  </si>
  <si>
    <t>Propane - Stationary</t>
  </si>
  <si>
    <t>Kg N (synthetic)</t>
  </si>
  <si>
    <r>
      <t>kg N</t>
    </r>
    <r>
      <rPr>
        <vertAlign val="subscript"/>
        <sz val="12"/>
        <color theme="1"/>
        <rFont val="Calibri"/>
        <family val="2"/>
      </rPr>
      <t>2</t>
    </r>
    <r>
      <rPr>
        <sz val="12"/>
        <color theme="1"/>
        <rFont val="Calibri"/>
        <family val="2"/>
      </rPr>
      <t>O Direct*</t>
    </r>
  </si>
  <si>
    <r>
      <t>kg  N</t>
    </r>
    <r>
      <rPr>
        <vertAlign val="subscript"/>
        <sz val="12"/>
        <color theme="1"/>
        <rFont val="Calibri"/>
        <family val="2"/>
      </rPr>
      <t>2</t>
    </r>
    <r>
      <rPr>
        <sz val="12"/>
        <color theme="1"/>
        <rFont val="Calibri"/>
        <family val="2"/>
      </rPr>
      <t>0 Indirect*</t>
    </r>
  </si>
  <si>
    <r>
      <t>MTCO</t>
    </r>
    <r>
      <rPr>
        <vertAlign val="subscript"/>
        <sz val="12"/>
        <color theme="1"/>
        <rFont val="Calibri"/>
        <family val="2"/>
      </rPr>
      <t>2</t>
    </r>
    <r>
      <rPr>
        <sz val="12"/>
        <color theme="1"/>
        <rFont val="Calibri"/>
        <family val="2"/>
      </rPr>
      <t>e</t>
    </r>
  </si>
  <si>
    <t>Fertilizer Emission Factors</t>
  </si>
  <si>
    <t>Livestock Emissions Factors</t>
  </si>
  <si>
    <t>Type</t>
  </si>
  <si>
    <t>Landscaping Fertilizer</t>
  </si>
  <si>
    <t xml:space="preserve">Total kg </t>
  </si>
  <si>
    <r>
      <t xml:space="preserve">Campus Water Use                                                                                                                                                                                                        </t>
    </r>
    <r>
      <rPr>
        <sz val="12"/>
        <color theme="1"/>
        <rFont val="Calibri"/>
        <family val="2"/>
        <scheme val="minor"/>
      </rPr>
      <t xml:space="preserve">This sections accounts for GHG emissions produced from all water uses on campus. The majority of water use related GHG emissions are produced by pumping, treating and delivering water for both potable and non-potable uses. </t>
    </r>
  </si>
  <si>
    <t>Water Use - 2013</t>
  </si>
  <si>
    <t>Other (Landscaping)</t>
  </si>
  <si>
    <t>Varied by Livestock Type</t>
  </si>
  <si>
    <t>Varied by Field</t>
  </si>
  <si>
    <t>Cal Poly Solid Waste Sent to Landfill (Cold Canyon)</t>
  </si>
  <si>
    <r>
      <t xml:space="preserve">Solid Waste                                                                                                                                                                                                                                                    </t>
    </r>
    <r>
      <rPr>
        <sz val="12"/>
        <color theme="1"/>
        <rFont val="Calibri"/>
        <family val="2"/>
        <scheme val="minor"/>
      </rPr>
      <t>This section accounts for all GHG emissions produced from all solid waste disposal on the Cal Poly campus. Once waste has been received by a landfill, through the decomposition process,</t>
    </r>
    <r>
      <rPr>
        <b/>
        <sz val="16"/>
        <color theme="1"/>
        <rFont val="Calibri"/>
        <family val="2"/>
        <scheme val="minor"/>
      </rPr>
      <t xml:space="preserve"> </t>
    </r>
    <r>
      <rPr>
        <sz val="12"/>
        <color theme="1"/>
        <rFont val="Calibri"/>
        <family val="2"/>
        <scheme val="minor"/>
      </rPr>
      <t xml:space="preserve">biodegradable, carbon-bearing waste produces methane, contributing to overall GHG emissions inventory.    </t>
    </r>
    <r>
      <rPr>
        <sz val="14"/>
        <color theme="1"/>
        <rFont val="Calibri"/>
        <family val="2"/>
        <scheme val="minor"/>
      </rPr>
      <t xml:space="preserve">                                                                                                   </t>
    </r>
  </si>
  <si>
    <r>
      <t xml:space="preserve">Agriculture - Soil Management/Fertilizer                                                                                                                             </t>
    </r>
    <r>
      <rPr>
        <sz val="12"/>
        <color theme="1"/>
        <rFont val="Calibri"/>
        <family val="2"/>
        <scheme val="minor"/>
      </rPr>
      <t>This section accounts for all GHG emissions produced from fertilizer application to all sports fields and landscaping As part of the fertilizer application process, both organic and synthetic fertlizers contain certain percentages of nitrogen. As a result of this nitrogen application to managed soils, nitrous oxide is realeased into the atmosphere.</t>
    </r>
  </si>
  <si>
    <r>
      <t xml:space="preserve">Calculations and Constants                                                                                                                                                  Direct N2O emissions from managed soils  CalEPA ARB California’s 2000 - 2012 Greenhouse Gas Emissions Inventory - Technical Support Document     </t>
    </r>
    <r>
      <rPr>
        <sz val="14"/>
        <color theme="1"/>
        <rFont val="Calibri"/>
        <family val="2"/>
        <scheme val="minor"/>
      </rPr>
      <t xml:space="preserve">http://www.arb.ca.gov/cc/inventory/doc/methods_00-12/ghg_inventory_00-12_technical_support_document.pdf                              </t>
    </r>
    <r>
      <rPr>
        <b/>
        <sz val="14"/>
        <color theme="1"/>
        <rFont val="Calibri"/>
        <family val="2"/>
        <scheme val="minor"/>
      </rPr>
      <t>                                                                                     Global Warming Potential: IPCC Fourth Assessment Report: Climate Change 2007 Climate Change 2007: Working Group I: The Physical Science Basis              </t>
    </r>
    <r>
      <rPr>
        <sz val="14"/>
        <color theme="1"/>
        <rFont val="Calibri"/>
        <family val="2"/>
        <scheme val="minor"/>
      </rPr>
      <t>https://www.ipcc.ch/publications_and_data/ar4/wg1/en/ch2s2-10-2.html    </t>
    </r>
    <r>
      <rPr>
        <b/>
        <sz val="14"/>
        <color theme="1"/>
        <rFont val="Calibri"/>
        <family val="2"/>
        <scheme val="minor"/>
      </rPr>
      <t xml:space="preserve">                                                                                                                                       </t>
    </r>
  </si>
  <si>
    <t>Total Energy Use (MWh)</t>
  </si>
  <si>
    <t>Total Energy Use (kWh)</t>
  </si>
  <si>
    <t>Waste Water Treatment (kWh)</t>
  </si>
  <si>
    <t>Water Treatment (kWh)</t>
  </si>
  <si>
    <t>Conveyance (kWh)</t>
  </si>
  <si>
    <t>N/A</t>
  </si>
  <si>
    <t xml:space="preserve">CO2e/gal Diesel </t>
  </si>
  <si>
    <t>CO2e/gal Propane</t>
  </si>
  <si>
    <t xml:space="preserve">Varied by Livestock Type </t>
  </si>
  <si>
    <t xml:space="preserve">Varied by Fertilizer Type    </t>
  </si>
  <si>
    <r>
      <t xml:space="preserve">Calculations and Constants                                                                                                                                                        Direct N2O emissions from managed soils  CalEPA ARB California’s 2000 - 2012 Greenhouse Gas Emissions Inventory - Technical Support Document     </t>
    </r>
    <r>
      <rPr>
        <sz val="14"/>
        <color theme="1"/>
        <rFont val="Calibri"/>
        <family val="2"/>
        <scheme val="minor"/>
      </rPr>
      <t>http://www.arb.ca.gov/cc/inventory/doc/methods_00-12/ghg_inventory_00-12_technical_support_document.pdf       </t>
    </r>
    <r>
      <rPr>
        <b/>
        <sz val="14"/>
        <color theme="1"/>
        <rFont val="Calibri"/>
        <family val="2"/>
        <scheme val="minor"/>
      </rPr>
      <t xml:space="preserve">                                                                                                  Global Warming Potential: IPCC Fourth Assessment Report: Climate Change 2007 Climate Change 2007: Working Group I: The Physical Science Basis             </t>
    </r>
    <r>
      <rPr>
        <sz val="14"/>
        <color theme="1"/>
        <rFont val="Calibri"/>
        <family val="2"/>
        <scheme val="minor"/>
      </rPr>
      <t xml:space="preserve"> https://www.ipcc.ch/publications_and_data/ar4/wg1/en/ch2s2-10-2.html     </t>
    </r>
    <r>
      <rPr>
        <b/>
        <sz val="14"/>
        <color theme="1"/>
        <rFont val="Calibri"/>
        <family val="2"/>
        <scheme val="minor"/>
      </rPr>
      <t>                                                                                                                                      </t>
    </r>
  </si>
  <si>
    <r>
      <t xml:space="preserve">Agriculture - Soil Management/Fertilizer                                                                                                           </t>
    </r>
    <r>
      <rPr>
        <sz val="12"/>
        <color theme="1"/>
        <rFont val="Calibri"/>
        <family val="2"/>
        <scheme val="minor"/>
      </rPr>
      <t>This section accounts for all GHG emissions produced from fertilizer application to all agricultural crops. As part of the fertilizer application process, both organic and synthetic fertlizers contain certain percentages of nitrogen. As a result of this nitrogen application to managed soils, nitrous oxide is realeased into the atmosphere.</t>
    </r>
  </si>
  <si>
    <r>
      <t>Gallons gas to CO</t>
    </r>
    <r>
      <rPr>
        <vertAlign val="subscript"/>
        <sz val="12"/>
        <color theme="1"/>
        <rFont val="Calibri"/>
        <family val="2"/>
        <scheme val="minor"/>
      </rPr>
      <t>2e</t>
    </r>
  </si>
  <si>
    <t>kWh</t>
  </si>
  <si>
    <t>MWh</t>
  </si>
  <si>
    <t>GHG conversion factor (lbs CO2e/kWh)</t>
  </si>
  <si>
    <t>Amount MWH</t>
  </si>
  <si>
    <t>Fuel Oil</t>
  </si>
  <si>
    <t>1990 - Annual MTCO2e</t>
  </si>
  <si>
    <t>Total campus population</t>
  </si>
  <si>
    <t>% Change</t>
  </si>
  <si>
    <t>Total MTCO2e</t>
  </si>
  <si>
    <t>Water MTC02e</t>
  </si>
  <si>
    <t>Student Population (1% Annual Increase)</t>
  </si>
  <si>
    <t>Employee Population  (1% Annual Increase)</t>
  </si>
  <si>
    <t xml:space="preserve">Total Campus Population </t>
  </si>
  <si>
    <t>Natural Gas (Therms)/Capita</t>
  </si>
  <si>
    <t>Usage (therms)</t>
  </si>
  <si>
    <t>Average Yearly Change</t>
  </si>
  <si>
    <t>Usage (kWh)</t>
  </si>
  <si>
    <t>Electricity KWH/Capita</t>
  </si>
  <si>
    <t>kWh (.90% annual Increase)</t>
  </si>
  <si>
    <t>Therms (.27% Annual Increase)</t>
  </si>
  <si>
    <t>Domestic Water Use (hcf)/Capita</t>
  </si>
  <si>
    <t>Domestic City Water Use (hcf)</t>
  </si>
  <si>
    <t>Solid Waste MTCO2e</t>
  </si>
  <si>
    <t>Diversion Rates 2012</t>
  </si>
  <si>
    <t>Tons</t>
  </si>
  <si>
    <t>Vendor</t>
  </si>
  <si>
    <t>Landfilled</t>
  </si>
  <si>
    <t>Diverted</t>
  </si>
  <si>
    <t>San Luis Garbage</t>
  </si>
  <si>
    <t>Center for Science</t>
  </si>
  <si>
    <t>Gator Crushing</t>
  </si>
  <si>
    <t>Docuteam Shed</t>
  </si>
  <si>
    <t xml:space="preserve">Pacific Industrial Recycling </t>
  </si>
  <si>
    <t>Surplus Website</t>
  </si>
  <si>
    <t>Cardboard</t>
  </si>
  <si>
    <t xml:space="preserve">Engle &amp; Grey </t>
  </si>
  <si>
    <t>Bedford (White Goods)</t>
  </si>
  <si>
    <t>Manure to compost</t>
  </si>
  <si>
    <t>Subtotals</t>
  </si>
  <si>
    <t>Total Waste</t>
  </si>
  <si>
    <t>Percent Diverted</t>
  </si>
  <si>
    <t>Diversion Rates 2013</t>
  </si>
  <si>
    <t>Campus Population</t>
  </si>
  <si>
    <t>Per Capita Disposal Rate</t>
  </si>
  <si>
    <t>Equine Center</t>
  </si>
  <si>
    <t>Sierra Madre Fire Protection</t>
  </si>
  <si>
    <t>Docuteam Shred</t>
  </si>
  <si>
    <t>Pacific Industrial Recycling</t>
  </si>
  <si>
    <t>Engle &amp; Grey</t>
  </si>
  <si>
    <t>Manure to Compost</t>
  </si>
  <si>
    <t xml:space="preserve">Percent Diverted </t>
  </si>
  <si>
    <t xml:space="preserve">Student </t>
  </si>
  <si>
    <t>Adjusted Business-As-Usual Scenario</t>
  </si>
  <si>
    <t>ABAU</t>
  </si>
  <si>
    <t>2012/13</t>
  </si>
  <si>
    <t>Water/Energy Use (kWh/MG)</t>
  </si>
  <si>
    <t>Wastewater Energy Use (kWh/MG)</t>
  </si>
  <si>
    <t xml:space="preserve">Emissions Constants for All Sectors </t>
  </si>
  <si>
    <t>Enteric Fermentation (Constant)</t>
  </si>
  <si>
    <t>Fertilizer Application (Constant)</t>
  </si>
  <si>
    <t>Composting Operations (Constant)</t>
  </si>
  <si>
    <t>Waste Lagoons (Constant)</t>
  </si>
  <si>
    <t>Other (Landscaping) (Constant)</t>
  </si>
  <si>
    <t>Air Travel (Constant)</t>
  </si>
  <si>
    <t>Campus Fleet (Constant)</t>
  </si>
  <si>
    <t>Ag + Other MTC02e (Constant)</t>
  </si>
  <si>
    <t xml:space="preserve">Domestic MTCO2e </t>
  </si>
  <si>
    <t>(Ag + other at constant rate) (Constant)</t>
  </si>
  <si>
    <t>Diesel - Stationary (Constant)</t>
  </si>
  <si>
    <t>Propane - Stationary (Constant)</t>
  </si>
  <si>
    <t>Housing</t>
  </si>
  <si>
    <t>Students</t>
  </si>
  <si>
    <t>Faculty &amp; Staff</t>
  </si>
  <si>
    <t>Off Campus Students</t>
  </si>
  <si>
    <t>Off Campus Students %</t>
  </si>
  <si>
    <t>On Campus Students</t>
  </si>
  <si>
    <t>On Campus Students %</t>
  </si>
  <si>
    <t>Off Campus Faculty</t>
  </si>
  <si>
    <t>Off Campus Faculty %</t>
  </si>
  <si>
    <t>Student Commuters</t>
  </si>
  <si>
    <t>Daily Student Trips</t>
  </si>
  <si>
    <t>Student Annual Trips</t>
  </si>
  <si>
    <t>Student Daily VMT</t>
  </si>
  <si>
    <t>Student Annual VMT</t>
  </si>
  <si>
    <t>Student Annual MTCO2e</t>
  </si>
  <si>
    <t>Faculty Staff Commuters</t>
  </si>
  <si>
    <t>Faculty Staff Daily Trips</t>
  </si>
  <si>
    <t>Faculty Staff Annual Trips</t>
  </si>
  <si>
    <t>Faculty Staff Daily VMT</t>
  </si>
  <si>
    <t>Faculty Staff Annual VMT</t>
  </si>
  <si>
    <t>Faculty and Staff Annual MTCO2e</t>
  </si>
  <si>
    <t>Total Commuters</t>
  </si>
  <si>
    <t>Total  Daily   (Student Faculty Staff) Trips</t>
  </si>
  <si>
    <t>Total Annual  (Student Faculty Staff) Trips</t>
  </si>
  <si>
    <t>Total     (Student Faculty Staff) Annual VMT</t>
  </si>
  <si>
    <t>Total     (Student Faculty Staff) Annual VMT + Pass-By</t>
  </si>
  <si>
    <t>Total  (Student Faculty Staff) Annual MTCO2e</t>
  </si>
  <si>
    <t>Long Haul Emissions G</t>
  </si>
  <si>
    <t>Medium Haul Emissions G</t>
  </si>
  <si>
    <t>Short Haul Emissions G</t>
  </si>
  <si>
    <t>Number of Flights</t>
  </si>
  <si>
    <t>Emissions per flight</t>
  </si>
  <si>
    <t>Students On- Campus</t>
  </si>
  <si>
    <t>Students Off-Campus</t>
  </si>
  <si>
    <t>Constants and Calculations</t>
  </si>
  <si>
    <t xml:space="preserve">Population Factors </t>
  </si>
  <si>
    <t>Student Population Housing (Student Residency)</t>
  </si>
  <si>
    <t xml:space="preserve">Student Enrollment </t>
  </si>
  <si>
    <t xml:space="preserve">Faculty and Staff </t>
  </si>
  <si>
    <t>On-campus</t>
  </si>
  <si>
    <t>%</t>
  </si>
  <si>
    <t>Off-campus</t>
  </si>
  <si>
    <t xml:space="preserve">All </t>
  </si>
  <si>
    <t>Freshman</t>
  </si>
  <si>
    <t>Sophmore</t>
  </si>
  <si>
    <t>Junior</t>
  </si>
  <si>
    <t>Senior</t>
  </si>
  <si>
    <t>Graduate</t>
  </si>
  <si>
    <t>Management</t>
  </si>
  <si>
    <t>Sutudent Population Trends</t>
  </si>
  <si>
    <t>Assumption Factors (Live)</t>
  </si>
  <si>
    <t>Freshmen</t>
  </si>
  <si>
    <t>Sophomore</t>
  </si>
  <si>
    <t>Undergraduate</t>
  </si>
  <si>
    <t>Post-Bacc</t>
  </si>
  <si>
    <t>Graduates</t>
  </si>
  <si>
    <t>Student Population Growth Rate</t>
  </si>
  <si>
    <t>Change # Here ------&gt;</t>
  </si>
  <si>
    <t>On-Campus (Input) -&gt;</t>
  </si>
  <si>
    <t>Off-Campus</t>
  </si>
  <si>
    <t>Average</t>
  </si>
  <si>
    <t>Sources:</t>
  </si>
  <si>
    <t>*http://content-calpoly-edu.s3.amazonaws.com/ir/1/images/Fall%202015%20Fact%20Book%20FINAL%205_16.pdf</t>
  </si>
  <si>
    <t xml:space="preserve">Staff </t>
  </si>
  <si>
    <t>Note: The data below is used for reference but no included in the calcualtions.</t>
  </si>
  <si>
    <t>http://content-calpoly-edu.s3.amazonaws.com/ir/1/publications_reports/cds/cds1314.pdf</t>
  </si>
  <si>
    <t>Vehicle Emissions "LDA" (g CO2e/Mile)</t>
  </si>
  <si>
    <t>Diesel  (lbs. CO2e/gallon)</t>
  </si>
  <si>
    <t>Emissions Factor Long Haul (g CO2e/mi)</t>
  </si>
  <si>
    <t>Emissions Factor Medium Haul (g CO2e/mi)</t>
  </si>
  <si>
    <t>Emissions Factor Short Haul (g CO2e/mi)</t>
  </si>
  <si>
    <t>Natural Gas (MTCO2e/therm)</t>
  </si>
  <si>
    <t>Solid Waste (MTCO2e/MT to Landfill)</t>
  </si>
  <si>
    <t>MTCO2e/MWh</t>
  </si>
  <si>
    <t xml:space="preserve">EMFAC 2014 </t>
  </si>
  <si>
    <t>EIA</t>
  </si>
  <si>
    <t>USEPA (2008)</t>
  </si>
  <si>
    <t>PG&amp;E</t>
  </si>
  <si>
    <t>Cold Canyon EPA Report</t>
  </si>
  <si>
    <r>
      <t>Diesel gallons to lbs CO</t>
    </r>
    <r>
      <rPr>
        <vertAlign val="subscript"/>
        <sz val="12"/>
        <color theme="1"/>
        <rFont val="Calibri"/>
        <family val="2"/>
        <scheme val="minor"/>
      </rPr>
      <t>2</t>
    </r>
  </si>
  <si>
    <t>Diesel Gal/Therm</t>
  </si>
  <si>
    <t>http://www.abraxasenergy.com/energy-resources/toolbox/conversion-calculators/energy/</t>
  </si>
  <si>
    <t xml:space="preserve">Annual Growth Rate </t>
  </si>
  <si>
    <t xml:space="preserve">Assumed Student Population </t>
  </si>
  <si>
    <t>MTCO2e Total</t>
  </si>
  <si>
    <t>Backcast</t>
  </si>
  <si>
    <t>BASELINE</t>
  </si>
  <si>
    <t>Forecast</t>
  </si>
  <si>
    <t>Propane                       (kg CO2e/gallon)</t>
  </si>
  <si>
    <t>Solid Waste Total (Increase based on SW/Capita</t>
  </si>
  <si>
    <t>Drive Alone Commuters</t>
  </si>
  <si>
    <t>Total Pass-By Annual VMT (10% annual VMT)</t>
  </si>
  <si>
    <t>Electricity MTCO2e</t>
  </si>
  <si>
    <t>Heat MTCO2e</t>
  </si>
  <si>
    <t>Buildings MTCO2e</t>
  </si>
  <si>
    <t>Water Use (Domestic + Facilties .1% annual decrease) (hcf)</t>
  </si>
  <si>
    <t>Annual Water use decrease</t>
  </si>
  <si>
    <t>Annual Electricity Use Increase</t>
  </si>
  <si>
    <t>Annual Natural Gas Increase</t>
  </si>
  <si>
    <t>Growth Rate Inputs</t>
  </si>
  <si>
    <t>Water Use (Domestic + Facilties .1% annual decrease) MWH</t>
  </si>
  <si>
    <t>Lb CO2e/gal</t>
  </si>
  <si>
    <t>Kg CO2e/gal</t>
  </si>
  <si>
    <t>Data Year Projected</t>
  </si>
  <si>
    <t>Business-As-Usual Scenario</t>
  </si>
  <si>
    <t>BAU</t>
  </si>
  <si>
    <t>Buildings/Heating</t>
  </si>
  <si>
    <t>2040 ABAU Annual MTCO2e</t>
  </si>
  <si>
    <t>2040 BAU Annual MTCO2e</t>
  </si>
  <si>
    <t>Special Cells</t>
  </si>
  <si>
    <t>* These cells are subject to variable growth rates. The growth rates can be adjusted using the inputs on the left hand side of this chart.</t>
  </si>
  <si>
    <t>Cal Poly GHG Emissions Forecast : 2050</t>
  </si>
  <si>
    <t>2015 Baseline Annual MTCO2e</t>
  </si>
  <si>
    <t>Faculty + Staff Vanpool</t>
  </si>
  <si>
    <t>Daily Ridership</t>
  </si>
  <si>
    <t>Daily Carpool (2ppl/Car)</t>
  </si>
  <si>
    <t>VANPOOL DATA</t>
  </si>
  <si>
    <t>Ridership</t>
  </si>
  <si>
    <t>Van</t>
  </si>
  <si>
    <t>July</t>
  </si>
  <si>
    <t>Aug</t>
  </si>
  <si>
    <t>Sept</t>
  </si>
  <si>
    <t>Oct</t>
  </si>
  <si>
    <t>Nov</t>
  </si>
  <si>
    <t>Dec</t>
  </si>
  <si>
    <t>Jan</t>
  </si>
  <si>
    <t>Feb</t>
  </si>
  <si>
    <t>Mar</t>
  </si>
  <si>
    <t>Apr</t>
  </si>
  <si>
    <t>May</t>
  </si>
  <si>
    <t>June</t>
  </si>
  <si>
    <t>Ave</t>
  </si>
  <si>
    <t xml:space="preserve">Atascadero # 1067 </t>
  </si>
  <si>
    <t>Santa Maria # 1105</t>
  </si>
  <si>
    <t>Atascadero # 884 (12 psg)</t>
  </si>
  <si>
    <t xml:space="preserve">PR/Templeton #1068 </t>
  </si>
  <si>
    <t xml:space="preserve">Orcutt/Santa Maria #1018 </t>
  </si>
  <si>
    <t xml:space="preserve">Arroyo Grande # 1017 </t>
  </si>
  <si>
    <t>Orcutt/Santa Maria #  994</t>
  </si>
  <si>
    <t>Templeton #964</t>
  </si>
  <si>
    <t>Santa Maria/Nipomo # 1106</t>
  </si>
  <si>
    <t>Arroyo Grande # 1042</t>
  </si>
  <si>
    <t xml:space="preserve">Total Daily Ridership  </t>
  </si>
  <si>
    <t>Monthly Ave</t>
  </si>
  <si>
    <t>Ave. Daily VMT</t>
  </si>
  <si>
    <t>Total Mileage Per Month</t>
  </si>
  <si>
    <t>Atascadero # 884</t>
  </si>
  <si>
    <t xml:space="preserve">Paso Robles #1068 </t>
  </si>
  <si>
    <t>Orcutt/Santa Maria #1018</t>
  </si>
  <si>
    <t>Orcutt/Santa Maria # 994</t>
  </si>
  <si>
    <t>Back Up Van # 788</t>
  </si>
  <si>
    <t xml:space="preserve">Total Average Daily Trips </t>
  </si>
  <si>
    <t>Average Daily Trips (Carpool) / 2</t>
  </si>
  <si>
    <t>Average Daily Trips (Vanpool)</t>
  </si>
  <si>
    <t>Ten daily vanppol vehicles; assume 2 trips per day.</t>
  </si>
  <si>
    <t>EMFAC2011 Emission Rates</t>
  </si>
  <si>
    <t>Region Type: County</t>
  </si>
  <si>
    <t>Region: San Luis Obispo</t>
  </si>
  <si>
    <t>Calendar Year: 2016</t>
  </si>
  <si>
    <t>Nox to N2O</t>
  </si>
  <si>
    <r>
      <t>Nox to N</t>
    </r>
    <r>
      <rPr>
        <sz val="8"/>
        <color theme="1"/>
        <rFont val="Calibri"/>
        <family val="2"/>
        <scheme val="minor"/>
      </rPr>
      <t>2</t>
    </r>
    <r>
      <rPr>
        <sz val="12"/>
        <color theme="1"/>
        <rFont val="Calibri"/>
        <family val="2"/>
        <scheme val="minor"/>
      </rPr>
      <t>O</t>
    </r>
  </si>
  <si>
    <t>N20</t>
  </si>
  <si>
    <t>NOX_RUNEX</t>
  </si>
  <si>
    <t>(gms/mile)</t>
  </si>
  <si>
    <t>On Campus Pop. (Undergraduate)</t>
  </si>
  <si>
    <t>Water Use (Domestic + Facilties 1% annual decrease) (hcf)</t>
  </si>
  <si>
    <t>Solid Waste Per Capita (Tons/Capita)</t>
  </si>
  <si>
    <t>(Ag + other at constant rate hcf) (Constant)</t>
  </si>
  <si>
    <t>(Ag + Other) MWH</t>
  </si>
  <si>
    <t>Transportation Forecast Calculations use TRNS and Housing Constants Sheet (Not this sheet)</t>
  </si>
  <si>
    <t>CO2 Factor (g/mi)</t>
  </si>
  <si>
    <t>TRNS MTCO2e</t>
  </si>
  <si>
    <t>AG MTCO2e</t>
  </si>
  <si>
    <t>Chorro Creek Ranch</t>
  </si>
  <si>
    <t>Faculty + Staff Population Growth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</si>
</sst>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0.0000000"/>
    <numFmt numFmtId="165" formatCode="0.00000"/>
    <numFmt numFmtId="166" formatCode="0.0000"/>
    <numFmt numFmtId="167" formatCode="###0"/>
    <numFmt numFmtId="168" formatCode="####.00000000"/>
    <numFmt numFmtId="169" formatCode="###0.00000000"/>
    <numFmt numFmtId="170" formatCode="###0.0000000000"/>
    <numFmt numFmtId="171" formatCode="###0.00000000000"/>
    <numFmt numFmtId="172" formatCode="_(* #,##0_);_(* \(#,##0\);_(* &quot;-&quot;??_);_(@_)"/>
    <numFmt numFmtId="173" formatCode="_(* #,##0.0_);_(* \(#,##0.0\);_(* &quot;-&quot;??_);_(@_)"/>
    <numFmt numFmtId="174" formatCode="0.0"/>
    <numFmt numFmtId="175" formatCode="0.000"/>
    <numFmt numFmtId="176" formatCode="0.0%"/>
  </numFmts>
  <fonts count="8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2"/>
      <color rgb="FF000000"/>
      <name val="Calibri"/>
      <family val="2"/>
      <scheme val="minor"/>
    </font>
    <font>
      <sz val="11"/>
      <color rgb="FF000000"/>
      <name val="Calibri"/>
      <family val="2"/>
      <scheme val="minor"/>
    </font>
    <font>
      <vertAlign val="superscript"/>
      <sz val="11"/>
      <color theme="1"/>
      <name val="Calibri"/>
      <family val="2"/>
      <scheme val="minor"/>
    </font>
    <font>
      <vertAlign val="subscript"/>
      <sz val="11"/>
      <color theme="1"/>
      <name val="Calibri"/>
      <family val="2"/>
      <scheme val="minor"/>
    </font>
    <font>
      <sz val="12"/>
      <color rgb="FFFF0000"/>
      <name val="Calibri"/>
      <family val="2"/>
      <scheme val="minor"/>
    </font>
    <font>
      <b/>
      <i/>
      <sz val="12"/>
      <color theme="1"/>
      <name val="Calibri"/>
      <family val="2"/>
      <scheme val="minor"/>
    </font>
    <font>
      <sz val="11"/>
      <color theme="1"/>
      <name val="Calibri"/>
      <family val="2"/>
      <scheme val="minor"/>
    </font>
    <font>
      <b/>
      <sz val="18"/>
      <color rgb="FF000000"/>
      <name val="Arial Bold"/>
      <family val="2"/>
    </font>
    <font>
      <sz val="12"/>
      <color rgb="FF000000"/>
      <name val="Arial"/>
      <family val="2"/>
    </font>
    <font>
      <b/>
      <sz val="18"/>
      <color theme="1"/>
      <name val="Calibri"/>
      <family val="2"/>
      <scheme val="minor"/>
    </font>
    <font>
      <sz val="10"/>
      <color theme="1"/>
      <name val="Arial Unicode MS"/>
      <family val="2"/>
    </font>
    <font>
      <b/>
      <sz val="16"/>
      <color theme="1"/>
      <name val="Calibri"/>
      <family val="2"/>
      <scheme val="minor"/>
    </font>
    <font>
      <sz val="9"/>
      <color rgb="FF000000"/>
      <name val="Verdana"/>
      <family val="2"/>
    </font>
    <font>
      <vertAlign val="subscript"/>
      <sz val="9"/>
      <color rgb="FF000000"/>
      <name val="Verdana"/>
      <family val="2"/>
    </font>
    <font>
      <vertAlign val="subscript"/>
      <sz val="12"/>
      <color theme="1"/>
      <name val="Calibri"/>
      <family val="2"/>
      <scheme val="minor"/>
    </font>
    <font>
      <sz val="10"/>
      <name val="Arial"/>
      <family val="2"/>
    </font>
    <font>
      <sz val="10"/>
      <color indexed="12"/>
      <name val="Arial"/>
      <family val="2"/>
    </font>
    <font>
      <i/>
      <u/>
      <sz val="10"/>
      <name val="Arial"/>
      <family val="2"/>
    </font>
    <font>
      <u/>
      <sz val="10"/>
      <name val="Arial"/>
      <family val="2"/>
    </font>
    <font>
      <b/>
      <vertAlign val="subscript"/>
      <sz val="12"/>
      <color theme="1"/>
      <name val="Calibri"/>
      <family val="2"/>
      <scheme val="minor"/>
    </font>
    <font>
      <b/>
      <sz val="10"/>
      <color indexed="12"/>
      <name val="Arial"/>
      <family val="2"/>
    </font>
    <font>
      <sz val="16"/>
      <color theme="1"/>
      <name val="Calibri"/>
      <family val="2"/>
      <scheme val="minor"/>
    </font>
    <font>
      <strike/>
      <sz val="12"/>
      <color theme="1"/>
      <name val="Calibri"/>
      <family val="2"/>
      <scheme val="minor"/>
    </font>
    <font>
      <sz val="12"/>
      <name val="Calibri"/>
      <family val="2"/>
      <scheme val="minor"/>
    </font>
    <font>
      <b/>
      <sz val="11"/>
      <color theme="1"/>
      <name val="Calibri"/>
      <family val="2"/>
      <scheme val="minor"/>
    </font>
    <font>
      <b/>
      <sz val="12"/>
      <color theme="0"/>
      <name val="Calibri"/>
      <family val="2"/>
      <scheme val="minor"/>
    </font>
    <font>
      <b/>
      <sz val="12"/>
      <color theme="1"/>
      <name val="Calibri"/>
      <family val="2"/>
      <charset val="204"/>
      <scheme val="minor"/>
    </font>
    <font>
      <sz val="11"/>
      <color theme="1"/>
      <name val="Arial"/>
      <family val="2"/>
    </font>
    <font>
      <sz val="10"/>
      <color rgb="FF000000"/>
      <name val="Verdana"/>
      <family val="2"/>
    </font>
    <font>
      <u/>
      <sz val="11"/>
      <color theme="10"/>
      <name val="Calibri"/>
      <family val="2"/>
      <scheme val="minor"/>
    </font>
    <font>
      <sz val="10"/>
      <color theme="1"/>
      <name val="Verdana"/>
      <family val="2"/>
    </font>
    <font>
      <sz val="12"/>
      <color rgb="FF000000"/>
      <name val="Calibri"/>
      <family val="2"/>
      <scheme val="minor"/>
    </font>
    <font>
      <vertAlign val="subscript"/>
      <sz val="12"/>
      <color rgb="FF000000"/>
      <name val="Calibri"/>
      <family val="2"/>
      <scheme val="minor"/>
    </font>
    <font>
      <b/>
      <sz val="12"/>
      <color theme="1"/>
      <name val="Garamond"/>
      <family val="1"/>
    </font>
    <font>
      <sz val="12"/>
      <color theme="1"/>
      <name val="Garamond"/>
      <family val="1"/>
    </font>
    <font>
      <sz val="13"/>
      <color theme="1"/>
      <name val="Arial"/>
      <family val="2"/>
    </font>
    <font>
      <sz val="10.8"/>
      <color theme="1"/>
      <name val="Garamond"/>
      <family val="1"/>
    </font>
    <font>
      <i/>
      <sz val="12"/>
      <color theme="1"/>
      <name val="Garamond"/>
      <family val="1"/>
    </font>
    <font>
      <b/>
      <sz val="10"/>
      <color theme="1"/>
      <name val="Calibri"/>
      <family val="2"/>
      <scheme val="minor"/>
    </font>
    <font>
      <sz val="10"/>
      <color theme="1"/>
      <name val="Calibri"/>
      <family val="2"/>
      <scheme val="minor"/>
    </font>
    <font>
      <b/>
      <sz val="10"/>
      <color theme="0"/>
      <name val="Calibri"/>
      <family val="2"/>
      <scheme val="minor"/>
    </font>
    <font>
      <b/>
      <u/>
      <sz val="10"/>
      <color theme="0"/>
      <name val="Calibri"/>
      <family val="2"/>
      <scheme val="minor"/>
    </font>
    <font>
      <b/>
      <sz val="10"/>
      <color rgb="FFFFFFFF"/>
      <name val="Calibri"/>
      <family val="2"/>
    </font>
    <font>
      <b/>
      <vertAlign val="subscript"/>
      <sz val="10"/>
      <color rgb="FFFFFFFF"/>
      <name val="Calibri"/>
      <family val="2"/>
    </font>
    <font>
      <sz val="10"/>
      <color theme="1"/>
      <name val="Calibri"/>
      <family val="2"/>
    </font>
    <font>
      <u/>
      <sz val="10"/>
      <color theme="10"/>
      <name val="Calibri"/>
      <family val="2"/>
      <scheme val="minor"/>
    </font>
    <font>
      <b/>
      <sz val="9"/>
      <color indexed="81"/>
      <name val="Tahoma"/>
      <family val="2"/>
    </font>
    <font>
      <sz val="9"/>
      <color indexed="81"/>
      <name val="Tahoma"/>
      <family val="2"/>
    </font>
    <font>
      <sz val="12"/>
      <color theme="1"/>
      <name val="Calibri"/>
      <family val="2"/>
    </font>
    <font>
      <vertAlign val="subscript"/>
      <sz val="12"/>
      <color theme="1"/>
      <name val="Calibri"/>
      <family val="2"/>
    </font>
    <font>
      <sz val="10"/>
      <color rgb="FF000000"/>
      <name val="Calibri"/>
      <family val="2"/>
    </font>
    <font>
      <sz val="8"/>
      <name val="Arial"/>
      <family val="2"/>
    </font>
    <font>
      <sz val="9"/>
      <color indexed="81"/>
      <name val="Calibri"/>
      <family val="2"/>
    </font>
    <font>
      <b/>
      <sz val="10"/>
      <name val="Arial"/>
      <family val="2"/>
    </font>
    <font>
      <b/>
      <sz val="8"/>
      <name val="Arial"/>
      <family val="2"/>
    </font>
    <font>
      <sz val="12"/>
      <name val="Courier"/>
    </font>
    <font>
      <sz val="11"/>
      <color theme="1"/>
      <name val="Adobe Gothic Std B"/>
      <family val="2"/>
      <charset val="128"/>
    </font>
    <font>
      <b/>
      <sz val="10"/>
      <color indexed="81"/>
      <name val="Calibri"/>
      <family val="2"/>
    </font>
    <font>
      <sz val="10"/>
      <color indexed="81"/>
      <name val="Calibri"/>
      <family val="2"/>
    </font>
    <font>
      <b/>
      <sz val="20"/>
      <color theme="1"/>
      <name val="Calibri"/>
      <family val="2"/>
      <scheme val="minor"/>
    </font>
    <font>
      <b/>
      <sz val="10"/>
      <color rgb="FF000000"/>
      <name val="Arial"/>
      <family val="2"/>
    </font>
    <font>
      <b/>
      <sz val="10"/>
      <color theme="1"/>
      <name val="Arial"/>
      <family val="2"/>
    </font>
    <font>
      <sz val="11"/>
      <name val="Calibri"/>
      <family val="2"/>
      <scheme val="minor"/>
    </font>
    <font>
      <b/>
      <sz val="26"/>
      <color theme="1"/>
      <name val="Calibri"/>
      <family val="2"/>
      <scheme val="minor"/>
    </font>
    <font>
      <b/>
      <sz val="12"/>
      <color indexed="81"/>
      <name val="Tahoma"/>
      <family val="2"/>
    </font>
    <font>
      <sz val="12"/>
      <color indexed="81"/>
      <name val="Tahoma"/>
      <family val="2"/>
    </font>
    <font>
      <sz val="12"/>
      <color indexed="81"/>
      <name val="Calibri"/>
      <family val="2"/>
    </font>
    <font>
      <b/>
      <sz val="12"/>
      <color indexed="81"/>
      <name val="Calibri"/>
      <family val="2"/>
    </font>
    <font>
      <b/>
      <sz val="11"/>
      <color theme="1"/>
      <name val="Arial"/>
      <family val="2"/>
    </font>
    <font>
      <b/>
      <sz val="48"/>
      <color theme="1"/>
      <name val="Calibri"/>
      <family val="2"/>
      <scheme val="minor"/>
    </font>
    <font>
      <b/>
      <sz val="24"/>
      <color theme="1"/>
      <name val="Calibri"/>
      <family val="2"/>
      <scheme val="minor"/>
    </font>
    <font>
      <sz val="9"/>
      <color theme="1"/>
      <name val="Calibri"/>
      <family val="2"/>
      <scheme val="minor"/>
    </font>
    <font>
      <b/>
      <sz val="22"/>
      <color theme="1"/>
      <name val="Calibri"/>
      <family val="2"/>
      <scheme val="minor"/>
    </font>
    <font>
      <b/>
      <sz val="12"/>
      <name val="Calibri"/>
      <family val="2"/>
      <scheme val="minor"/>
    </font>
    <font>
      <b/>
      <sz val="12"/>
      <name val="Arial"/>
      <family val="2"/>
    </font>
    <font>
      <sz val="12"/>
      <name val="Arial"/>
      <family val="2"/>
    </font>
    <font>
      <sz val="8"/>
      <color theme="1"/>
      <name val="Calibri"/>
      <family val="2"/>
      <scheme val="minor"/>
    </font>
  </fonts>
  <fills count="44">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8"/>
        <bgColor indexed="64"/>
      </patternFill>
    </fill>
    <fill>
      <patternFill patternType="solid">
        <fgColor rgb="FF4F81BD"/>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87B8C0"/>
        <bgColor indexed="64"/>
      </patternFill>
    </fill>
    <fill>
      <patternFill patternType="solid">
        <fgColor theme="2"/>
        <bgColor indexed="64"/>
      </patternFill>
    </fill>
    <fill>
      <patternFill patternType="solid">
        <fgColor rgb="FFEBF9FF"/>
        <bgColor indexed="64"/>
      </patternFill>
    </fill>
    <fill>
      <patternFill patternType="solid">
        <fgColor rgb="FFD4E8E9"/>
        <bgColor indexed="64"/>
      </patternFill>
    </fill>
    <fill>
      <patternFill patternType="solid">
        <fgColor rgb="FFC9DCDB"/>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9"/>
        <bgColor indexed="64"/>
      </patternFill>
    </fill>
    <fill>
      <patternFill patternType="solid">
        <fgColor theme="8"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medium">
        <color auto="1"/>
      </left>
      <right style="thick">
        <color rgb="FF000000"/>
      </right>
      <top style="medium">
        <color auto="1"/>
      </top>
      <bottom style="thick">
        <color rgb="FF000000"/>
      </bottom>
      <diagonal/>
    </border>
    <border>
      <left style="thick">
        <color rgb="FF000000"/>
      </left>
      <right style="thin">
        <color rgb="FF000000"/>
      </right>
      <top style="medium">
        <color auto="1"/>
      </top>
      <bottom style="thick">
        <color rgb="FF000000"/>
      </bottom>
      <diagonal/>
    </border>
    <border>
      <left style="thin">
        <color rgb="FF000000"/>
      </left>
      <right style="thin">
        <color rgb="FF000000"/>
      </right>
      <top style="medium">
        <color auto="1"/>
      </top>
      <bottom style="thick">
        <color rgb="FF000000"/>
      </bottom>
      <diagonal/>
    </border>
    <border>
      <left style="thin">
        <color rgb="FF000000"/>
      </left>
      <right style="medium">
        <color auto="1"/>
      </right>
      <top style="medium">
        <color auto="1"/>
      </top>
      <bottom style="thick">
        <color rgb="FF000000"/>
      </bottom>
      <diagonal/>
    </border>
    <border>
      <left style="medium">
        <color auto="1"/>
      </left>
      <right style="thick">
        <color rgb="FF000000"/>
      </right>
      <top style="thick">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medium">
        <color auto="1"/>
      </right>
      <top style="thick">
        <color rgb="FF000000"/>
      </top>
      <bottom/>
      <diagonal/>
    </border>
    <border>
      <left style="medium">
        <color auto="1"/>
      </left>
      <right style="thick">
        <color rgb="FF000000"/>
      </right>
      <top style="thick">
        <color rgb="FF000000"/>
      </top>
      <bottom style="medium">
        <color auto="1"/>
      </bottom>
      <diagonal/>
    </border>
    <border>
      <left style="thick">
        <color rgb="FF000000"/>
      </left>
      <right style="thin">
        <color rgb="FF000000"/>
      </right>
      <top style="thick">
        <color rgb="FF000000"/>
      </top>
      <bottom style="medium">
        <color auto="1"/>
      </bottom>
      <diagonal/>
    </border>
    <border>
      <left style="thin">
        <color rgb="FF000000"/>
      </left>
      <right style="thin">
        <color rgb="FF000000"/>
      </right>
      <top style="thick">
        <color rgb="FF000000"/>
      </top>
      <bottom style="medium">
        <color auto="1"/>
      </bottom>
      <diagonal/>
    </border>
    <border>
      <left style="thin">
        <color rgb="FF000000"/>
      </left>
      <right style="medium">
        <color auto="1"/>
      </right>
      <top style="thick">
        <color rgb="FF000000"/>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bottom style="double">
        <color auto="1"/>
      </bottom>
      <diagonal/>
    </border>
    <border>
      <left/>
      <right style="thin">
        <color auto="1"/>
      </right>
      <top/>
      <bottom/>
      <diagonal/>
    </border>
    <border>
      <left/>
      <right style="medium">
        <color rgb="FF4F81BD"/>
      </right>
      <top style="medium">
        <color rgb="FF4F81BD"/>
      </top>
      <bottom/>
      <diagonal/>
    </border>
    <border>
      <left style="medium">
        <color auto="1"/>
      </left>
      <right/>
      <top style="medium">
        <color auto="1"/>
      </top>
      <bottom/>
      <diagonal/>
    </border>
    <border>
      <left/>
      <right style="medium">
        <color auto="1"/>
      </right>
      <top style="medium">
        <color auto="1"/>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auto="1"/>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33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8" fillId="0" borderId="0"/>
    <xf numFmtId="0" fontId="7" fillId="0" borderId="0" applyNumberFormat="0" applyFill="0" applyBorder="0" applyAlignment="0" applyProtection="0"/>
    <xf numFmtId="0" fontId="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5" fillId="0" borderId="0" applyFont="0" applyFill="0" applyBorder="0" applyAlignment="0" applyProtection="0"/>
    <xf numFmtId="0" fontId="27" fillId="0" borderId="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 fillId="0" borderId="0"/>
    <xf numFmtId="0" fontId="41" fillId="0" borderId="0" applyNumberFormat="0" applyFill="0" applyBorder="0" applyAlignment="0" applyProtection="0"/>
    <xf numFmtId="0" fontId="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7" fillId="0" borderId="0"/>
    <xf numFmtId="0" fontId="67" fillId="0" borderId="0"/>
    <xf numFmtId="0" fontId="5" fillId="0" borderId="0"/>
    <xf numFmtId="0" fontId="5" fillId="0" borderId="0"/>
    <xf numFmtId="0" fontId="5" fillId="0" borderId="0"/>
    <xf numFmtId="43" fontId="5" fillId="0" borderId="0" applyFont="0" applyFill="0" applyBorder="0" applyAlignment="0" applyProtection="0"/>
    <xf numFmtId="0" fontId="1" fillId="0" borderId="0"/>
  </cellStyleXfs>
  <cellXfs count="861">
    <xf numFmtId="0" fontId="0" fillId="0" borderId="0" xfId="0"/>
    <xf numFmtId="0" fontId="0" fillId="0" borderId="0" xfId="0" applyAlignment="1"/>
    <xf numFmtId="0" fontId="0" fillId="0" borderId="0" xfId="0" applyAlignment="1">
      <alignment wrapText="1"/>
    </xf>
    <xf numFmtId="0" fontId="0" fillId="0" borderId="0" xfId="0" applyAlignment="1">
      <alignment horizontal="center" wrapText="1"/>
    </xf>
    <xf numFmtId="0" fontId="0" fillId="0" borderId="0" xfId="0" applyBorder="1"/>
    <xf numFmtId="0" fontId="0" fillId="0" borderId="0" xfId="0" applyAlignment="1">
      <alignment horizontal="center"/>
    </xf>
    <xf numFmtId="0" fontId="0" fillId="0" borderId="0" xfId="0" applyAlignment="1">
      <alignment vertical="top" wrapText="1"/>
    </xf>
    <xf numFmtId="0" fontId="0" fillId="0" borderId="0" xfId="0" applyAlignment="1">
      <alignment horizontal="left" vertical="top" wrapText="1"/>
    </xf>
    <xf numFmtId="0" fontId="10" fillId="4" borderId="1" xfId="0" applyFont="1" applyFill="1" applyBorder="1" applyAlignment="1">
      <alignment horizontal="center"/>
    </xf>
    <xf numFmtId="0" fontId="12" fillId="4" borderId="1" xfId="0" applyFont="1" applyFill="1" applyBorder="1" applyAlignment="1">
      <alignment horizontal="center" wrapText="1"/>
    </xf>
    <xf numFmtId="0" fontId="9" fillId="5" borderId="1" xfId="0" applyFont="1" applyFill="1" applyBorder="1"/>
    <xf numFmtId="0" fontId="0" fillId="6" borderId="1" xfId="0" applyFill="1" applyBorder="1"/>
    <xf numFmtId="0" fontId="9" fillId="7" borderId="1" xfId="0" applyFont="1" applyFill="1" applyBorder="1"/>
    <xf numFmtId="0" fontId="0" fillId="8" borderId="1" xfId="0" applyFill="1" applyBorder="1"/>
    <xf numFmtId="0" fontId="9" fillId="9" borderId="1" xfId="0" applyFont="1" applyFill="1" applyBorder="1"/>
    <xf numFmtId="0" fontId="9" fillId="10" borderId="1" xfId="0" applyFont="1" applyFill="1" applyBorder="1"/>
    <xf numFmtId="0" fontId="9" fillId="11" borderId="1" xfId="0" applyFont="1" applyFill="1" applyBorder="1"/>
    <xf numFmtId="0" fontId="0" fillId="12" borderId="1" xfId="0" applyFill="1" applyBorder="1"/>
    <xf numFmtId="0" fontId="0" fillId="12" borderId="1" xfId="0" applyFont="1" applyFill="1" applyBorder="1"/>
    <xf numFmtId="0" fontId="10" fillId="6" borderId="4" xfId="0" applyFont="1" applyFill="1" applyBorder="1" applyAlignment="1">
      <alignment vertical="top" wrapText="1"/>
    </xf>
    <xf numFmtId="0" fontId="0" fillId="0" borderId="0" xfId="0" applyFill="1"/>
    <xf numFmtId="0" fontId="0" fillId="0" borderId="7"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9" xfId="0" applyFill="1" applyBorder="1" applyAlignment="1">
      <alignment horizontal="left" vertical="top" wrapText="1"/>
    </xf>
    <xf numFmtId="0" fontId="0" fillId="0" borderId="0" xfId="0" applyFill="1" applyBorder="1"/>
    <xf numFmtId="0" fontId="0" fillId="0" borderId="0" xfId="0" applyFill="1" applyAlignment="1">
      <alignment horizontal="center"/>
    </xf>
    <xf numFmtId="0" fontId="0" fillId="8" borderId="14" xfId="0" applyFill="1" applyBorder="1" applyAlignment="1">
      <alignment horizontal="center" vertical="top" wrapText="1"/>
    </xf>
    <xf numFmtId="0" fontId="0" fillId="8" borderId="14" xfId="0" applyFill="1" applyBorder="1" applyAlignment="1">
      <alignment horizontal="center"/>
    </xf>
    <xf numFmtId="0" fontId="11" fillId="0" borderId="3" xfId="0" applyFont="1" applyBorder="1"/>
    <xf numFmtId="0" fontId="0" fillId="0" borderId="0" xfId="0" applyFont="1"/>
    <xf numFmtId="0" fontId="0" fillId="0" borderId="3" xfId="0" applyFont="1" applyBorder="1"/>
    <xf numFmtId="0" fontId="0" fillId="0" borderId="0" xfId="0" applyAlignment="1">
      <alignment vertical="center"/>
    </xf>
    <xf numFmtId="0" fontId="11" fillId="0" borderId="13" xfId="0" applyFont="1" applyFill="1" applyBorder="1" applyAlignment="1">
      <alignment horizontal="left" vertical="top" wrapText="1"/>
    </xf>
    <xf numFmtId="0" fontId="11" fillId="0" borderId="14" xfId="0" applyFont="1" applyBorder="1" applyAlignment="1">
      <alignment horizontal="center"/>
    </xf>
    <xf numFmtId="0" fontId="11" fillId="0" borderId="14" xfId="0" applyFont="1" applyFill="1" applyBorder="1" applyAlignment="1">
      <alignment horizontal="center" vertical="top" wrapText="1"/>
    </xf>
    <xf numFmtId="0" fontId="11" fillId="0" borderId="15" xfId="0" applyFont="1" applyFill="1" applyBorder="1" applyAlignment="1">
      <alignment horizontal="center" vertical="top" wrapText="1"/>
    </xf>
    <xf numFmtId="0" fontId="0" fillId="6" borderId="1" xfId="0" applyFill="1" applyBorder="1" applyAlignment="1">
      <alignment wrapText="1"/>
    </xf>
    <xf numFmtId="0" fontId="0" fillId="8" borderId="13" xfId="0" applyFill="1" applyBorder="1" applyAlignment="1">
      <alignment horizontal="center" vertical="top" wrapText="1"/>
    </xf>
    <xf numFmtId="0" fontId="0" fillId="8" borderId="15" xfId="0" applyFill="1" applyBorder="1" applyAlignment="1">
      <alignment horizontal="center" vertical="top" wrapText="1"/>
    </xf>
    <xf numFmtId="0" fontId="0" fillId="0" borderId="9" xfId="0" applyFill="1" applyBorder="1"/>
    <xf numFmtId="0" fontId="0" fillId="5" borderId="1" xfId="0"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9" borderId="1" xfId="0" applyFill="1" applyBorder="1" applyAlignment="1">
      <alignment horizontal="center"/>
    </xf>
    <xf numFmtId="0" fontId="0" fillId="10" borderId="1" xfId="0" applyFill="1" applyBorder="1" applyAlignment="1">
      <alignment horizontal="center"/>
    </xf>
    <xf numFmtId="0" fontId="0" fillId="11" borderId="1" xfId="0" applyFill="1" applyBorder="1" applyAlignment="1">
      <alignment horizontal="center"/>
    </xf>
    <xf numFmtId="0" fontId="0" fillId="12" borderId="1" xfId="0"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9" fillId="0" borderId="1" xfId="0" applyFont="1" applyBorder="1"/>
    <xf numFmtId="0" fontId="9" fillId="0" borderId="0" xfId="0" applyFont="1"/>
    <xf numFmtId="0" fontId="17" fillId="0" borderId="0" xfId="0" applyFont="1"/>
    <xf numFmtId="1" fontId="0" fillId="0" borderId="1" xfId="0" applyNumberFormat="1" applyBorder="1"/>
    <xf numFmtId="0" fontId="9" fillId="0" borderId="17" xfId="0" applyFont="1" applyBorder="1"/>
    <xf numFmtId="1" fontId="0" fillId="0" borderId="17" xfId="0" applyNumberFormat="1" applyBorder="1"/>
    <xf numFmtId="0" fontId="17" fillId="0" borderId="16" xfId="0" applyFont="1" applyBorder="1"/>
    <xf numFmtId="0" fontId="9" fillId="0" borderId="16" xfId="0" applyFont="1" applyBorder="1"/>
    <xf numFmtId="9" fontId="0" fillId="0" borderId="16" xfId="61" applyFont="1" applyBorder="1"/>
    <xf numFmtId="1" fontId="0" fillId="0" borderId="16" xfId="0" applyNumberFormat="1" applyBorder="1"/>
    <xf numFmtId="0" fontId="9" fillId="0" borderId="18" xfId="0" applyFont="1" applyBorder="1"/>
    <xf numFmtId="9" fontId="0" fillId="0" borderId="18" xfId="61" applyFont="1" applyBorder="1"/>
    <xf numFmtId="1" fontId="0" fillId="0" borderId="18" xfId="0" applyNumberFormat="1" applyBorder="1"/>
    <xf numFmtId="9" fontId="9" fillId="0" borderId="16" xfId="61" applyFont="1" applyBorder="1"/>
    <xf numFmtId="0" fontId="9" fillId="0" borderId="19" xfId="0" applyFont="1" applyBorder="1"/>
    <xf numFmtId="9" fontId="0" fillId="0" borderId="19" xfId="61" applyFont="1" applyBorder="1"/>
    <xf numFmtId="1" fontId="0" fillId="0" borderId="19" xfId="0" applyNumberFormat="1" applyBorder="1"/>
    <xf numFmtId="0" fontId="19" fillId="0" borderId="0" xfId="101" applyFont="1" applyFill="1" applyBorder="1"/>
    <xf numFmtId="0" fontId="18" fillId="0" borderId="0" xfId="98"/>
    <xf numFmtId="0" fontId="20" fillId="0" borderId="20" xfId="102" applyFont="1" applyFill="1" applyBorder="1" applyAlignment="1">
      <alignment horizontal="left" wrapText="1"/>
    </xf>
    <xf numFmtId="0" fontId="20" fillId="0" borderId="21" xfId="103" applyFont="1" applyFill="1" applyBorder="1" applyAlignment="1">
      <alignment horizontal="center" wrapText="1"/>
    </xf>
    <xf numFmtId="0" fontId="20" fillId="0" borderId="22" xfId="104" applyFont="1" applyFill="1" applyBorder="1" applyAlignment="1">
      <alignment horizontal="center" wrapText="1"/>
    </xf>
    <xf numFmtId="0" fontId="20" fillId="0" borderId="23" xfId="105" applyFont="1" applyFill="1" applyBorder="1" applyAlignment="1">
      <alignment horizontal="center" wrapText="1"/>
    </xf>
    <xf numFmtId="0" fontId="20" fillId="0" borderId="24" xfId="106" applyFont="1" applyFill="1" applyBorder="1" applyAlignment="1">
      <alignment horizontal="left" vertical="top" wrapText="1"/>
    </xf>
    <xf numFmtId="167" fontId="20" fillId="0" borderId="25" xfId="107" applyNumberFormat="1" applyFont="1" applyFill="1" applyBorder="1" applyAlignment="1">
      <alignment horizontal="right" vertical="center"/>
    </xf>
    <xf numFmtId="168" fontId="20" fillId="0" borderId="26" xfId="108" applyNumberFormat="1" applyFont="1" applyFill="1" applyBorder="1" applyAlignment="1">
      <alignment horizontal="right" vertical="center"/>
    </xf>
    <xf numFmtId="169" fontId="20" fillId="0" borderId="26" xfId="109" applyNumberFormat="1" applyFont="1" applyFill="1" applyBorder="1" applyAlignment="1">
      <alignment horizontal="right" vertical="center"/>
    </xf>
    <xf numFmtId="170" fontId="20" fillId="0" borderId="26" xfId="110" applyNumberFormat="1" applyFont="1" applyFill="1" applyBorder="1" applyAlignment="1">
      <alignment horizontal="right" vertical="center"/>
    </xf>
    <xf numFmtId="171" fontId="20" fillId="0" borderId="27" xfId="111" applyNumberFormat="1" applyFont="1" applyFill="1" applyBorder="1" applyAlignment="1">
      <alignment horizontal="right" vertical="center"/>
    </xf>
    <xf numFmtId="0" fontId="20" fillId="0" borderId="28" xfId="106" applyFont="1" applyFill="1" applyBorder="1" applyAlignment="1">
      <alignment horizontal="left" vertical="top" wrapText="1"/>
    </xf>
    <xf numFmtId="167" fontId="20" fillId="0" borderId="29" xfId="107" applyNumberFormat="1" applyFont="1" applyFill="1" applyBorder="1" applyAlignment="1">
      <alignment horizontal="right" vertical="center"/>
    </xf>
    <xf numFmtId="168" fontId="20" fillId="0" borderId="30" xfId="108" applyNumberFormat="1" applyFont="1" applyFill="1" applyBorder="1" applyAlignment="1">
      <alignment horizontal="right" vertical="center"/>
    </xf>
    <xf numFmtId="169" fontId="20" fillId="0" borderId="30" xfId="109" applyNumberFormat="1" applyFont="1" applyFill="1" applyBorder="1" applyAlignment="1">
      <alignment horizontal="right" vertical="center"/>
    </xf>
    <xf numFmtId="170" fontId="20" fillId="0" borderId="30" xfId="110" applyNumberFormat="1" applyFont="1" applyFill="1" applyBorder="1" applyAlignment="1">
      <alignment horizontal="right" vertical="center"/>
    </xf>
    <xf numFmtId="171" fontId="20" fillId="0" borderId="31" xfId="111" applyNumberFormat="1" applyFont="1" applyFill="1" applyBorder="1" applyAlignment="1">
      <alignment horizontal="right" vertical="center"/>
    </xf>
    <xf numFmtId="168" fontId="20" fillId="0" borderId="27" xfId="108" applyNumberFormat="1" applyFont="1" applyFill="1" applyBorder="1" applyAlignment="1">
      <alignment horizontal="right" vertical="center"/>
    </xf>
    <xf numFmtId="168" fontId="20" fillId="0" borderId="31" xfId="108" applyNumberFormat="1" applyFont="1" applyFill="1" applyBorder="1" applyAlignment="1">
      <alignment horizontal="right" vertical="center"/>
    </xf>
    <xf numFmtId="0" fontId="0" fillId="0" borderId="0" xfId="0" applyFill="1" applyBorder="1" applyAlignment="1">
      <alignment horizontal="left" vertical="top" wrapText="1"/>
    </xf>
    <xf numFmtId="0" fontId="0" fillId="0" borderId="0" xfId="0" applyAlignment="1">
      <alignment horizontal="center"/>
    </xf>
    <xf numFmtId="0" fontId="21" fillId="0" borderId="0" xfId="0" applyFont="1"/>
    <xf numFmtId="0" fontId="10" fillId="0" borderId="0" xfId="0" applyFont="1"/>
    <xf numFmtId="0" fontId="17" fillId="0" borderId="13" xfId="0" applyFont="1" applyBorder="1"/>
    <xf numFmtId="0" fontId="17" fillId="0" borderId="14" xfId="0" applyFont="1" applyBorder="1"/>
    <xf numFmtId="0" fontId="17" fillId="0" borderId="15" xfId="0" applyFont="1" applyBorder="1"/>
    <xf numFmtId="0" fontId="22" fillId="0" borderId="32" xfId="0" applyFont="1" applyBorder="1" applyAlignment="1">
      <alignment vertical="center" wrapText="1"/>
    </xf>
    <xf numFmtId="0" fontId="22" fillId="0" borderId="17" xfId="0" applyFont="1" applyBorder="1" applyAlignment="1">
      <alignment vertical="center" wrapText="1"/>
    </xf>
    <xf numFmtId="0" fontId="0" fillId="0" borderId="33" xfId="0" applyBorder="1"/>
    <xf numFmtId="0" fontId="22" fillId="0" borderId="34" xfId="0" applyFont="1" applyBorder="1" applyAlignment="1">
      <alignment vertical="center" wrapText="1"/>
    </xf>
    <xf numFmtId="0" fontId="22" fillId="0" borderId="1" xfId="0" applyFont="1" applyBorder="1" applyAlignment="1">
      <alignment vertical="center" wrapText="1"/>
    </xf>
    <xf numFmtId="0" fontId="0" fillId="0" borderId="35" xfId="0" applyBorder="1"/>
    <xf numFmtId="0" fontId="0" fillId="16" borderId="34" xfId="0" applyFill="1" applyBorder="1"/>
    <xf numFmtId="0" fontId="0" fillId="16" borderId="1" xfId="0" applyFill="1" applyBorder="1"/>
    <xf numFmtId="0" fontId="0" fillId="16" borderId="35" xfId="0" applyFill="1" applyBorder="1"/>
    <xf numFmtId="0" fontId="22" fillId="0" borderId="36" xfId="0" applyFont="1" applyBorder="1" applyAlignment="1">
      <alignment vertical="center" wrapText="1"/>
    </xf>
    <xf numFmtId="0" fontId="22" fillId="0" borderId="16" xfId="0" applyFont="1" applyBorder="1" applyAlignment="1">
      <alignment vertical="center" wrapText="1"/>
    </xf>
    <xf numFmtId="0" fontId="0" fillId="0" borderId="37" xfId="0" applyBorder="1"/>
    <xf numFmtId="0" fontId="0" fillId="16" borderId="36" xfId="0" applyFill="1" applyBorder="1"/>
    <xf numFmtId="0" fontId="0" fillId="16" borderId="16" xfId="0" applyFill="1" applyBorder="1"/>
    <xf numFmtId="0" fontId="0" fillId="16" borderId="37" xfId="0" applyFill="1" applyBorder="1"/>
    <xf numFmtId="0" fontId="0" fillId="0" borderId="13" xfId="0" applyBorder="1"/>
    <xf numFmtId="0" fontId="0" fillId="0" borderId="14" xfId="0" applyBorder="1"/>
    <xf numFmtId="0" fontId="0" fillId="0" borderId="38" xfId="0" applyFill="1" applyBorder="1"/>
    <xf numFmtId="0" fontId="0" fillId="0" borderId="15" xfId="0" applyBorder="1"/>
    <xf numFmtId="0" fontId="0" fillId="0" borderId="0" xfId="0" applyBorder="1" applyAlignment="1">
      <alignment horizontal="center"/>
    </xf>
    <xf numFmtId="0" fontId="0" fillId="0" borderId="0" xfId="0" applyFill="1" applyBorder="1" applyAlignment="1">
      <alignment horizontal="left" vertical="top" wrapText="1"/>
    </xf>
    <xf numFmtId="0" fontId="0" fillId="0" borderId="0" xfId="0" applyAlignment="1">
      <alignment horizontal="left"/>
    </xf>
    <xf numFmtId="0" fontId="10" fillId="0" borderId="0" xfId="0" applyFont="1" applyAlignment="1">
      <alignment horizontal="center"/>
    </xf>
    <xf numFmtId="0" fontId="0" fillId="0" borderId="0" xfId="0" applyAlignment="1">
      <alignment horizontal="center"/>
    </xf>
    <xf numFmtId="0" fontId="0" fillId="15" borderId="1" xfId="0" applyFill="1" applyBorder="1"/>
    <xf numFmtId="2" fontId="16" fillId="0" borderId="0" xfId="0" applyNumberFormat="1" applyFont="1" applyAlignment="1">
      <alignment wrapText="1"/>
    </xf>
    <xf numFmtId="0" fontId="0" fillId="0" borderId="0" xfId="0" applyBorder="1" applyAlignment="1">
      <alignment horizontal="center"/>
    </xf>
    <xf numFmtId="0" fontId="0" fillId="0" borderId="0" xfId="0" applyFill="1" applyBorder="1" applyAlignment="1">
      <alignment horizontal="left" vertical="top" wrapText="1"/>
    </xf>
    <xf numFmtId="0" fontId="23" fillId="0" borderId="13" xfId="0" applyFont="1" applyFill="1" applyBorder="1" applyAlignment="1">
      <alignment horizontal="left" vertical="top" wrapText="1"/>
    </xf>
    <xf numFmtId="3" fontId="0" fillId="0" borderId="0" xfId="0" applyNumberFormat="1"/>
    <xf numFmtId="172" fontId="28" fillId="0" borderId="0" xfId="207" applyNumberFormat="1" applyFont="1"/>
    <xf numFmtId="172" fontId="0" fillId="0" borderId="5" xfId="207" applyNumberFormat="1" applyFont="1" applyBorder="1"/>
    <xf numFmtId="0" fontId="29" fillId="0" borderId="0" xfId="0" applyFont="1"/>
    <xf numFmtId="1" fontId="28" fillId="0" borderId="0" xfId="207" applyNumberFormat="1" applyFont="1"/>
    <xf numFmtId="172" fontId="0" fillId="0" borderId="0" xfId="0" applyNumberFormat="1"/>
    <xf numFmtId="0" fontId="30" fillId="0" borderId="0" xfId="0" applyFont="1" applyAlignment="1">
      <alignment horizontal="center"/>
    </xf>
    <xf numFmtId="4" fontId="0" fillId="0" borderId="0" xfId="0" applyNumberFormat="1"/>
    <xf numFmtId="4" fontId="0" fillId="0" borderId="0" xfId="0" applyNumberFormat="1" applyAlignment="1">
      <alignment horizontal="center"/>
    </xf>
    <xf numFmtId="0" fontId="9" fillId="0" borderId="0" xfId="0" applyFont="1" applyAlignment="1">
      <alignment horizontal="center"/>
    </xf>
    <xf numFmtId="0" fontId="0" fillId="0" borderId="39" xfId="0" applyBorder="1"/>
    <xf numFmtId="0" fontId="0" fillId="0" borderId="39" xfId="0" applyBorder="1" applyAlignment="1">
      <alignment horizontal="center"/>
    </xf>
    <xf numFmtId="4" fontId="0" fillId="0" borderId="39" xfId="0" applyNumberFormat="1" applyBorder="1"/>
    <xf numFmtId="4" fontId="0" fillId="0" borderId="39" xfId="0" applyNumberFormat="1" applyBorder="1" applyAlignment="1">
      <alignment horizontal="center"/>
    </xf>
    <xf numFmtId="0" fontId="9" fillId="0" borderId="0" xfId="0" applyFont="1" applyAlignment="1">
      <alignment horizontal="center" wrapText="1"/>
    </xf>
    <xf numFmtId="43" fontId="0" fillId="0" borderId="0" xfId="0" applyNumberFormat="1"/>
    <xf numFmtId="9" fontId="0" fillId="0" borderId="0" xfId="61" applyFont="1"/>
    <xf numFmtId="1" fontId="0" fillId="0" borderId="0" xfId="0" applyNumberFormat="1"/>
    <xf numFmtId="2" fontId="10" fillId="0" borderId="0" xfId="0" applyNumberFormat="1" applyFont="1" applyAlignment="1">
      <alignment horizontal="right"/>
    </xf>
    <xf numFmtId="0" fontId="9" fillId="17" borderId="0" xfId="0" applyFont="1" applyFill="1"/>
    <xf numFmtId="1" fontId="32" fillId="15" borderId="0" xfId="207" applyNumberFormat="1" applyFont="1" applyFill="1"/>
    <xf numFmtId="0" fontId="9" fillId="18" borderId="0" xfId="0" applyFont="1" applyFill="1"/>
    <xf numFmtId="0" fontId="0" fillId="0" borderId="0" xfId="0" applyFill="1" applyBorder="1" applyAlignment="1">
      <alignment horizontal="center"/>
    </xf>
    <xf numFmtId="0" fontId="33" fillId="0" borderId="0" xfId="0" applyFont="1" applyFill="1" applyBorder="1" applyAlignment="1">
      <alignment horizontal="left" vertical="center" wrapText="1"/>
    </xf>
    <xf numFmtId="4" fontId="33" fillId="0" borderId="0" xfId="0" applyNumberFormat="1" applyFont="1" applyBorder="1" applyAlignment="1">
      <alignment horizontal="center" vertical="center"/>
    </xf>
    <xf numFmtId="0" fontId="3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2" fontId="0" fillId="0" borderId="0" xfId="0" applyNumberFormat="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wrapText="1"/>
    </xf>
    <xf numFmtId="0" fontId="0" fillId="0" borderId="0" xfId="0" applyBorder="1" applyAlignment="1">
      <alignment vertical="center"/>
    </xf>
    <xf numFmtId="0" fontId="0" fillId="0" borderId="0" xfId="0" applyFill="1" applyAlignment="1">
      <alignment vertical="center"/>
    </xf>
    <xf numFmtId="0" fontId="0" fillId="0" borderId="0" xfId="0" applyBorder="1" applyAlignment="1">
      <alignment horizontal="center" vertical="center"/>
    </xf>
    <xf numFmtId="0" fontId="11" fillId="0" borderId="13" xfId="0" applyFont="1" applyFill="1" applyBorder="1" applyAlignment="1">
      <alignment horizontal="left" vertical="center" wrapText="1"/>
    </xf>
    <xf numFmtId="4" fontId="11" fillId="0" borderId="14" xfId="0" applyNumberFormat="1" applyFont="1" applyBorder="1" applyAlignment="1">
      <alignment horizontal="center" vertic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left" vertical="center" wrapText="1"/>
    </xf>
    <xf numFmtId="0" fontId="23" fillId="0" borderId="9" xfId="0" applyFont="1" applyFill="1" applyBorder="1" applyAlignment="1">
      <alignment horizontal="center" vertical="center" wrapText="1"/>
    </xf>
    <xf numFmtId="0" fontId="0" fillId="0" borderId="9" xfId="0" applyFill="1" applyBorder="1" applyAlignment="1">
      <alignment horizontal="left" vertical="center" wrapText="1"/>
    </xf>
    <xf numFmtId="0" fontId="0" fillId="0" borderId="0" xfId="0" pivotButton="1"/>
    <xf numFmtId="4" fontId="0" fillId="0" borderId="0" xfId="0" applyNumberFormat="1" applyBorder="1"/>
    <xf numFmtId="4" fontId="0" fillId="0" borderId="0" xfId="0" applyNumberFormat="1" applyBorder="1" applyAlignment="1">
      <alignment horizontal="center"/>
    </xf>
    <xf numFmtId="2" fontId="0" fillId="0" borderId="0" xfId="0" applyNumberFormat="1" applyFill="1" applyAlignment="1">
      <alignment horizontal="center"/>
    </xf>
    <xf numFmtId="0" fontId="0" fillId="0" borderId="0" xfId="0" applyFill="1" applyAlignment="1">
      <alignment horizontal="center" vertical="center"/>
    </xf>
    <xf numFmtId="9" fontId="10" fillId="0" borderId="0" xfId="61" applyFont="1" applyAlignment="1">
      <alignment horizontal="right"/>
    </xf>
    <xf numFmtId="0" fontId="9" fillId="15" borderId="0" xfId="0" applyFont="1" applyFill="1"/>
    <xf numFmtId="9" fontId="34" fillId="0" borderId="0" xfId="61" applyFont="1"/>
    <xf numFmtId="173" fontId="35" fillId="0" borderId="0" xfId="209" applyNumberFormat="1" applyFont="1"/>
    <xf numFmtId="172" fontId="0" fillId="0" borderId="0" xfId="207" applyNumberFormat="1" applyFont="1"/>
    <xf numFmtId="3" fontId="0" fillId="0" borderId="0" xfId="0" applyNumberFormat="1" applyAlignment="1">
      <alignment horizontal="center"/>
    </xf>
    <xf numFmtId="3" fontId="0" fillId="0" borderId="39" xfId="0" applyNumberFormat="1" applyBorder="1" applyAlignment="1">
      <alignment horizontal="center"/>
    </xf>
    <xf numFmtId="3" fontId="0" fillId="0" borderId="0" xfId="0" applyNumberFormat="1" applyBorder="1" applyAlignment="1">
      <alignment horizontal="center"/>
    </xf>
    <xf numFmtId="0" fontId="0" fillId="0" borderId="2" xfId="0" applyBorder="1" applyAlignment="1">
      <alignment vertical="center"/>
    </xf>
    <xf numFmtId="0" fontId="0" fillId="0" borderId="2" xfId="0" applyBorder="1" applyAlignment="1">
      <alignment horizontal="center" vertical="center"/>
    </xf>
    <xf numFmtId="0" fontId="0" fillId="0" borderId="0" xfId="0" applyNumberFormat="1"/>
    <xf numFmtId="43" fontId="0" fillId="0" borderId="0" xfId="0" applyNumberFormat="1" applyAlignment="1">
      <alignment horizontal="center"/>
    </xf>
    <xf numFmtId="0" fontId="36" fillId="0" borderId="0" xfId="98" applyFont="1"/>
    <xf numFmtId="0" fontId="18" fillId="0" borderId="1" xfId="98" applyBorder="1"/>
    <xf numFmtId="0" fontId="0" fillId="0"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0" fillId="0" borderId="0" xfId="0" applyAlignment="1">
      <alignment horizontal="center"/>
    </xf>
    <xf numFmtId="174" fontId="0" fillId="0" borderId="0" xfId="0" applyNumberFormat="1" applyAlignment="1">
      <alignment horizontal="center" vertical="center"/>
    </xf>
    <xf numFmtId="3" fontId="39" fillId="0" borderId="0" xfId="0" applyNumberFormat="1" applyFont="1"/>
    <xf numFmtId="0" fontId="0" fillId="0" borderId="0" xfId="0" applyFont="1" applyAlignment="1">
      <alignment horizontal="center" vertical="center"/>
    </xf>
    <xf numFmtId="0" fontId="0" fillId="0" borderId="8" xfId="0" applyFill="1" applyBorder="1" applyAlignment="1">
      <alignment horizontal="left" vertical="top" wrapText="1"/>
    </xf>
    <xf numFmtId="0" fontId="0" fillId="0" borderId="40" xfId="0" applyFill="1" applyBorder="1" applyAlignment="1">
      <alignment horizontal="left" vertical="top" wrapText="1"/>
    </xf>
    <xf numFmtId="0" fontId="0" fillId="0" borderId="1" xfId="0" applyBorder="1"/>
    <xf numFmtId="0" fontId="0" fillId="14" borderId="1" xfId="0" applyFill="1" applyBorder="1"/>
    <xf numFmtId="174" fontId="11" fillId="0" borderId="14" xfId="0" applyNumberFormat="1" applyFont="1" applyBorder="1" applyAlignment="1">
      <alignment horizontal="center"/>
    </xf>
    <xf numFmtId="0" fontId="38" fillId="14" borderId="1" xfId="0" applyFont="1" applyFill="1" applyBorder="1"/>
    <xf numFmtId="0" fontId="38" fillId="14" borderId="1" xfId="0" applyFont="1" applyFill="1" applyBorder="1" applyAlignment="1">
      <alignment horizontal="center" vertical="center"/>
    </xf>
    <xf numFmtId="0" fontId="4" fillId="0" borderId="0" xfId="234"/>
    <xf numFmtId="0" fontId="40" fillId="0" borderId="0" xfId="234" applyFont="1"/>
    <xf numFmtId="0" fontId="41" fillId="0" borderId="0" xfId="235"/>
    <xf numFmtId="2" fontId="40" fillId="0" borderId="0" xfId="234" applyNumberFormat="1" applyFont="1" applyAlignment="1">
      <alignment horizontal="right"/>
    </xf>
    <xf numFmtId="175" fontId="4" fillId="0" borderId="0" xfId="234" applyNumberFormat="1"/>
    <xf numFmtId="2" fontId="4" fillId="0" borderId="0" xfId="234" applyNumberFormat="1"/>
    <xf numFmtId="0" fontId="42" fillId="0" borderId="0" xfId="234" applyFont="1" applyBorder="1" applyAlignment="1">
      <alignment vertical="center" wrapText="1"/>
    </xf>
    <xf numFmtId="0" fontId="4" fillId="0" borderId="0" xfId="234" applyFill="1" applyBorder="1" applyAlignment="1"/>
    <xf numFmtId="0" fontId="4" fillId="0" borderId="0" xfId="234" applyFill="1" applyAlignment="1"/>
    <xf numFmtId="2" fontId="11" fillId="0" borderId="14" xfId="0" applyNumberFormat="1" applyFont="1" applyBorder="1" applyAlignment="1">
      <alignment horizontal="center"/>
    </xf>
    <xf numFmtId="0" fontId="0" fillId="22" borderId="1" xfId="0" applyFill="1" applyBorder="1"/>
    <xf numFmtId="0" fontId="48"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0" fillId="0" borderId="1" xfId="0" applyFill="1" applyBorder="1" applyAlignment="1">
      <alignment wrapText="1"/>
    </xf>
    <xf numFmtId="0" fontId="0" fillId="0" borderId="1" xfId="0" applyFill="1" applyBorder="1"/>
    <xf numFmtId="165" fontId="0" fillId="0" borderId="1" xfId="0" applyNumberFormat="1" applyFill="1" applyBorder="1" applyAlignment="1">
      <alignment horizontal="right"/>
    </xf>
    <xf numFmtId="3" fontId="0" fillId="0" borderId="1" xfId="0" applyNumberFormat="1" applyFill="1" applyBorder="1"/>
    <xf numFmtId="165" fontId="0" fillId="0" borderId="1" xfId="0" applyNumberFormat="1" applyFill="1" applyBorder="1"/>
    <xf numFmtId="0" fontId="43" fillId="0" borderId="1" xfId="0" applyFont="1" applyFill="1" applyBorder="1"/>
    <xf numFmtId="0" fontId="52" fillId="23" borderId="1" xfId="0" applyFont="1" applyFill="1" applyBorder="1" applyAlignment="1">
      <alignment horizontal="center"/>
    </xf>
    <xf numFmtId="0" fontId="53" fillId="23" borderId="1" xfId="235" applyFont="1" applyFill="1" applyBorder="1" applyAlignment="1">
      <alignment horizontal="center" wrapText="1"/>
    </xf>
    <xf numFmtId="2" fontId="51" fillId="22" borderId="1" xfId="0" applyNumberFormat="1" applyFont="1" applyFill="1" applyBorder="1"/>
    <xf numFmtId="0" fontId="0" fillId="10" borderId="1" xfId="0" applyFill="1" applyBorder="1"/>
    <xf numFmtId="0" fontId="0" fillId="22" borderId="1" xfId="0" applyFill="1" applyBorder="1" applyAlignment="1">
      <alignment horizontal="right"/>
    </xf>
    <xf numFmtId="0" fontId="0" fillId="22" borderId="1" xfId="0" applyFill="1" applyBorder="1" applyAlignment="1"/>
    <xf numFmtId="0" fontId="52" fillId="24" borderId="4" xfId="0" applyFont="1" applyFill="1" applyBorder="1" applyAlignment="1"/>
    <xf numFmtId="0" fontId="51" fillId="24" borderId="5" xfId="0" applyFont="1" applyFill="1" applyBorder="1" applyAlignment="1"/>
    <xf numFmtId="0" fontId="51" fillId="24" borderId="6" xfId="0" applyFont="1" applyFill="1" applyBorder="1" applyAlignment="1"/>
    <xf numFmtId="2" fontId="52" fillId="24" borderId="1" xfId="0" applyNumberFormat="1" applyFont="1" applyFill="1" applyBorder="1" applyAlignment="1">
      <alignment horizontal="center"/>
    </xf>
    <xf numFmtId="0" fontId="51" fillId="0" borderId="0" xfId="0" applyFont="1"/>
    <xf numFmtId="0" fontId="52" fillId="23" borderId="1" xfId="0" applyFont="1" applyFill="1" applyBorder="1"/>
    <xf numFmtId="0" fontId="54" fillId="23" borderId="41" xfId="0" applyFont="1" applyFill="1" applyBorder="1" applyAlignment="1">
      <alignment horizontal="center" vertical="center" wrapText="1"/>
    </xf>
    <xf numFmtId="0" fontId="54" fillId="23" borderId="1" xfId="0" applyFont="1" applyFill="1" applyBorder="1" applyAlignment="1">
      <alignment horizontal="center" vertical="center"/>
    </xf>
    <xf numFmtId="0" fontId="54" fillId="23" borderId="1" xfId="0" applyFont="1" applyFill="1" applyBorder="1" applyAlignment="1">
      <alignment horizontal="center" vertical="center" wrapText="1"/>
    </xf>
    <xf numFmtId="0" fontId="50" fillId="21" borderId="1" xfId="0" applyFont="1" applyFill="1" applyBorder="1"/>
    <xf numFmtId="0" fontId="51" fillId="21" borderId="1" xfId="0" applyFont="1" applyFill="1" applyBorder="1" applyAlignment="1">
      <alignment horizontal="center"/>
    </xf>
    <xf numFmtId="0" fontId="51" fillId="21" borderId="1" xfId="0" applyFont="1" applyFill="1" applyBorder="1"/>
    <xf numFmtId="166" fontId="56" fillId="21" borderId="1" xfId="0" applyNumberFormat="1" applyFont="1" applyFill="1" applyBorder="1" applyAlignment="1">
      <alignment vertical="center"/>
    </xf>
    <xf numFmtId="166" fontId="51" fillId="21" borderId="1" xfId="0" applyNumberFormat="1" applyFont="1" applyFill="1" applyBorder="1"/>
    <xf numFmtId="2" fontId="51" fillId="21" borderId="1" xfId="0" applyNumberFormat="1" applyFont="1" applyFill="1" applyBorder="1"/>
    <xf numFmtId="2" fontId="54" fillId="25" borderId="0" xfId="0" applyNumberFormat="1" applyFont="1" applyFill="1" applyAlignment="1">
      <alignment horizontal="center" vertical="center"/>
    </xf>
    <xf numFmtId="0" fontId="51" fillId="10" borderId="1" xfId="0" applyFont="1" applyFill="1" applyBorder="1"/>
    <xf numFmtId="166" fontId="51" fillId="22" borderId="1" xfId="0" applyNumberFormat="1" applyFont="1" applyFill="1" applyBorder="1"/>
    <xf numFmtId="0" fontId="51" fillId="19" borderId="0" xfId="0" applyFont="1" applyFill="1" applyBorder="1" applyAlignment="1">
      <alignment horizontal="center"/>
    </xf>
    <xf numFmtId="0" fontId="52" fillId="23" borderId="4" xfId="0" applyFont="1" applyFill="1" applyBorder="1" applyAlignment="1"/>
    <xf numFmtId="43" fontId="51" fillId="22" borderId="1" xfId="207" applyFont="1" applyFill="1" applyBorder="1"/>
    <xf numFmtId="0" fontId="57" fillId="0" borderId="0" xfId="235" applyFont="1"/>
    <xf numFmtId="0" fontId="0" fillId="8" borderId="1" xfId="0" applyFill="1" applyBorder="1" applyAlignment="1">
      <alignment horizontal="center" vertical="top" wrapText="1"/>
    </xf>
    <xf numFmtId="0" fontId="0" fillId="0" borderId="2" xfId="0" applyBorder="1" applyAlignment="1"/>
    <xf numFmtId="0" fontId="11" fillId="0" borderId="14" xfId="0" applyFont="1" applyFill="1" applyBorder="1" applyAlignment="1">
      <alignment horizontal="left" vertical="top" wrapText="1"/>
    </xf>
    <xf numFmtId="0" fontId="60" fillId="0" borderId="1" xfId="0" applyFont="1" applyFill="1" applyBorder="1" applyAlignment="1">
      <alignment horizontal="center" vertical="center" wrapText="1"/>
    </xf>
    <xf numFmtId="0" fontId="60" fillId="0" borderId="1" xfId="0" applyFont="1" applyFill="1" applyBorder="1" applyAlignment="1">
      <alignment horizontal="center" vertical="center"/>
    </xf>
    <xf numFmtId="0" fontId="11" fillId="0" borderId="0" xfId="0" applyFont="1" applyFill="1" applyBorder="1" applyAlignment="1">
      <alignment horizontal="center" vertical="top" wrapText="1"/>
    </xf>
    <xf numFmtId="0" fontId="0" fillId="26" borderId="1" xfId="0" applyFont="1" applyFill="1" applyBorder="1"/>
    <xf numFmtId="0" fontId="0" fillId="26" borderId="1" xfId="0" applyFill="1" applyBorder="1" applyAlignment="1">
      <alignment horizontal="center"/>
    </xf>
    <xf numFmtId="0" fontId="0" fillId="0" borderId="17" xfId="0" applyFill="1" applyBorder="1"/>
    <xf numFmtId="0" fontId="0" fillId="0" borderId="1" xfId="0" applyFill="1" applyBorder="1" applyAlignment="1"/>
    <xf numFmtId="0" fontId="62" fillId="0" borderId="1" xfId="0" applyFont="1" applyFill="1" applyBorder="1" applyAlignment="1">
      <alignment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174" fontId="0" fillId="0" borderId="1" xfId="0" applyNumberFormat="1" applyBorder="1" applyAlignment="1">
      <alignment horizontal="center" vertical="center"/>
    </xf>
    <xf numFmtId="2" fontId="0" fillId="0" borderId="1" xfId="0" applyNumberFormat="1" applyBorder="1"/>
    <xf numFmtId="4" fontId="0" fillId="0" borderId="1" xfId="0" applyNumberFormat="1" applyBorder="1"/>
    <xf numFmtId="0" fontId="0" fillId="0" borderId="1" xfId="0" applyBorder="1" applyAlignment="1"/>
    <xf numFmtId="0" fontId="11" fillId="0" borderId="42" xfId="0" applyFont="1" applyFill="1" applyBorder="1" applyAlignment="1">
      <alignment horizontal="left" vertical="top" wrapText="1"/>
    </xf>
    <xf numFmtId="2" fontId="11" fillId="0" borderId="2" xfId="0" applyNumberFormat="1" applyFont="1" applyBorder="1" applyAlignment="1">
      <alignment horizontal="center"/>
    </xf>
    <xf numFmtId="0" fontId="11" fillId="0" borderId="2" xfId="0" applyFont="1" applyFill="1" applyBorder="1" applyAlignment="1">
      <alignment horizontal="center" vertical="top" wrapText="1"/>
    </xf>
    <xf numFmtId="0" fontId="11" fillId="0" borderId="43" xfId="0" applyFont="1" applyFill="1" applyBorder="1" applyAlignment="1">
      <alignment horizontal="center" vertical="top" wrapText="1"/>
    </xf>
    <xf numFmtId="0" fontId="4" fillId="0" borderId="1" xfId="234" applyBorder="1"/>
    <xf numFmtId="0" fontId="37" fillId="3" borderId="1" xfId="0" applyFont="1" applyFill="1" applyBorder="1"/>
    <xf numFmtId="0" fontId="37" fillId="3" borderId="1" xfId="0" applyFont="1" applyFill="1" applyBorder="1" applyAlignment="1">
      <alignment wrapText="1"/>
    </xf>
    <xf numFmtId="0" fontId="37" fillId="3" borderId="1" xfId="0" applyFont="1" applyFill="1" applyBorder="1" applyAlignment="1">
      <alignment horizontal="center" wrapText="1"/>
    </xf>
    <xf numFmtId="0" fontId="0" fillId="8" borderId="42" xfId="0" applyFill="1" applyBorder="1" applyAlignment="1">
      <alignment horizontal="center" vertical="top" wrapText="1"/>
    </xf>
    <xf numFmtId="0" fontId="0" fillId="8" borderId="2" xfId="0"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right" wrapText="1"/>
    </xf>
    <xf numFmtId="0" fontId="0" fillId="8" borderId="43" xfId="0" applyFill="1" applyBorder="1" applyAlignment="1">
      <alignment horizontal="center" vertical="top" wrapText="1"/>
    </xf>
    <xf numFmtId="0" fontId="0" fillId="0" borderId="1" xfId="0" applyBorder="1" applyAlignment="1">
      <alignment horizontal="center"/>
    </xf>
    <xf numFmtId="0" fontId="0" fillId="0" borderId="1" xfId="0" applyFill="1" applyBorder="1" applyAlignment="1">
      <alignment horizontal="center" vertical="top" wrapText="1"/>
    </xf>
    <xf numFmtId="1" fontId="0" fillId="0" borderId="1" xfId="0" applyNumberFormat="1" applyBorder="1" applyAlignment="1">
      <alignment horizontal="center"/>
    </xf>
    <xf numFmtId="0" fontId="0" fillId="0" borderId="1" xfId="0" applyFill="1" applyBorder="1" applyAlignment="1">
      <alignment horizontal="left" vertical="top" wrapText="1"/>
    </xf>
    <xf numFmtId="0" fontId="0" fillId="0" borderId="1" xfId="0" applyFill="1" applyBorder="1" applyAlignment="1">
      <alignment horizontal="center"/>
    </xf>
    <xf numFmtId="43" fontId="11" fillId="0" borderId="14" xfId="207" applyFont="1" applyBorder="1" applyAlignment="1">
      <alignment horizontal="center"/>
    </xf>
    <xf numFmtId="0" fontId="0" fillId="0" borderId="18" xfId="0" applyBorder="1" applyAlignment="1">
      <alignment horizontal="center" wrapText="1"/>
    </xf>
    <xf numFmtId="0" fontId="0" fillId="8" borderId="2" xfId="0" applyFill="1" applyBorder="1" applyAlignment="1">
      <alignment horizontal="left" vertical="top" wrapText="1"/>
    </xf>
    <xf numFmtId="0" fontId="0" fillId="8" borderId="2" xfId="0" applyFill="1" applyBorder="1" applyAlignment="1">
      <alignment horizontal="center"/>
    </xf>
    <xf numFmtId="0" fontId="0" fillId="0" borderId="1" xfId="234" applyFont="1" applyBorder="1"/>
    <xf numFmtId="175" fontId="4" fillId="0" borderId="1" xfId="234" applyNumberFormat="1" applyBorder="1"/>
    <xf numFmtId="2" fontId="0" fillId="0" borderId="1" xfId="0" applyNumberFormat="1" applyFill="1" applyBorder="1" applyAlignment="1">
      <alignment horizontal="center"/>
    </xf>
    <xf numFmtId="0" fontId="0" fillId="0" borderId="1" xfId="0" applyFill="1" applyBorder="1" applyAlignment="1">
      <alignment horizontal="right"/>
    </xf>
    <xf numFmtId="0" fontId="51" fillId="10" borderId="5" xfId="0" applyFont="1" applyFill="1" applyBorder="1" applyAlignment="1"/>
    <xf numFmtId="0" fontId="51" fillId="10" borderId="6" xfId="0" applyFont="1" applyFill="1" applyBorder="1" applyAlignment="1"/>
    <xf numFmtId="0" fontId="51" fillId="10" borderId="1" xfId="0" applyFont="1" applyFill="1" applyBorder="1" applyAlignment="1"/>
    <xf numFmtId="0" fontId="0" fillId="13" borderId="1" xfId="0" applyFont="1" applyFill="1" applyBorder="1" applyAlignment="1">
      <alignment horizontal="center" vertical="top" wrapText="1"/>
    </xf>
    <xf numFmtId="0" fontId="0" fillId="0" borderId="1" xfId="0" applyFont="1" applyFill="1" applyBorder="1" applyAlignment="1">
      <alignment horizontal="left" vertical="top" wrapText="1"/>
    </xf>
    <xf numFmtId="2" fontId="0" fillId="0" borderId="1" xfId="0" applyNumberFormat="1" applyFont="1" applyBorder="1" applyAlignment="1">
      <alignment horizontal="center"/>
    </xf>
    <xf numFmtId="0" fontId="0" fillId="0" borderId="1" xfId="0" applyFont="1" applyBorder="1"/>
    <xf numFmtId="0" fontId="0" fillId="0" borderId="1" xfId="0" applyFont="1" applyBorder="1" applyAlignment="1">
      <alignment vertical="top" wrapText="1"/>
    </xf>
    <xf numFmtId="2" fontId="0" fillId="0" borderId="1" xfId="0" applyNumberFormat="1" applyFont="1" applyBorder="1" applyAlignment="1">
      <alignment horizontal="left" vertical="top" wrapText="1" indent="1"/>
    </xf>
    <xf numFmtId="165" fontId="0" fillId="0" borderId="1" xfId="0" applyNumberFormat="1" applyFill="1" applyBorder="1" applyAlignment="1">
      <alignment horizontal="center"/>
    </xf>
    <xf numFmtId="166" fontId="13" fillId="0" borderId="1" xfId="0" applyNumberFormat="1" applyFont="1" applyFill="1" applyBorder="1" applyAlignment="1">
      <alignment horizontal="center"/>
    </xf>
    <xf numFmtId="164" fontId="0" fillId="0" borderId="1" xfId="0" applyNumberFormat="1" applyFill="1" applyBorder="1" applyAlignment="1">
      <alignment horizontal="center"/>
    </xf>
    <xf numFmtId="3" fontId="24" fillId="0" borderId="1" xfId="0" applyNumberFormat="1" applyFont="1" applyBorder="1"/>
    <xf numFmtId="0" fontId="52" fillId="24" borderId="5" xfId="0" applyFont="1" applyFill="1" applyBorder="1" applyAlignment="1"/>
    <xf numFmtId="0" fontId="52" fillId="24" borderId="6" xfId="0" applyFont="1" applyFill="1" applyBorder="1" applyAlignment="1"/>
    <xf numFmtId="0" fontId="0" fillId="0" borderId="1" xfId="0" applyBorder="1" applyAlignment="1">
      <alignment horizontal="left" vertical="center"/>
    </xf>
    <xf numFmtId="2" fontId="0" fillId="0" borderId="1" xfId="0" applyNumberFormat="1" applyBorder="1" applyAlignment="1">
      <alignment horizontal="center"/>
    </xf>
    <xf numFmtId="0" fontId="0" fillId="0" borderId="18" xfId="0" applyBorder="1"/>
    <xf numFmtId="0" fontId="0" fillId="0" borderId="18" xfId="0" applyBorder="1" applyAlignment="1">
      <alignment horizontal="right" wrapText="1"/>
    </xf>
    <xf numFmtId="0" fontId="0" fillId="0" borderId="18" xfId="0" applyFill="1" applyBorder="1" applyAlignment="1">
      <alignment horizontal="center" vertical="top" wrapText="1"/>
    </xf>
    <xf numFmtId="0" fontId="0" fillId="0" borderId="0" xfId="0" applyAlignment="1">
      <alignment horizontal="center"/>
    </xf>
    <xf numFmtId="0" fontId="9" fillId="20" borderId="1" xfId="0" applyFont="1" applyFill="1" applyBorder="1" applyAlignment="1">
      <alignment horizontal="center"/>
    </xf>
    <xf numFmtId="0" fontId="9" fillId="21" borderId="1" xfId="0" applyFont="1" applyFill="1" applyBorder="1"/>
    <xf numFmtId="43" fontId="0" fillId="0" borderId="1" xfId="0" applyNumberFormat="1" applyBorder="1"/>
    <xf numFmtId="173" fontId="0" fillId="0" borderId="1" xfId="207" applyNumberFormat="1" applyFont="1" applyBorder="1" applyAlignment="1">
      <alignment horizontal="center"/>
    </xf>
    <xf numFmtId="0" fontId="9" fillId="2" borderId="1" xfId="0" applyFont="1" applyFill="1" applyBorder="1"/>
    <xf numFmtId="172" fontId="0" fillId="0" borderId="1" xfId="0" applyNumberFormat="1" applyBorder="1"/>
    <xf numFmtId="0" fontId="0" fillId="0" borderId="1" xfId="0" applyBorder="1" applyAlignment="1">
      <alignment horizontal="right"/>
    </xf>
    <xf numFmtId="9" fontId="0" fillId="0" borderId="1" xfId="61" applyFont="1" applyBorder="1"/>
    <xf numFmtId="0" fontId="0" fillId="20" borderId="1" xfId="0" applyFont="1" applyFill="1"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51" fillId="22" borderId="1" xfId="0" applyFont="1" applyFill="1" applyBorder="1"/>
    <xf numFmtId="0" fontId="2" fillId="0" borderId="0" xfId="329"/>
    <xf numFmtId="0" fontId="2" fillId="0" borderId="1" xfId="329" applyBorder="1"/>
    <xf numFmtId="9" fontId="63" fillId="0" borderId="1" xfId="330" applyFont="1" applyBorder="1"/>
    <xf numFmtId="3" fontId="2" fillId="0" borderId="1" xfId="329" applyNumberFormat="1" applyBorder="1"/>
    <xf numFmtId="3" fontId="2" fillId="22" borderId="1" xfId="329" applyNumberFormat="1" applyFill="1" applyBorder="1" applyAlignment="1">
      <alignment horizontal="right"/>
    </xf>
    <xf numFmtId="0" fontId="2" fillId="0" borderId="1" xfId="329" applyFill="1" applyBorder="1"/>
    <xf numFmtId="10" fontId="2" fillId="0" borderId="1" xfId="329" applyNumberFormat="1" applyBorder="1"/>
    <xf numFmtId="3" fontId="66" fillId="0" borderId="1" xfId="331" applyNumberFormat="1" applyFont="1" applyBorder="1"/>
    <xf numFmtId="3" fontId="63" fillId="0" borderId="1" xfId="331" applyNumberFormat="1" applyFont="1" applyBorder="1"/>
    <xf numFmtId="1" fontId="63" fillId="0" borderId="1" xfId="331" applyNumberFormat="1" applyFont="1" applyBorder="1"/>
    <xf numFmtId="10" fontId="63" fillId="0" borderId="1" xfId="330" applyNumberFormat="1" applyFont="1" applyBorder="1"/>
    <xf numFmtId="0" fontId="2" fillId="0" borderId="1" xfId="329" applyBorder="1" applyAlignment="1">
      <alignment wrapText="1"/>
    </xf>
    <xf numFmtId="43" fontId="2" fillId="0" borderId="0" xfId="329" applyNumberFormat="1"/>
    <xf numFmtId="3" fontId="0" fillId="0" borderId="1" xfId="0" applyNumberFormat="1" applyBorder="1"/>
    <xf numFmtId="3" fontId="63" fillId="0" borderId="0" xfId="332" applyNumberFormat="1" applyFont="1"/>
    <xf numFmtId="0" fontId="68" fillId="0" borderId="0" xfId="329" applyFont="1" applyAlignment="1">
      <alignment horizontal="centerContinuous"/>
    </xf>
    <xf numFmtId="0" fontId="2" fillId="0" borderId="0" xfId="329" applyAlignment="1">
      <alignment horizontal="centerContinuous"/>
    </xf>
    <xf numFmtId="0" fontId="2" fillId="0" borderId="0" xfId="329" applyAlignment="1">
      <alignment horizontal="centerContinuous" vertical="center"/>
    </xf>
    <xf numFmtId="0" fontId="36" fillId="0" borderId="44" xfId="329" applyFont="1" applyBorder="1"/>
    <xf numFmtId="0" fontId="36" fillId="0" borderId="0" xfId="329" applyFont="1"/>
    <xf numFmtId="0" fontId="2" fillId="0" borderId="45" xfId="329" applyBorder="1"/>
    <xf numFmtId="0" fontId="2" fillId="0" borderId="46" xfId="329" applyBorder="1"/>
    <xf numFmtId="0" fontId="2" fillId="0" borderId="47" xfId="329" applyBorder="1"/>
    <xf numFmtId="0" fontId="2" fillId="0" borderId="48" xfId="329" applyBorder="1"/>
    <xf numFmtId="0" fontId="2" fillId="0" borderId="49" xfId="329" applyBorder="1"/>
    <xf numFmtId="2" fontId="10" fillId="0" borderId="0" xfId="329" applyNumberFormat="1" applyFont="1"/>
    <xf numFmtId="173" fontId="0" fillId="0" borderId="1" xfId="207" applyNumberFormat="1" applyFont="1" applyBorder="1"/>
    <xf numFmtId="173" fontId="0" fillId="19" borderId="1" xfId="0" applyNumberFormat="1" applyFont="1" applyFill="1" applyBorder="1" applyAlignment="1">
      <alignment horizontal="right"/>
    </xf>
    <xf numFmtId="173" fontId="0" fillId="0" borderId="1" xfId="0" applyNumberFormat="1" applyFont="1" applyBorder="1" applyAlignment="1">
      <alignment horizontal="center"/>
    </xf>
    <xf numFmtId="173" fontId="0" fillId="0" borderId="1" xfId="0" applyNumberFormat="1" applyFont="1" applyBorder="1"/>
    <xf numFmtId="173" fontId="0" fillId="0" borderId="1" xfId="0" applyNumberFormat="1" applyBorder="1" applyAlignment="1">
      <alignment horizontal="center"/>
    </xf>
    <xf numFmtId="173" fontId="0" fillId="0" borderId="1" xfId="0" applyNumberFormat="1" applyBorder="1" applyAlignment="1">
      <alignment horizontal="right"/>
    </xf>
    <xf numFmtId="3" fontId="0" fillId="12" borderId="1" xfId="0" applyNumberFormat="1" applyFill="1" applyBorder="1" applyAlignment="1">
      <alignment horizontal="right"/>
    </xf>
    <xf numFmtId="0" fontId="0" fillId="19" borderId="1" xfId="0" applyFill="1" applyBorder="1"/>
    <xf numFmtId="0" fontId="0" fillId="19" borderId="0" xfId="0" applyFill="1" applyBorder="1" applyAlignment="1">
      <alignment horizontal="center"/>
    </xf>
    <xf numFmtId="0" fontId="0" fillId="2" borderId="1" xfId="0" applyFill="1" applyBorder="1" applyAlignment="1">
      <alignment horizontal="center"/>
    </xf>
    <xf numFmtId="0" fontId="0" fillId="2" borderId="1" xfId="0" applyFill="1" applyBorder="1"/>
    <xf numFmtId="0" fontId="9" fillId="4" borderId="1" xfId="0" applyFont="1" applyFill="1" applyBorder="1"/>
    <xf numFmtId="0" fontId="0" fillId="4" borderId="1" xfId="0" applyFill="1" applyBorder="1"/>
    <xf numFmtId="0" fontId="0" fillId="3" borderId="1" xfId="0" applyFill="1" applyBorder="1"/>
    <xf numFmtId="0" fontId="47" fillId="0" borderId="1" xfId="0" applyFont="1" applyBorder="1" applyAlignment="1">
      <alignment wrapText="1"/>
    </xf>
    <xf numFmtId="0" fontId="47" fillId="0" borderId="1" xfId="0" applyFont="1" applyBorder="1" applyAlignment="1">
      <alignment vertical="center" wrapText="1"/>
    </xf>
    <xf numFmtId="0" fontId="46" fillId="0" borderId="1" xfId="0" applyFont="1" applyBorder="1"/>
    <xf numFmtId="3" fontId="46" fillId="0" borderId="1" xfId="0" applyNumberFormat="1" applyFont="1" applyBorder="1" applyAlignment="1">
      <alignment horizontal="right"/>
    </xf>
    <xf numFmtId="0" fontId="46" fillId="0" borderId="1" xfId="0" applyFont="1" applyBorder="1" applyAlignment="1">
      <alignment horizontal="right"/>
    </xf>
    <xf numFmtId="6" fontId="46" fillId="0" borderId="1" xfId="0" applyNumberFormat="1" applyFont="1" applyBorder="1" applyAlignment="1">
      <alignment horizontal="right"/>
    </xf>
    <xf numFmtId="8" fontId="46" fillId="0" borderId="1" xfId="0" applyNumberFormat="1" applyFont="1" applyBorder="1" applyAlignment="1">
      <alignment horizontal="right"/>
    </xf>
    <xf numFmtId="0" fontId="47" fillId="0" borderId="1" xfId="0" applyFont="1" applyBorder="1" applyAlignment="1">
      <alignment horizontal="right" wrapText="1"/>
    </xf>
    <xf numFmtId="0" fontId="47" fillId="0" borderId="1" xfId="0" applyFont="1" applyBorder="1"/>
    <xf numFmtId="0" fontId="47" fillId="13" borderId="1" xfId="0" applyFont="1" applyFill="1" applyBorder="1"/>
    <xf numFmtId="0" fontId="36" fillId="0" borderId="1" xfId="329" applyFont="1" applyBorder="1"/>
    <xf numFmtId="0" fontId="36" fillId="0" borderId="1" xfId="329" applyFont="1" applyBorder="1" applyAlignment="1">
      <alignment wrapText="1"/>
    </xf>
    <xf numFmtId="2" fontId="10" fillId="0" borderId="1" xfId="329" applyNumberFormat="1" applyFont="1" applyBorder="1"/>
    <xf numFmtId="0" fontId="68" fillId="0" borderId="1" xfId="329" applyFont="1" applyBorder="1" applyAlignment="1">
      <alignment horizontal="centerContinuous"/>
    </xf>
    <xf numFmtId="0" fontId="2" fillId="0" borderId="1" xfId="329" applyBorder="1" applyAlignment="1">
      <alignment horizontal="centerContinuous"/>
    </xf>
    <xf numFmtId="0" fontId="2" fillId="0" borderId="1" xfId="329" applyBorder="1" applyAlignment="1">
      <alignment horizontal="centerContinuous" vertical="center"/>
    </xf>
    <xf numFmtId="0" fontId="45" fillId="0" borderId="1" xfId="0" applyFont="1" applyBorder="1" applyAlignment="1">
      <alignment horizontal="center" vertical="center" wrapText="1"/>
    </xf>
    <xf numFmtId="0" fontId="0" fillId="19" borderId="0" xfId="0" applyFill="1" applyBorder="1" applyAlignment="1">
      <alignment horizontal="center" vertical="center" wrapText="1"/>
    </xf>
    <xf numFmtId="0" fontId="0" fillId="30" borderId="1" xfId="0" applyFill="1" applyBorder="1"/>
    <xf numFmtId="0" fontId="9" fillId="30" borderId="1" xfId="0" applyFont="1" applyFill="1" applyBorder="1" applyAlignment="1">
      <alignment horizontal="center" vertical="center"/>
    </xf>
    <xf numFmtId="0" fontId="65" fillId="21" borderId="1"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65" fillId="33" borderId="1" xfId="0" applyFont="1" applyFill="1" applyBorder="1" applyAlignment="1">
      <alignment horizontal="center" vertical="center" wrapText="1"/>
    </xf>
    <xf numFmtId="0" fontId="72" fillId="33" borderId="1" xfId="0" applyFont="1" applyFill="1" applyBorder="1" applyAlignment="1">
      <alignment horizontal="center" vertical="center" wrapText="1"/>
    </xf>
    <xf numFmtId="0" fontId="36" fillId="33" borderId="1" xfId="0" applyFont="1" applyFill="1" applyBorder="1" applyAlignment="1">
      <alignment horizontal="center" vertical="center" wrapText="1"/>
    </xf>
    <xf numFmtId="0" fontId="65" fillId="32" borderId="1" xfId="0" applyFont="1" applyFill="1" applyBorder="1" applyAlignment="1">
      <alignment horizontal="center" vertical="center" wrapText="1"/>
    </xf>
    <xf numFmtId="0" fontId="72" fillId="32" borderId="1" xfId="0" applyFont="1" applyFill="1" applyBorder="1" applyAlignment="1">
      <alignment horizontal="center" vertical="center" wrapText="1"/>
    </xf>
    <xf numFmtId="0" fontId="36" fillId="32" borderId="1" xfId="0" applyFont="1" applyFill="1" applyBorder="1" applyAlignment="1">
      <alignment horizontal="center" vertical="center" wrapText="1"/>
    </xf>
    <xf numFmtId="0" fontId="73" fillId="29" borderId="1" xfId="0" applyFont="1" applyFill="1" applyBorder="1" applyAlignment="1">
      <alignment horizontal="center" vertical="center" wrapText="1"/>
    </xf>
    <xf numFmtId="0" fontId="9" fillId="30" borderId="1" xfId="0" applyFont="1" applyFill="1" applyBorder="1"/>
    <xf numFmtId="3" fontId="13" fillId="21" borderId="1" xfId="0" applyNumberFormat="1" applyFont="1" applyFill="1" applyBorder="1" applyAlignment="1">
      <alignment horizontal="right"/>
    </xf>
    <xf numFmtId="172" fontId="9" fillId="29" borderId="1" xfId="0" applyNumberFormat="1" applyFont="1" applyFill="1" applyBorder="1"/>
    <xf numFmtId="0" fontId="9" fillId="20" borderId="1" xfId="0" applyFont="1" applyFill="1" applyBorder="1" applyAlignment="1">
      <alignment wrapText="1"/>
    </xf>
    <xf numFmtId="0" fontId="9" fillId="20" borderId="1" xfId="0" applyFont="1" applyFill="1" applyBorder="1"/>
    <xf numFmtId="0" fontId="9" fillId="20" borderId="1" xfId="0" applyFont="1" applyFill="1" applyBorder="1" applyAlignment="1">
      <alignment horizontal="center" wrapText="1"/>
    </xf>
    <xf numFmtId="0" fontId="9" fillId="0" borderId="1" xfId="333" applyFont="1" applyBorder="1"/>
    <xf numFmtId="0" fontId="5" fillId="0" borderId="1" xfId="333" applyBorder="1"/>
    <xf numFmtId="43" fontId="36" fillId="29" borderId="1" xfId="0" applyNumberFormat="1" applyFont="1" applyFill="1" applyBorder="1" applyAlignment="1">
      <alignment horizontal="right"/>
    </xf>
    <xf numFmtId="0" fontId="9" fillId="20" borderId="1" xfId="0" applyFont="1" applyFill="1" applyBorder="1" applyAlignment="1"/>
    <xf numFmtId="0" fontId="17" fillId="20" borderId="16" xfId="0" applyFont="1" applyFill="1" applyBorder="1"/>
    <xf numFmtId="0" fontId="17" fillId="20" borderId="16" xfId="0" applyFont="1" applyFill="1" applyBorder="1" applyAlignment="1">
      <alignment wrapText="1"/>
    </xf>
    <xf numFmtId="0" fontId="0" fillId="0" borderId="0" xfId="0" applyFont="1" applyAlignment="1"/>
    <xf numFmtId="0" fontId="0" fillId="0" borderId="1" xfId="0" applyFont="1" applyBorder="1" applyAlignment="1"/>
    <xf numFmtId="0" fontId="0" fillId="0" borderId="18" xfId="0" applyFont="1" applyBorder="1" applyAlignment="1"/>
    <xf numFmtId="0" fontId="9" fillId="0" borderId="17" xfId="0" applyFont="1" applyBorder="1" applyAlignment="1">
      <alignment wrapText="1"/>
    </xf>
    <xf numFmtId="0" fontId="0" fillId="0" borderId="1" xfId="0" applyFont="1" applyFill="1" applyBorder="1" applyAlignment="1"/>
    <xf numFmtId="0" fontId="5" fillId="0" borderId="1" xfId="333" applyFill="1" applyBorder="1"/>
    <xf numFmtId="0" fontId="0" fillId="8" borderId="1" xfId="0" applyFill="1" applyBorder="1" applyAlignment="1">
      <alignment horizontal="center" vertical="center" wrapText="1"/>
    </xf>
    <xf numFmtId="0" fontId="0" fillId="0" borderId="1" xfId="0" applyBorder="1" applyAlignment="1">
      <alignment vertical="center"/>
    </xf>
    <xf numFmtId="2" fontId="0" fillId="0" borderId="1" xfId="0" applyNumberFormat="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1" fontId="0" fillId="35" borderId="17" xfId="0" applyNumberFormat="1" applyFill="1" applyBorder="1"/>
    <xf numFmtId="0" fontId="16" fillId="0" borderId="0" xfId="0" applyFont="1" applyBorder="1" applyAlignment="1">
      <alignment vertical="center"/>
    </xf>
    <xf numFmtId="3" fontId="13" fillId="0" borderId="0" xfId="0" applyNumberFormat="1" applyFont="1" applyFill="1" applyBorder="1" applyAlignment="1">
      <alignment horizontal="right"/>
    </xf>
    <xf numFmtId="174" fontId="0" fillId="0" borderId="1" xfId="0" applyNumberFormat="1" applyBorder="1"/>
    <xf numFmtId="0" fontId="0" fillId="22" borderId="1" xfId="0" applyFill="1" applyBorder="1" applyAlignment="1">
      <alignment wrapText="1"/>
    </xf>
    <xf numFmtId="3" fontId="0" fillId="22" borderId="1" xfId="0" applyNumberFormat="1" applyFill="1" applyBorder="1"/>
    <xf numFmtId="0" fontId="43" fillId="21" borderId="1" xfId="0" applyFont="1" applyFill="1" applyBorder="1"/>
    <xf numFmtId="165" fontId="0" fillId="22" borderId="1" xfId="0" applyNumberFormat="1" applyFill="1" applyBorder="1"/>
    <xf numFmtId="0" fontId="9" fillId="11" borderId="17" xfId="0" applyFont="1" applyFill="1" applyBorder="1" applyAlignment="1">
      <alignment horizontal="center" vertical="center"/>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center"/>
    </xf>
    <xf numFmtId="0" fontId="0" fillId="0" borderId="1" xfId="0" applyFill="1" applyBorder="1" applyAlignment="1">
      <alignment horizontal="center" vertical="top" wrapText="1"/>
    </xf>
    <xf numFmtId="0" fontId="0" fillId="0" borderId="1" xfId="0" applyBorder="1" applyAlignment="1">
      <alignment horizontal="center"/>
    </xf>
    <xf numFmtId="0" fontId="0" fillId="16" borderId="0" xfId="0" applyFont="1" applyFill="1" applyAlignment="1">
      <alignment horizontal="center"/>
    </xf>
    <xf numFmtId="0" fontId="0" fillId="19" borderId="0" xfId="0" applyFill="1"/>
    <xf numFmtId="0" fontId="0" fillId="16" borderId="9" xfId="0" applyFont="1" applyFill="1" applyBorder="1" applyAlignment="1">
      <alignment horizontal="center"/>
    </xf>
    <xf numFmtId="0" fontId="0" fillId="0" borderId="0" xfId="0" applyFill="1" applyBorder="1" applyAlignment="1"/>
    <xf numFmtId="0" fontId="9" fillId="37" borderId="17" xfId="0" applyFont="1" applyFill="1" applyBorder="1" applyAlignment="1">
      <alignment horizontal="center"/>
    </xf>
    <xf numFmtId="0" fontId="9" fillId="37" borderId="17" xfId="0" applyFont="1" applyFill="1" applyBorder="1" applyAlignment="1">
      <alignment horizontal="center" wrapText="1"/>
    </xf>
    <xf numFmtId="0" fontId="9" fillId="0" borderId="1" xfId="0" applyFont="1" applyBorder="1" applyAlignment="1">
      <alignment horizontal="center" vertical="center"/>
    </xf>
    <xf numFmtId="0" fontId="9" fillId="6" borderId="1" xfId="0" applyFont="1" applyFill="1" applyBorder="1" applyAlignment="1">
      <alignment horizontal="center" vertical="center"/>
    </xf>
    <xf numFmtId="0" fontId="9" fillId="19" borderId="1" xfId="0" applyFont="1" applyFill="1" applyBorder="1" applyAlignment="1">
      <alignment horizontal="center" vertical="center"/>
    </xf>
    <xf numFmtId="0" fontId="0" fillId="0" borderId="17" xfId="0" applyBorder="1" applyAlignment="1">
      <alignment horizontal="center"/>
    </xf>
    <xf numFmtId="0" fontId="0" fillId="37" borderId="1" xfId="0" applyFont="1" applyFill="1" applyBorder="1" applyAlignment="1">
      <alignment horizontal="center"/>
    </xf>
    <xf numFmtId="172" fontId="0" fillId="37" borderId="17" xfId="207" applyNumberFormat="1" applyFont="1" applyFill="1" applyBorder="1" applyAlignment="1">
      <alignment horizontal="center"/>
    </xf>
    <xf numFmtId="9" fontId="0" fillId="6" borderId="1" xfId="61" applyFont="1" applyFill="1" applyBorder="1"/>
    <xf numFmtId="3" fontId="5" fillId="0" borderId="1" xfId="335" applyNumberFormat="1" applyBorder="1" applyAlignment="1">
      <alignment horizontal="right"/>
    </xf>
    <xf numFmtId="9" fontId="0" fillId="0" borderId="1" xfId="0" applyNumberFormat="1" applyBorder="1"/>
    <xf numFmtId="9" fontId="0" fillId="19" borderId="1" xfId="0" applyNumberFormat="1" applyFill="1" applyBorder="1"/>
    <xf numFmtId="9" fontId="0" fillId="0" borderId="1" xfId="0" applyNumberFormat="1" applyBorder="1" applyAlignment="1">
      <alignment horizontal="right"/>
    </xf>
    <xf numFmtId="0" fontId="0" fillId="19" borderId="1" xfId="0" applyFill="1" applyBorder="1" applyAlignment="1">
      <alignment horizontal="center"/>
    </xf>
    <xf numFmtId="1" fontId="0" fillId="19" borderId="0" xfId="0" applyNumberFormat="1" applyFill="1" applyBorder="1" applyAlignment="1">
      <alignment horizontal="center"/>
    </xf>
    <xf numFmtId="175" fontId="0" fillId="0" borderId="0" xfId="0" applyNumberFormat="1" applyBorder="1" applyAlignment="1">
      <alignment horizontal="center"/>
    </xf>
    <xf numFmtId="172" fontId="0" fillId="0" borderId="1" xfId="336" applyNumberFormat="1" applyFont="1" applyBorder="1"/>
    <xf numFmtId="9" fontId="0" fillId="19" borderId="1" xfId="61" applyFont="1" applyFill="1" applyBorder="1"/>
    <xf numFmtId="9" fontId="0" fillId="19" borderId="0" xfId="61" applyFont="1" applyFill="1" applyBorder="1"/>
    <xf numFmtId="3" fontId="0" fillId="19" borderId="0" xfId="0" applyNumberFormat="1" applyFill="1" applyBorder="1" applyAlignment="1">
      <alignment horizontal="right"/>
    </xf>
    <xf numFmtId="3" fontId="0" fillId="19" borderId="0" xfId="0" applyNumberFormat="1" applyFill="1" applyBorder="1"/>
    <xf numFmtId="172" fontId="0" fillId="19" borderId="0" xfId="207" applyNumberFormat="1" applyFont="1" applyFill="1" applyBorder="1"/>
    <xf numFmtId="9" fontId="1" fillId="19" borderId="1" xfId="61" applyFont="1" applyFill="1" applyBorder="1"/>
    <xf numFmtId="0" fontId="0" fillId="0" borderId="0" xfId="0" applyFont="1" applyFill="1"/>
    <xf numFmtId="0" fontId="39" fillId="14" borderId="1" xfId="0" applyFont="1" applyFill="1" applyBorder="1" applyAlignment="1">
      <alignment vertical="center"/>
    </xf>
    <xf numFmtId="3" fontId="0" fillId="6" borderId="1" xfId="0" applyNumberFormat="1" applyFill="1" applyBorder="1"/>
    <xf numFmtId="10" fontId="39" fillId="0" borderId="1" xfId="0" applyNumberFormat="1" applyFont="1" applyBorder="1" applyAlignment="1">
      <alignment vertical="center"/>
    </xf>
    <xf numFmtId="0" fontId="39" fillId="0" borderId="1" xfId="0" applyNumberFormat="1" applyFont="1" applyBorder="1" applyAlignment="1">
      <alignment vertical="center"/>
    </xf>
    <xf numFmtId="0" fontId="47" fillId="0" borderId="1" xfId="0" applyFont="1" applyBorder="1" applyAlignment="1">
      <alignment vertical="center"/>
    </xf>
    <xf numFmtId="0" fontId="0" fillId="15" borderId="1" xfId="0" applyFont="1" applyFill="1" applyBorder="1"/>
    <xf numFmtId="9" fontId="0" fillId="39" borderId="17" xfId="61" applyFont="1" applyFill="1" applyBorder="1"/>
    <xf numFmtId="0" fontId="0" fillId="38" borderId="1" xfId="0" applyFont="1" applyFill="1" applyBorder="1"/>
    <xf numFmtId="0" fontId="0" fillId="39" borderId="1" xfId="0" applyFill="1" applyBorder="1"/>
    <xf numFmtId="0" fontId="9" fillId="0" borderId="0" xfId="0" applyFont="1" applyFill="1"/>
    <xf numFmtId="9" fontId="0" fillId="0" borderId="0" xfId="0" applyNumberFormat="1"/>
    <xf numFmtId="0" fontId="9" fillId="14" borderId="1" xfId="0" applyFont="1" applyFill="1" applyBorder="1"/>
    <xf numFmtId="0" fontId="41" fillId="0" borderId="0" xfId="235" applyFill="1"/>
    <xf numFmtId="0" fontId="0" fillId="6" borderId="17" xfId="0" applyFill="1" applyBorder="1" applyAlignment="1">
      <alignment horizontal="center" wrapText="1"/>
    </xf>
    <xf numFmtId="2" fontId="0" fillId="0" borderId="1" xfId="0" applyNumberFormat="1" applyFill="1" applyBorder="1" applyAlignment="1">
      <alignment horizontal="right"/>
    </xf>
    <xf numFmtId="175" fontId="1" fillId="0" borderId="1" xfId="337" applyNumberFormat="1" applyBorder="1"/>
    <xf numFmtId="0" fontId="41" fillId="0" borderId="1" xfId="235" applyBorder="1"/>
    <xf numFmtId="0" fontId="0" fillId="0" borderId="1" xfId="0" applyBorder="1" applyAlignment="1">
      <alignment horizontal="center" wrapText="1"/>
    </xf>
    <xf numFmtId="0" fontId="41" fillId="0" borderId="1" xfId="235" applyFill="1" applyBorder="1" applyAlignment="1">
      <alignment horizontal="left" vertical="top"/>
    </xf>
    <xf numFmtId="0" fontId="0" fillId="0" borderId="1" xfId="0" applyFill="1" applyBorder="1" applyAlignment="1">
      <alignment horizontal="right" vertical="top" wrapText="1"/>
    </xf>
    <xf numFmtId="9" fontId="9" fillId="0" borderId="1" xfId="61" applyFont="1" applyBorder="1" applyAlignment="1">
      <alignment vertical="center"/>
    </xf>
    <xf numFmtId="0" fontId="9" fillId="29" borderId="1" xfId="0" applyFont="1" applyFill="1" applyBorder="1" applyAlignment="1"/>
    <xf numFmtId="0" fontId="9" fillId="0" borderId="0" xfId="0" applyFont="1" applyFill="1" applyBorder="1" applyAlignment="1"/>
    <xf numFmtId="0" fontId="72" fillId="30" borderId="1" xfId="0" applyFont="1" applyFill="1" applyBorder="1" applyAlignment="1">
      <alignment horizontal="center" vertical="center" wrapText="1"/>
    </xf>
    <xf numFmtId="0" fontId="80" fillId="0" borderId="0" xfId="0" applyFont="1" applyFill="1" applyBorder="1" applyAlignment="1">
      <alignment horizontal="center" vertical="center" wrapText="1"/>
    </xf>
    <xf numFmtId="3" fontId="0" fillId="15" borderId="1" xfId="0" applyNumberFormat="1" applyFill="1" applyBorder="1" applyAlignment="1">
      <alignment horizontal="right"/>
    </xf>
    <xf numFmtId="172" fontId="27" fillId="19" borderId="1" xfId="207" applyNumberFormat="1" applyFont="1" applyFill="1" applyBorder="1" applyAlignment="1">
      <alignment horizontal="right" vertical="center" wrapText="1"/>
    </xf>
    <xf numFmtId="3" fontId="1" fillId="6" borderId="1" xfId="0" applyNumberFormat="1" applyFont="1" applyFill="1" applyBorder="1" applyAlignment="1">
      <alignment horizontal="right"/>
    </xf>
    <xf numFmtId="9" fontId="1" fillId="6" borderId="1" xfId="61" applyFont="1" applyFill="1" applyBorder="1" applyAlignment="1">
      <alignment horizontal="right"/>
    </xf>
    <xf numFmtId="0" fontId="1" fillId="6" borderId="1" xfId="0" applyFont="1" applyFill="1" applyBorder="1" applyAlignment="1">
      <alignment horizontal="right" vertical="center" wrapText="1"/>
    </xf>
    <xf numFmtId="9" fontId="1" fillId="6" borderId="1" xfId="0" applyNumberFormat="1" applyFont="1" applyFill="1" applyBorder="1" applyAlignment="1">
      <alignment horizontal="right"/>
    </xf>
    <xf numFmtId="1" fontId="1" fillId="14" borderId="1" xfId="0" applyNumberFormat="1" applyFont="1" applyFill="1" applyBorder="1" applyAlignment="1">
      <alignment horizontal="right"/>
    </xf>
    <xf numFmtId="172" fontId="1" fillId="14" borderId="1" xfId="207" applyNumberFormat="1" applyFont="1" applyFill="1" applyBorder="1" applyAlignment="1">
      <alignment horizontal="right"/>
    </xf>
    <xf numFmtId="43" fontId="36" fillId="14" borderId="1" xfId="0" applyNumberFormat="1" applyFont="1" applyFill="1" applyBorder="1" applyAlignment="1">
      <alignment horizontal="right"/>
    </xf>
    <xf numFmtId="1" fontId="1" fillId="5" borderId="1" xfId="0" applyNumberFormat="1" applyFont="1" applyFill="1" applyBorder="1" applyAlignment="1">
      <alignment horizontal="right"/>
    </xf>
    <xf numFmtId="172" fontId="1" fillId="5" borderId="1" xfId="207" applyNumberFormat="1" applyFont="1" applyFill="1" applyBorder="1" applyAlignment="1">
      <alignment horizontal="right"/>
    </xf>
    <xf numFmtId="43" fontId="36" fillId="5" borderId="1" xfId="0" applyNumberFormat="1" applyFont="1" applyFill="1" applyBorder="1" applyAlignment="1">
      <alignment horizontal="right"/>
    </xf>
    <xf numFmtId="172" fontId="1" fillId="40" borderId="1" xfId="207" applyNumberFormat="1" applyFont="1" applyFill="1" applyBorder="1" applyAlignment="1">
      <alignment horizontal="right"/>
    </xf>
    <xf numFmtId="172" fontId="9" fillId="7" borderId="1" xfId="0" applyNumberFormat="1" applyFont="1" applyFill="1" applyBorder="1"/>
    <xf numFmtId="0" fontId="9" fillId="7" borderId="1" xfId="335" applyFont="1" applyFill="1" applyBorder="1"/>
    <xf numFmtId="0" fontId="9" fillId="41" borderId="1" xfId="0" applyFont="1" applyFill="1" applyBorder="1"/>
    <xf numFmtId="3" fontId="74" fillId="41" borderId="1" xfId="0" applyNumberFormat="1" applyFont="1" applyFill="1" applyBorder="1" applyAlignment="1">
      <alignment horizontal="right"/>
    </xf>
    <xf numFmtId="3" fontId="13" fillId="41" borderId="1" xfId="0" applyNumberFormat="1" applyFont="1" applyFill="1" applyBorder="1" applyAlignment="1">
      <alignment horizontal="right"/>
    </xf>
    <xf numFmtId="3" fontId="1" fillId="41" borderId="1" xfId="0" applyNumberFormat="1" applyFont="1" applyFill="1" applyBorder="1" applyAlignment="1">
      <alignment horizontal="right"/>
    </xf>
    <xf numFmtId="9" fontId="1" fillId="41" borderId="1" xfId="61" applyFont="1" applyFill="1" applyBorder="1" applyAlignment="1">
      <alignment horizontal="right"/>
    </xf>
    <xf numFmtId="9" fontId="1" fillId="41" borderId="1" xfId="0" applyNumberFormat="1" applyFont="1" applyFill="1" applyBorder="1" applyAlignment="1">
      <alignment horizontal="right"/>
    </xf>
    <xf numFmtId="1" fontId="1" fillId="41" borderId="1" xfId="0" applyNumberFormat="1" applyFont="1" applyFill="1" applyBorder="1" applyAlignment="1">
      <alignment horizontal="right"/>
    </xf>
    <xf numFmtId="172" fontId="1" fillId="41" borderId="1" xfId="207" applyNumberFormat="1" applyFont="1" applyFill="1" applyBorder="1" applyAlignment="1">
      <alignment horizontal="right"/>
    </xf>
    <xf numFmtId="43" fontId="36" fillId="41" borderId="1" xfId="0" applyNumberFormat="1" applyFont="1" applyFill="1" applyBorder="1" applyAlignment="1">
      <alignment horizontal="right"/>
    </xf>
    <xf numFmtId="172" fontId="9" fillId="41" borderId="1" xfId="0" applyNumberFormat="1" applyFont="1" applyFill="1" applyBorder="1"/>
    <xf numFmtId="43" fontId="82" fillId="41" borderId="1" xfId="0" applyNumberFormat="1" applyFont="1" applyFill="1" applyBorder="1" applyAlignment="1">
      <alignment horizontal="center" vertical="center"/>
    </xf>
    <xf numFmtId="43" fontId="9" fillId="0" borderId="0" xfId="0" applyNumberFormat="1" applyFont="1" applyFill="1" applyBorder="1"/>
    <xf numFmtId="0" fontId="9" fillId="30" borderId="1" xfId="335" applyFont="1" applyFill="1" applyBorder="1"/>
    <xf numFmtId="3" fontId="1" fillId="13" borderId="1" xfId="0" applyNumberFormat="1" applyFont="1" applyFill="1" applyBorder="1" applyAlignment="1">
      <alignment horizontal="right"/>
    </xf>
    <xf numFmtId="9" fontId="1" fillId="13" borderId="1" xfId="61" applyFont="1" applyFill="1" applyBorder="1" applyAlignment="1">
      <alignment horizontal="right"/>
    </xf>
    <xf numFmtId="9" fontId="1" fillId="13" borderId="1" xfId="0" applyNumberFormat="1" applyFont="1" applyFill="1" applyBorder="1" applyAlignment="1">
      <alignment horizontal="right"/>
    </xf>
    <xf numFmtId="1" fontId="1" fillId="32" borderId="1" xfId="0" applyNumberFormat="1" applyFont="1" applyFill="1" applyBorder="1" applyAlignment="1">
      <alignment horizontal="right"/>
    </xf>
    <xf numFmtId="172" fontId="1" fillId="32" borderId="1" xfId="207" applyNumberFormat="1" applyFont="1" applyFill="1" applyBorder="1" applyAlignment="1">
      <alignment horizontal="right"/>
    </xf>
    <xf numFmtId="1" fontId="1" fillId="33" borderId="1" xfId="0" applyNumberFormat="1" applyFont="1" applyFill="1" applyBorder="1" applyAlignment="1">
      <alignment horizontal="right"/>
    </xf>
    <xf numFmtId="172" fontId="1" fillId="33" borderId="1" xfId="207" applyNumberFormat="1" applyFont="1" applyFill="1" applyBorder="1" applyAlignment="1">
      <alignment horizontal="right"/>
    </xf>
    <xf numFmtId="172" fontId="1" fillId="30" borderId="1" xfId="207" applyNumberFormat="1" applyFont="1" applyFill="1" applyBorder="1" applyAlignment="1">
      <alignment horizontal="right"/>
    </xf>
    <xf numFmtId="0" fontId="9" fillId="22" borderId="18" xfId="0" applyFont="1" applyFill="1" applyBorder="1"/>
    <xf numFmtId="9" fontId="0" fillId="22" borderId="18" xfId="61" applyFont="1" applyFill="1" applyBorder="1"/>
    <xf numFmtId="9" fontId="0" fillId="22" borderId="19" xfId="61" applyFont="1" applyFill="1" applyBorder="1"/>
    <xf numFmtId="1" fontId="0" fillId="22" borderId="18" xfId="0" applyNumberFormat="1" applyFill="1" applyBorder="1"/>
    <xf numFmtId="0" fontId="9" fillId="22" borderId="16" xfId="0" applyFont="1" applyFill="1" applyBorder="1"/>
    <xf numFmtId="9" fontId="0" fillId="22" borderId="16" xfId="61" applyFont="1" applyFill="1" applyBorder="1"/>
    <xf numFmtId="1" fontId="0" fillId="22" borderId="16" xfId="0" applyNumberFormat="1" applyFill="1" applyBorder="1"/>
    <xf numFmtId="0" fontId="9" fillId="22" borderId="19" xfId="0" applyFont="1" applyFill="1" applyBorder="1"/>
    <xf numFmtId="1" fontId="0" fillId="22" borderId="19" xfId="0" applyNumberFormat="1" applyFill="1" applyBorder="1"/>
    <xf numFmtId="0" fontId="83" fillId="8" borderId="1" xfId="0" applyFont="1" applyFill="1" applyBorder="1" applyAlignment="1">
      <alignment horizontal="center" vertical="center" wrapText="1"/>
    </xf>
    <xf numFmtId="0" fontId="0" fillId="8" borderId="18" xfId="0" applyFill="1" applyBorder="1" applyAlignment="1">
      <alignment horizontal="center" vertical="center" wrapText="1"/>
    </xf>
    <xf numFmtId="0" fontId="0" fillId="0" borderId="4" xfId="0" applyFill="1" applyBorder="1" applyAlignment="1">
      <alignment horizontal="center" vertical="top" wrapText="1"/>
    </xf>
    <xf numFmtId="0" fontId="0" fillId="0" borderId="8" xfId="0" applyFill="1" applyBorder="1" applyAlignment="1">
      <alignment vertical="top"/>
    </xf>
    <xf numFmtId="0" fontId="0" fillId="0" borderId="0" xfId="0" applyFill="1" applyBorder="1" applyAlignment="1">
      <alignment vertical="top"/>
    </xf>
    <xf numFmtId="0" fontId="0" fillId="0" borderId="40" xfId="0" applyFill="1" applyBorder="1" applyAlignment="1">
      <alignment vertical="top"/>
    </xf>
    <xf numFmtId="0" fontId="0" fillId="0" borderId="8" xfId="0" applyBorder="1" applyAlignment="1"/>
    <xf numFmtId="0" fontId="0" fillId="0" borderId="0" xfId="0" applyBorder="1" applyAlignment="1">
      <alignment wrapText="1"/>
    </xf>
    <xf numFmtId="0" fontId="0" fillId="0" borderId="40" xfId="0" applyBorder="1"/>
    <xf numFmtId="0" fontId="0" fillId="0" borderId="8" xfId="0" applyBorder="1" applyAlignment="1">
      <alignment vertical="top"/>
    </xf>
    <xf numFmtId="0" fontId="0" fillId="0" borderId="0" xfId="0" applyBorder="1" applyAlignment="1">
      <alignment vertical="top" wrapText="1"/>
    </xf>
    <xf numFmtId="0" fontId="0" fillId="0" borderId="0" xfId="0" applyBorder="1" applyAlignment="1"/>
    <xf numFmtId="0" fontId="0" fillId="0" borderId="0" xfId="0" applyFill="1" applyBorder="1" applyAlignment="1">
      <alignment vertical="top" wrapText="1"/>
    </xf>
    <xf numFmtId="0" fontId="0" fillId="0" borderId="8" xfId="0" applyFill="1" applyBorder="1" applyAlignment="1">
      <alignment horizontal="left" vertical="top"/>
    </xf>
    <xf numFmtId="0" fontId="0" fillId="0" borderId="12" xfId="0" applyFill="1" applyBorder="1" applyAlignment="1">
      <alignment vertical="top"/>
    </xf>
    <xf numFmtId="0" fontId="0" fillId="0" borderId="9" xfId="0" applyFill="1" applyBorder="1" applyAlignment="1">
      <alignment vertical="top" wrapText="1"/>
    </xf>
    <xf numFmtId="0" fontId="0" fillId="0" borderId="9" xfId="0" applyBorder="1"/>
    <xf numFmtId="0" fontId="0" fillId="0" borderId="51" xfId="0" applyBorder="1"/>
    <xf numFmtId="0" fontId="9" fillId="0" borderId="0" xfId="335" applyFont="1" applyFill="1" applyBorder="1"/>
    <xf numFmtId="3" fontId="1" fillId="0" borderId="0" xfId="0" applyNumberFormat="1" applyFont="1" applyFill="1" applyBorder="1" applyAlignment="1">
      <alignment horizontal="right"/>
    </xf>
    <xf numFmtId="9" fontId="1" fillId="0" borderId="0" xfId="61" applyFont="1" applyFill="1" applyBorder="1" applyAlignment="1">
      <alignment horizontal="right"/>
    </xf>
    <xf numFmtId="0" fontId="1" fillId="0" borderId="0" xfId="0" applyFont="1" applyFill="1" applyBorder="1" applyAlignment="1">
      <alignment horizontal="right"/>
    </xf>
    <xf numFmtId="9"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172" fontId="1" fillId="0" borderId="0" xfId="207" applyNumberFormat="1" applyFont="1" applyFill="1" applyBorder="1" applyAlignment="1">
      <alignment horizontal="right"/>
    </xf>
    <xf numFmtId="43" fontId="1" fillId="0" borderId="0" xfId="0" applyNumberFormat="1" applyFont="1" applyFill="1" applyBorder="1" applyAlignment="1">
      <alignment horizontal="right"/>
    </xf>
    <xf numFmtId="0" fontId="71" fillId="15" borderId="0" xfId="0" applyFont="1" applyFill="1" applyAlignment="1">
      <alignment wrapText="1"/>
    </xf>
    <xf numFmtId="0" fontId="0" fillId="8" borderId="1" xfId="0" applyFill="1" applyBorder="1" applyAlignment="1">
      <alignment horizontal="center"/>
    </xf>
    <xf numFmtId="0" fontId="12" fillId="22" borderId="1" xfId="0" applyFont="1" applyFill="1" applyBorder="1" applyAlignment="1">
      <alignment horizontal="center" wrapText="1"/>
    </xf>
    <xf numFmtId="0" fontId="9" fillId="22" borderId="1" xfId="0" applyFont="1" applyFill="1" applyBorder="1" applyAlignment="1">
      <alignment horizontal="center" wrapText="1"/>
    </xf>
    <xf numFmtId="0" fontId="9" fillId="6" borderId="1" xfId="0" applyFont="1" applyFill="1" applyBorder="1" applyAlignment="1">
      <alignment horizontal="center"/>
    </xf>
    <xf numFmtId="1" fontId="9" fillId="6" borderId="1" xfId="0" applyNumberFormat="1" applyFont="1" applyFill="1" applyBorder="1" applyAlignment="1">
      <alignment horizontal="center"/>
    </xf>
    <xf numFmtId="1" fontId="9" fillId="31" borderId="18" xfId="0" applyNumberFormat="1" applyFont="1" applyFill="1" applyBorder="1" applyAlignment="1">
      <alignment horizontal="center"/>
    </xf>
    <xf numFmtId="1" fontId="9" fillId="31" borderId="1" xfId="0" applyNumberFormat="1" applyFont="1" applyFill="1" applyBorder="1" applyAlignment="1">
      <alignment horizontal="center"/>
    </xf>
    <xf numFmtId="0" fontId="9" fillId="11" borderId="1" xfId="0" applyFont="1" applyFill="1" applyBorder="1" applyAlignment="1">
      <alignment horizontal="center" vertical="center" wrapText="1"/>
    </xf>
    <xf numFmtId="0" fontId="0" fillId="6" borderId="1" xfId="0" applyFill="1" applyBorder="1" applyAlignment="1"/>
    <xf numFmtId="0" fontId="0" fillId="11" borderId="4" xfId="0" applyFill="1" applyBorder="1" applyAlignment="1"/>
    <xf numFmtId="0" fontId="0" fillId="11" borderId="5" xfId="0" applyFill="1" applyBorder="1" applyAlignment="1"/>
    <xf numFmtId="0" fontId="0" fillId="11" borderId="6" xfId="0" applyFill="1" applyBorder="1" applyAlignment="1"/>
    <xf numFmtId="173" fontId="0" fillId="0" borderId="1" xfId="207" applyNumberFormat="1" applyFont="1" applyFill="1" applyBorder="1"/>
    <xf numFmtId="173" fontId="0" fillId="7" borderId="1" xfId="207" applyNumberFormat="1" applyFont="1" applyFill="1" applyBorder="1"/>
    <xf numFmtId="173" fontId="0" fillId="7" borderId="1" xfId="0" applyNumberFormat="1" applyFont="1" applyFill="1" applyBorder="1" applyAlignment="1">
      <alignment horizontal="center"/>
    </xf>
    <xf numFmtId="173" fontId="0" fillId="7" borderId="1" xfId="0" applyNumberFormat="1" applyFill="1" applyBorder="1" applyAlignment="1">
      <alignment horizontal="center"/>
    </xf>
    <xf numFmtId="173" fontId="0" fillId="7" borderId="1" xfId="207" applyNumberFormat="1" applyFont="1" applyFill="1" applyBorder="1" applyAlignment="1">
      <alignment horizontal="right"/>
    </xf>
    <xf numFmtId="0" fontId="9" fillId="10" borderId="1" xfId="0" applyFont="1" applyFill="1" applyBorder="1" applyAlignment="1">
      <alignment horizontal="center"/>
    </xf>
    <xf numFmtId="43" fontId="36" fillId="43" borderId="1" xfId="0" applyNumberFormat="1" applyFont="1" applyFill="1" applyBorder="1" applyAlignment="1">
      <alignment horizontal="right"/>
    </xf>
    <xf numFmtId="43" fontId="0" fillId="40" borderId="1" xfId="0" applyNumberFormat="1" applyFill="1" applyBorder="1"/>
    <xf numFmtId="43" fontId="0" fillId="41" borderId="1" xfId="0" applyNumberFormat="1" applyFill="1" applyBorder="1"/>
    <xf numFmtId="43" fontId="0" fillId="30" borderId="1" xfId="0" applyNumberFormat="1" applyFill="1" applyBorder="1"/>
    <xf numFmtId="43" fontId="36" fillId="7" borderId="1" xfId="0" applyNumberFormat="1" applyFont="1" applyFill="1" applyBorder="1" applyAlignment="1">
      <alignment horizontal="right"/>
    </xf>
    <xf numFmtId="173" fontId="0" fillId="36" borderId="1" xfId="0" applyNumberFormat="1" applyFont="1" applyFill="1" applyBorder="1" applyAlignment="1">
      <alignment horizontal="right"/>
    </xf>
    <xf numFmtId="43" fontId="9" fillId="2" borderId="1" xfId="207" applyFont="1" applyFill="1" applyBorder="1" applyAlignment="1">
      <alignment horizontal="center" vertical="center" wrapText="1"/>
    </xf>
    <xf numFmtId="43" fontId="9" fillId="36" borderId="1" xfId="207" applyFont="1" applyFill="1" applyBorder="1" applyAlignment="1">
      <alignment horizontal="center" vertical="center" wrapText="1"/>
    </xf>
    <xf numFmtId="0" fontId="9" fillId="36"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43" fontId="9" fillId="9" borderId="1" xfId="207" applyFont="1" applyFill="1" applyBorder="1" applyAlignment="1">
      <alignment horizontal="center" vertical="center" wrapText="1"/>
    </xf>
    <xf numFmtId="0" fontId="9" fillId="29" borderId="1" xfId="0" applyFont="1" applyFill="1" applyBorder="1" applyAlignment="1">
      <alignment horizontal="center" vertical="center" wrapText="1"/>
    </xf>
    <xf numFmtId="0" fontId="9" fillId="28" borderId="1" xfId="0" applyFont="1" applyFill="1" applyBorder="1" applyAlignment="1">
      <alignment horizontal="center" vertical="center" wrapText="1"/>
    </xf>
    <xf numFmtId="0" fontId="9" fillId="27" borderId="1" xfId="0" applyFont="1" applyFill="1" applyBorder="1" applyAlignment="1">
      <alignment horizontal="center" vertical="center" wrapText="1"/>
    </xf>
    <xf numFmtId="0" fontId="9" fillId="26" borderId="1" xfId="0" applyFont="1" applyFill="1" applyBorder="1" applyAlignment="1">
      <alignment horizontal="center" vertical="center" wrapText="1"/>
    </xf>
    <xf numFmtId="174" fontId="0" fillId="0" borderId="0" xfId="0" applyNumberFormat="1"/>
    <xf numFmtId="176" fontId="11" fillId="39" borderId="1" xfId="61" applyNumberFormat="1" applyFont="1" applyFill="1" applyBorder="1"/>
    <xf numFmtId="0" fontId="11" fillId="10" borderId="50" xfId="0" applyFont="1" applyFill="1" applyBorder="1" applyAlignment="1">
      <alignment horizontal="center" vertical="center" wrapText="1"/>
    </xf>
    <xf numFmtId="0" fontId="11" fillId="10" borderId="17" xfId="0" applyFont="1" applyFill="1" applyBorder="1" applyAlignment="1">
      <alignment horizontal="center" vertical="center" wrapText="1"/>
    </xf>
    <xf numFmtId="172" fontId="0" fillId="0" borderId="1" xfId="0" applyNumberFormat="1" applyFont="1" applyBorder="1" applyAlignment="1">
      <alignment horizontal="center"/>
    </xf>
    <xf numFmtId="172" fontId="0" fillId="7" borderId="1" xfId="0" applyNumberFormat="1" applyFont="1" applyFill="1" applyBorder="1" applyAlignment="1">
      <alignment horizontal="center"/>
    </xf>
    <xf numFmtId="2" fontId="0" fillId="0" borderId="0" xfId="0" applyNumberFormat="1"/>
    <xf numFmtId="0" fontId="0" fillId="0" borderId="0" xfId="0" applyBorder="1" applyAlignment="1">
      <alignment horizontal="center" wrapText="1"/>
    </xf>
    <xf numFmtId="0" fontId="41" fillId="0" borderId="0" xfId="235" applyFill="1" applyBorder="1" applyAlignment="1">
      <alignment horizontal="left" vertical="top"/>
    </xf>
    <xf numFmtId="43" fontId="0" fillId="0" borderId="1" xfId="207" applyFont="1" applyBorder="1"/>
    <xf numFmtId="0" fontId="0" fillId="12" borderId="1" xfId="0" applyFont="1" applyFill="1" applyBorder="1" applyAlignment="1">
      <alignment horizontal="center" wrapText="1"/>
    </xf>
    <xf numFmtId="0" fontId="0" fillId="26" borderId="1" xfId="0" applyFont="1" applyFill="1" applyBorder="1" applyAlignment="1">
      <alignment horizontal="center"/>
    </xf>
    <xf numFmtId="173" fontId="0" fillId="0" borderId="1" xfId="0" applyNumberFormat="1" applyFont="1" applyFill="1" applyBorder="1" applyAlignment="1">
      <alignment horizontal="right"/>
    </xf>
    <xf numFmtId="3" fontId="0" fillId="12" borderId="18" xfId="0" applyNumberFormat="1" applyFill="1" applyBorder="1" applyAlignment="1">
      <alignment horizontal="right"/>
    </xf>
    <xf numFmtId="173" fontId="0" fillId="0" borderId="18" xfId="207" applyNumberFormat="1" applyFont="1" applyBorder="1"/>
    <xf numFmtId="173" fontId="0" fillId="0" borderId="18" xfId="207" applyNumberFormat="1" applyFont="1" applyFill="1" applyBorder="1"/>
    <xf numFmtId="173" fontId="0" fillId="19" borderId="18" xfId="0" applyNumberFormat="1" applyFont="1" applyFill="1" applyBorder="1" applyAlignment="1">
      <alignment horizontal="right"/>
    </xf>
    <xf numFmtId="173" fontId="0" fillId="0" borderId="18" xfId="0" applyNumberFormat="1" applyFont="1" applyBorder="1" applyAlignment="1">
      <alignment horizontal="center"/>
    </xf>
    <xf numFmtId="172" fontId="0" fillId="0" borderId="18" xfId="0" applyNumberFormat="1" applyFont="1" applyBorder="1" applyAlignment="1">
      <alignment horizontal="center"/>
    </xf>
    <xf numFmtId="173" fontId="0" fillId="0" borderId="18" xfId="0" applyNumberFormat="1" applyFont="1" applyBorder="1"/>
    <xf numFmtId="173" fontId="0" fillId="0" borderId="18" xfId="0" applyNumberFormat="1" applyBorder="1" applyAlignment="1">
      <alignment horizontal="center"/>
    </xf>
    <xf numFmtId="173" fontId="0" fillId="0" borderId="18" xfId="207" applyNumberFormat="1" applyFont="1" applyBorder="1" applyAlignment="1">
      <alignment horizontal="center"/>
    </xf>
    <xf numFmtId="173" fontId="0" fillId="0" borderId="18" xfId="0" applyNumberFormat="1" applyBorder="1" applyAlignment="1">
      <alignment horizontal="right"/>
    </xf>
    <xf numFmtId="3" fontId="0" fillId="12" borderId="17" xfId="0" applyNumberFormat="1" applyFill="1" applyBorder="1" applyAlignment="1">
      <alignment horizontal="right"/>
    </xf>
    <xf numFmtId="173" fontId="0" fillId="0" borderId="17" xfId="207" applyNumberFormat="1" applyFont="1" applyBorder="1"/>
    <xf numFmtId="173" fontId="0" fillId="0" borderId="17" xfId="207" applyNumberFormat="1" applyFont="1" applyFill="1" applyBorder="1"/>
    <xf numFmtId="173" fontId="0" fillId="19" borderId="17" xfId="0" applyNumberFormat="1" applyFont="1" applyFill="1" applyBorder="1" applyAlignment="1">
      <alignment horizontal="right"/>
    </xf>
    <xf numFmtId="173" fontId="0" fillId="0" borderId="17" xfId="0" applyNumberFormat="1" applyFont="1" applyBorder="1" applyAlignment="1">
      <alignment horizontal="center"/>
    </xf>
    <xf numFmtId="172" fontId="0" fillId="0" borderId="17" xfId="0" applyNumberFormat="1" applyFont="1" applyBorder="1" applyAlignment="1">
      <alignment horizontal="center"/>
    </xf>
    <xf numFmtId="173" fontId="0" fillId="0" borderId="17" xfId="0" applyNumberFormat="1" applyFont="1" applyBorder="1"/>
    <xf numFmtId="173" fontId="0" fillId="0" borderId="17" xfId="0" applyNumberFormat="1" applyBorder="1" applyAlignment="1">
      <alignment horizontal="center"/>
    </xf>
    <xf numFmtId="173" fontId="0" fillId="0" borderId="17" xfId="207" applyNumberFormat="1" applyFont="1" applyBorder="1" applyAlignment="1">
      <alignment horizontal="center"/>
    </xf>
    <xf numFmtId="173" fontId="0" fillId="0" borderId="17" xfId="0" applyNumberFormat="1" applyBorder="1" applyAlignment="1">
      <alignment horizontal="right"/>
    </xf>
    <xf numFmtId="0" fontId="9" fillId="3" borderId="1" xfId="0" applyFont="1" applyFill="1" applyBorder="1"/>
    <xf numFmtId="0" fontId="9" fillId="3" borderId="1" xfId="0" applyFont="1" applyFill="1" applyBorder="1" applyAlignment="1">
      <alignment horizontal="center"/>
    </xf>
    <xf numFmtId="0" fontId="75" fillId="26" borderId="1" xfId="0" applyFont="1" applyFill="1" applyBorder="1"/>
    <xf numFmtId="0" fontId="0" fillId="20" borderId="18" xfId="0" applyFill="1" applyBorder="1" applyAlignment="1"/>
    <xf numFmtId="0" fontId="0" fillId="20" borderId="17" xfId="0" applyFill="1" applyBorder="1" applyAlignment="1"/>
    <xf numFmtId="0" fontId="1" fillId="0" borderId="0" xfId="329" applyFont="1"/>
    <xf numFmtId="3" fontId="66" fillId="22" borderId="1" xfId="331" applyNumberFormat="1" applyFont="1" applyFill="1" applyBorder="1"/>
    <xf numFmtId="3" fontId="63" fillId="22" borderId="1" xfId="331" applyNumberFormat="1" applyFont="1" applyFill="1" applyBorder="1"/>
    <xf numFmtId="3" fontId="2" fillId="0" borderId="1" xfId="329" applyNumberFormat="1" applyFill="1" applyBorder="1" applyAlignment="1">
      <alignment horizontal="right"/>
    </xf>
    <xf numFmtId="0" fontId="36" fillId="10" borderId="1" xfId="329" applyFont="1" applyFill="1" applyBorder="1"/>
    <xf numFmtId="10" fontId="36" fillId="10" borderId="1" xfId="329" applyNumberFormat="1" applyFont="1" applyFill="1" applyBorder="1"/>
    <xf numFmtId="3" fontId="36" fillId="10" borderId="1" xfId="329" applyNumberFormat="1" applyFont="1" applyFill="1" applyBorder="1"/>
    <xf numFmtId="0" fontId="36" fillId="10" borderId="1" xfId="329" applyFont="1" applyFill="1" applyBorder="1" applyAlignment="1">
      <alignment wrapText="1"/>
    </xf>
    <xf numFmtId="0" fontId="36" fillId="0" borderId="1" xfId="329" applyFont="1" applyFill="1" applyBorder="1"/>
    <xf numFmtId="0" fontId="1" fillId="10" borderId="1" xfId="329" applyFont="1" applyFill="1" applyBorder="1"/>
    <xf numFmtId="0" fontId="85" fillId="20" borderId="1" xfId="0" applyFont="1" applyFill="1" applyBorder="1" applyAlignment="1">
      <alignment horizontal="center" wrapText="1"/>
    </xf>
    <xf numFmtId="0" fontId="0" fillId="36" borderId="1" xfId="0" applyFill="1" applyBorder="1" applyAlignment="1">
      <alignment horizontal="center"/>
    </xf>
    <xf numFmtId="0" fontId="10" fillId="36" borderId="1" xfId="0" applyFont="1" applyFill="1" applyBorder="1"/>
    <xf numFmtId="0" fontId="9" fillId="36" borderId="1" xfId="0" applyFont="1" applyFill="1" applyBorder="1" applyAlignment="1">
      <alignment horizontal="center"/>
    </xf>
    <xf numFmtId="9" fontId="0" fillId="39" borderId="1" xfId="61" applyFont="1" applyFill="1" applyBorder="1"/>
    <xf numFmtId="9" fontId="0" fillId="0" borderId="1" xfId="61" applyFont="1" applyFill="1" applyBorder="1"/>
    <xf numFmtId="0" fontId="9" fillId="36" borderId="1" xfId="0" applyFont="1" applyFill="1" applyBorder="1"/>
    <xf numFmtId="10" fontId="11" fillId="39" borderId="1" xfId="61" applyNumberFormat="1" applyFont="1" applyFill="1" applyBorder="1"/>
    <xf numFmtId="2" fontId="11" fillId="39" borderId="0" xfId="0" applyNumberFormat="1" applyFont="1" applyFill="1"/>
    <xf numFmtId="0" fontId="75" fillId="26" borderId="1" xfId="0" applyFont="1" applyFill="1" applyBorder="1" applyAlignment="1">
      <alignment horizontal="center"/>
    </xf>
    <xf numFmtId="0" fontId="9" fillId="42" borderId="1" xfId="0" applyFont="1" applyFill="1" applyBorder="1" applyAlignment="1">
      <alignment horizontal="center"/>
    </xf>
    <xf numFmtId="0" fontId="0" fillId="0" borderId="0" xfId="0" applyFill="1" applyBorder="1" applyAlignment="1">
      <alignment horizontal="left" vertical="top" wrapText="1"/>
    </xf>
    <xf numFmtId="0" fontId="0" fillId="0" borderId="1" xfId="0" applyBorder="1" applyAlignment="1">
      <alignment horizontal="left"/>
    </xf>
    <xf numFmtId="0" fontId="0" fillId="0" borderId="1" xfId="0" applyFill="1" applyBorder="1" applyAlignment="1">
      <alignment horizontal="center" vertical="top" wrapText="1"/>
    </xf>
    <xf numFmtId="0" fontId="9" fillId="0" borderId="0" xfId="0" applyFont="1" applyFill="1" applyBorder="1"/>
    <xf numFmtId="3" fontId="0" fillId="0" borderId="0" xfId="0" applyNumberFormat="1" applyFill="1" applyBorder="1"/>
    <xf numFmtId="0" fontId="0" fillId="19" borderId="1" xfId="0" applyFill="1" applyBorder="1" applyAlignment="1">
      <alignment wrapText="1"/>
    </xf>
    <xf numFmtId="1" fontId="0" fillId="19" borderId="1" xfId="0" applyNumberFormat="1" applyFill="1" applyBorder="1"/>
    <xf numFmtId="0" fontId="11" fillId="0" borderId="1" xfId="0" applyFont="1" applyBorder="1"/>
    <xf numFmtId="0" fontId="86" fillId="0" borderId="1" xfId="0" applyFont="1" applyBorder="1"/>
    <xf numFmtId="0" fontId="87" fillId="0" borderId="1" xfId="0" applyFont="1" applyBorder="1" applyAlignment="1">
      <alignment horizontal="center"/>
    </xf>
    <xf numFmtId="0" fontId="86" fillId="0" borderId="1" xfId="0" applyFont="1" applyBorder="1" applyAlignment="1">
      <alignment horizontal="center"/>
    </xf>
    <xf numFmtId="1" fontId="87" fillId="0" borderId="1" xfId="0" applyNumberFormat="1" applyFont="1" applyBorder="1" applyAlignment="1">
      <alignment horizontal="center"/>
    </xf>
    <xf numFmtId="1" fontId="87" fillId="0" borderId="1" xfId="0" quotePrefix="1" applyNumberFormat="1" applyFont="1" applyBorder="1" applyAlignment="1">
      <alignment horizontal="center"/>
    </xf>
    <xf numFmtId="1" fontId="87" fillId="0" borderId="1" xfId="0" applyNumberFormat="1" applyFont="1" applyBorder="1"/>
    <xf numFmtId="1" fontId="87" fillId="0" borderId="1" xfId="0" applyNumberFormat="1" applyFont="1" applyFill="1" applyBorder="1" applyAlignment="1">
      <alignment horizontal="center"/>
    </xf>
    <xf numFmtId="0" fontId="86" fillId="0" borderId="1" xfId="0" applyFont="1" applyFill="1" applyBorder="1"/>
    <xf numFmtId="1" fontId="87" fillId="0" borderId="18" xfId="0" applyNumberFormat="1" applyFont="1" applyBorder="1"/>
    <xf numFmtId="0" fontId="86" fillId="0" borderId="1" xfId="0" applyFont="1" applyBorder="1" applyAlignment="1">
      <alignment horizontal="left"/>
    </xf>
    <xf numFmtId="0" fontId="87" fillId="0" borderId="4" xfId="0" applyFont="1" applyBorder="1" applyAlignment="1">
      <alignment horizontal="center"/>
    </xf>
    <xf numFmtId="1" fontId="87" fillId="0" borderId="4" xfId="0" applyNumberFormat="1" applyFont="1" applyBorder="1" applyAlignment="1">
      <alignment horizontal="center"/>
    </xf>
    <xf numFmtId="0" fontId="87" fillId="0" borderId="1" xfId="0" applyFont="1" applyBorder="1"/>
    <xf numFmtId="1" fontId="87" fillId="0" borderId="1" xfId="0" applyNumberFormat="1" applyFont="1" applyFill="1" applyBorder="1"/>
    <xf numFmtId="172" fontId="0" fillId="0" borderId="1" xfId="207" applyNumberFormat="1" applyFont="1" applyBorder="1" applyAlignment="1">
      <alignment horizontal="right"/>
    </xf>
    <xf numFmtId="176" fontId="0" fillId="39" borderId="17" xfId="61" applyNumberFormat="1" applyFont="1" applyFill="1" applyBorder="1"/>
    <xf numFmtId="1" fontId="0" fillId="0" borderId="1" xfId="0" applyNumberFormat="1" applyBorder="1" applyAlignment="1">
      <alignment horizontal="right"/>
    </xf>
    <xf numFmtId="9" fontId="0" fillId="22" borderId="16" xfId="61" applyNumberFormat="1" applyFont="1" applyFill="1" applyBorder="1"/>
    <xf numFmtId="1" fontId="1" fillId="43" borderId="1" xfId="0" applyNumberFormat="1" applyFont="1" applyFill="1" applyBorder="1" applyAlignment="1">
      <alignment horizontal="right"/>
    </xf>
    <xf numFmtId="1" fontId="11" fillId="0" borderId="14" xfId="0" applyNumberFormat="1" applyFont="1" applyBorder="1" applyAlignment="1">
      <alignment horizontal="center"/>
    </xf>
    <xf numFmtId="172" fontId="0" fillId="7" borderId="1" xfId="207" applyNumberFormat="1" applyFont="1" applyFill="1" applyBorder="1" applyAlignment="1">
      <alignment horizontal="right"/>
    </xf>
    <xf numFmtId="0" fontId="75" fillId="27" borderId="1" xfId="0" applyFont="1" applyFill="1" applyBorder="1" applyAlignment="1">
      <alignment horizontal="center"/>
    </xf>
    <xf numFmtId="0" fontId="75" fillId="28" borderId="1" xfId="0" applyFont="1" applyFill="1" applyBorder="1" applyAlignment="1">
      <alignment horizontal="center"/>
    </xf>
    <xf numFmtId="0" fontId="0" fillId="0" borderId="1" xfId="0" applyBorder="1" applyAlignment="1">
      <alignment horizontal="center"/>
    </xf>
    <xf numFmtId="0" fontId="0" fillId="10" borderId="1" xfId="0" applyFill="1" applyBorder="1" applyAlignment="1">
      <alignment horizontal="center"/>
    </xf>
    <xf numFmtId="172" fontId="9" fillId="36" borderId="1" xfId="207" applyNumberFormat="1" applyFont="1" applyFill="1" applyBorder="1" applyAlignment="1">
      <alignment horizontal="center"/>
    </xf>
    <xf numFmtId="172" fontId="0" fillId="5" borderId="1" xfId="0" applyNumberFormat="1" applyFill="1" applyBorder="1" applyAlignment="1">
      <alignment horizontal="center"/>
    </xf>
    <xf numFmtId="172" fontId="0" fillId="6" borderId="1" xfId="207" applyNumberFormat="1" applyFont="1" applyFill="1" applyBorder="1" applyAlignment="1">
      <alignment horizontal="center"/>
    </xf>
    <xf numFmtId="172" fontId="0" fillId="7" borderId="1" xfId="207" applyNumberFormat="1" applyFont="1" applyFill="1" applyBorder="1" applyAlignment="1">
      <alignment horizontal="center"/>
    </xf>
    <xf numFmtId="172" fontId="0" fillId="8" borderId="1" xfId="207" applyNumberFormat="1" applyFont="1" applyFill="1" applyBorder="1" applyAlignment="1">
      <alignment horizontal="center"/>
    </xf>
    <xf numFmtId="172" fontId="0" fillId="9" borderId="1" xfId="207" applyNumberFormat="1" applyFont="1" applyFill="1" applyBorder="1" applyAlignment="1">
      <alignment horizontal="center"/>
    </xf>
    <xf numFmtId="172" fontId="0" fillId="10" borderId="1" xfId="207" applyNumberFormat="1" applyFont="1" applyFill="1" applyBorder="1" applyAlignment="1">
      <alignment horizontal="center"/>
    </xf>
    <xf numFmtId="172" fontId="0" fillId="11" borderId="1" xfId="207" applyNumberFormat="1" applyFont="1" applyFill="1" applyBorder="1" applyAlignment="1">
      <alignment horizontal="center"/>
    </xf>
    <xf numFmtId="172" fontId="0" fillId="12" borderId="1" xfId="207" applyNumberFormat="1" applyFont="1" applyFill="1" applyBorder="1" applyAlignment="1">
      <alignment horizontal="center" vertical="center"/>
    </xf>
    <xf numFmtId="172" fontId="0" fillId="12" borderId="1" xfId="207" applyNumberFormat="1" applyFont="1" applyFill="1" applyBorder="1" applyAlignment="1">
      <alignment horizontal="center"/>
    </xf>
    <xf numFmtId="172" fontId="0" fillId="26" borderId="1" xfId="207" applyNumberFormat="1" applyFont="1" applyFill="1" applyBorder="1" applyAlignment="1">
      <alignment horizontal="center"/>
    </xf>
    <xf numFmtId="43" fontId="0" fillId="0" borderId="1" xfId="207" applyFont="1" applyBorder="1" applyAlignment="1">
      <alignment horizontal="right"/>
    </xf>
    <xf numFmtId="172" fontId="0" fillId="5" borderId="1" xfId="207" applyNumberFormat="1" applyFont="1" applyFill="1" applyBorder="1" applyAlignment="1">
      <alignment horizontal="right"/>
    </xf>
    <xf numFmtId="172" fontId="0" fillId="0" borderId="1" xfId="207" applyNumberFormat="1" applyFont="1" applyFill="1" applyBorder="1" applyAlignment="1">
      <alignment horizontal="right"/>
    </xf>
    <xf numFmtId="172" fontId="0" fillId="8" borderId="1" xfId="207" applyNumberFormat="1" applyFont="1" applyFill="1" applyBorder="1" applyAlignment="1">
      <alignment horizontal="right"/>
    </xf>
    <xf numFmtId="172" fontId="0" fillId="9" borderId="1" xfId="207" applyNumberFormat="1" applyFont="1" applyFill="1" applyBorder="1" applyAlignment="1">
      <alignment horizontal="right"/>
    </xf>
    <xf numFmtId="172" fontId="0" fillId="10" borderId="1" xfId="207" applyNumberFormat="1" applyFont="1" applyFill="1" applyBorder="1" applyAlignment="1">
      <alignment horizontal="right"/>
    </xf>
    <xf numFmtId="172" fontId="0" fillId="11" borderId="1" xfId="207" applyNumberFormat="1" applyFont="1" applyFill="1" applyBorder="1" applyAlignment="1">
      <alignment horizontal="right"/>
    </xf>
    <xf numFmtId="172" fontId="0" fillId="12" borderId="1" xfId="207" applyNumberFormat="1" applyFont="1" applyFill="1" applyBorder="1" applyAlignment="1">
      <alignment horizontal="right"/>
    </xf>
    <xf numFmtId="172" fontId="0" fillId="26" borderId="1" xfId="207" applyNumberFormat="1" applyFont="1" applyFill="1" applyBorder="1" applyAlignment="1">
      <alignment horizontal="right"/>
    </xf>
    <xf numFmtId="3" fontId="87" fillId="0" borderId="1" xfId="0" applyNumberFormat="1" applyFont="1" applyFill="1" applyBorder="1"/>
    <xf numFmtId="173" fontId="0" fillId="0" borderId="1" xfId="207" applyNumberFormat="1" applyFont="1" applyBorder="1" applyAlignment="1">
      <alignment horizontal="left" indent="5"/>
    </xf>
    <xf numFmtId="173" fontId="0" fillId="0" borderId="1" xfId="207" applyNumberFormat="1" applyFont="1" applyBorder="1" applyAlignment="1">
      <alignment horizontal="left"/>
    </xf>
    <xf numFmtId="173" fontId="0" fillId="0" borderId="1" xfId="207" applyNumberFormat="1" applyFont="1" applyBorder="1" applyAlignment="1">
      <alignment horizontal="left" indent="9"/>
    </xf>
    <xf numFmtId="173" fontId="0" fillId="0" borderId="1" xfId="207" applyNumberFormat="1" applyFont="1" applyBorder="1" applyAlignment="1">
      <alignment horizontal="left" indent="2"/>
    </xf>
    <xf numFmtId="173" fontId="9" fillId="0" borderId="1" xfId="207" applyNumberFormat="1" applyFont="1" applyBorder="1" applyAlignment="1">
      <alignment horizontal="left" indent="2"/>
    </xf>
    <xf numFmtId="173" fontId="9" fillId="0" borderId="1" xfId="207" applyNumberFormat="1" applyFont="1" applyBorder="1"/>
    <xf numFmtId="174" fontId="0" fillId="2" borderId="1" xfId="0" applyNumberFormat="1" applyFill="1" applyBorder="1"/>
    <xf numFmtId="174" fontId="0" fillId="4" borderId="1" xfId="0" applyNumberFormat="1" applyFill="1" applyBorder="1"/>
    <xf numFmtId="175" fontId="0" fillId="22" borderId="1" xfId="0" applyNumberFormat="1" applyFill="1" applyBorder="1" applyAlignment="1">
      <alignment horizontal="right"/>
    </xf>
    <xf numFmtId="1" fontId="0" fillId="22" borderId="1" xfId="0" applyNumberFormat="1" applyFill="1" applyBorder="1"/>
    <xf numFmtId="0" fontId="9" fillId="4" borderId="1" xfId="0" applyFont="1" applyFill="1" applyBorder="1" applyAlignment="1">
      <alignment horizontal="center" wrapText="1"/>
    </xf>
    <xf numFmtId="0" fontId="83" fillId="12" borderId="1" xfId="0" applyFont="1" applyFill="1" applyBorder="1" applyAlignment="1">
      <alignment horizontal="center" wrapText="1"/>
    </xf>
    <xf numFmtId="172" fontId="0" fillId="0" borderId="1" xfId="0" applyNumberFormat="1" applyFont="1" applyBorder="1"/>
    <xf numFmtId="166" fontId="0" fillId="0" borderId="1" xfId="0" applyNumberFormat="1" applyBorder="1" applyAlignment="1"/>
    <xf numFmtId="43" fontId="0" fillId="0" borderId="1" xfId="207" applyFont="1" applyFill="1" applyBorder="1"/>
    <xf numFmtId="172" fontId="0" fillId="19" borderId="1" xfId="0" applyNumberFormat="1" applyFont="1" applyFill="1" applyBorder="1" applyAlignment="1">
      <alignment horizontal="right"/>
    </xf>
    <xf numFmtId="174" fontId="0" fillId="0" borderId="1" xfId="0" applyNumberFormat="1" applyFont="1" applyBorder="1"/>
    <xf numFmtId="172" fontId="0" fillId="36" borderId="1" xfId="0" applyNumberFormat="1" applyFont="1" applyFill="1" applyBorder="1" applyAlignment="1">
      <alignment horizontal="right"/>
    </xf>
    <xf numFmtId="0" fontId="83" fillId="21" borderId="1" xfId="0" applyFont="1" applyFill="1" applyBorder="1"/>
    <xf numFmtId="1" fontId="51" fillId="21" borderId="1" xfId="0" applyNumberFormat="1" applyFont="1" applyFill="1" applyBorder="1"/>
    <xf numFmtId="172" fontId="0" fillId="7" borderId="1" xfId="0" applyNumberFormat="1" applyFill="1" applyBorder="1" applyAlignment="1">
      <alignment horizontal="center"/>
    </xf>
    <xf numFmtId="172" fontId="0" fillId="8" borderId="1" xfId="0" applyNumberFormat="1" applyFill="1" applyBorder="1" applyAlignment="1">
      <alignment horizontal="center"/>
    </xf>
    <xf numFmtId="172" fontId="0" fillId="8" borderId="1" xfId="0" applyNumberFormat="1" applyFill="1" applyBorder="1" applyAlignment="1">
      <alignment horizontal="right"/>
    </xf>
    <xf numFmtId="43" fontId="36" fillId="43" borderId="18" xfId="0" applyNumberFormat="1" applyFont="1" applyFill="1" applyBorder="1" applyAlignment="1">
      <alignment horizontal="right"/>
    </xf>
    <xf numFmtId="43" fontId="36" fillId="0" borderId="0" xfId="0" applyNumberFormat="1" applyFont="1" applyFill="1" applyBorder="1" applyAlignment="1">
      <alignment horizontal="right"/>
    </xf>
    <xf numFmtId="172" fontId="0" fillId="0" borderId="0" xfId="0" applyNumberFormat="1" applyAlignment="1">
      <alignment horizontal="center"/>
    </xf>
    <xf numFmtId="172" fontId="0" fillId="19" borderId="1" xfId="207" applyNumberFormat="1" applyFont="1" applyFill="1" applyBorder="1" applyAlignment="1">
      <alignment horizontal="center"/>
    </xf>
    <xf numFmtId="172" fontId="0" fillId="19" borderId="1" xfId="207" applyNumberFormat="1" applyFont="1" applyFill="1" applyBorder="1" applyAlignment="1">
      <alignment horizontal="right"/>
    </xf>
    <xf numFmtId="0" fontId="11" fillId="3" borderId="1" xfId="0" applyFont="1" applyFill="1" applyBorder="1" applyAlignment="1">
      <alignment horizontal="center" vertical="top"/>
    </xf>
    <xf numFmtId="0" fontId="9" fillId="3" borderId="1" xfId="0" applyFont="1" applyFill="1" applyBorder="1" applyAlignment="1">
      <alignment horizontal="center"/>
    </xf>
    <xf numFmtId="0" fontId="75" fillId="15" borderId="1" xfId="0" applyFont="1" applyFill="1" applyBorder="1" applyAlignment="1">
      <alignment horizontal="center"/>
    </xf>
    <xf numFmtId="0" fontId="75" fillId="27" borderId="1" xfId="0" applyFont="1" applyFill="1" applyBorder="1" applyAlignment="1">
      <alignment horizontal="center"/>
    </xf>
    <xf numFmtId="0" fontId="75" fillId="36" borderId="1" xfId="0" applyFont="1" applyFill="1" applyBorder="1" applyAlignment="1">
      <alignment horizontal="center"/>
    </xf>
    <xf numFmtId="0" fontId="75" fillId="2" borderId="1" xfId="0" applyFont="1" applyFill="1" applyBorder="1" applyAlignment="1">
      <alignment horizontal="center"/>
    </xf>
    <xf numFmtId="0" fontId="75" fillId="9" borderId="1" xfId="0" applyFont="1" applyFill="1" applyBorder="1" applyAlignment="1">
      <alignment horizontal="center"/>
    </xf>
    <xf numFmtId="0" fontId="75" fillId="29" borderId="1" xfId="0" applyFont="1" applyFill="1" applyBorder="1" applyAlignment="1">
      <alignment horizontal="center"/>
    </xf>
    <xf numFmtId="43" fontId="84" fillId="42" borderId="18" xfId="207" applyFont="1" applyFill="1" applyBorder="1" applyAlignment="1">
      <alignment horizontal="center" vertical="center" wrapText="1"/>
    </xf>
    <xf numFmtId="43" fontId="84" fillId="42" borderId="17" xfId="207" applyFont="1" applyFill="1" applyBorder="1" applyAlignment="1">
      <alignment horizontal="center" vertical="center" wrapText="1"/>
    </xf>
    <xf numFmtId="0" fontId="75" fillId="28" borderId="4" xfId="0" applyFont="1" applyFill="1" applyBorder="1" applyAlignment="1">
      <alignment horizontal="center"/>
    </xf>
    <xf numFmtId="0" fontId="75" fillId="28" borderId="5" xfId="0" applyFont="1" applyFill="1" applyBorder="1" applyAlignment="1">
      <alignment horizontal="center"/>
    </xf>
    <xf numFmtId="0" fontId="75" fillId="28" borderId="6" xfId="0" applyFont="1" applyFill="1" applyBorder="1" applyAlignment="1">
      <alignment horizontal="center"/>
    </xf>
    <xf numFmtId="0" fontId="84" fillId="42" borderId="9" xfId="0" applyFont="1" applyFill="1" applyBorder="1" applyAlignment="1">
      <alignment horizontal="center"/>
    </xf>
    <xf numFmtId="0" fontId="71" fillId="15" borderId="1" xfId="0" applyFont="1" applyFill="1" applyBorder="1" applyAlignment="1">
      <alignment horizontal="center" wrapText="1"/>
    </xf>
    <xf numFmtId="0" fontId="75" fillId="28" borderId="1" xfId="0" applyFont="1" applyFill="1" applyBorder="1" applyAlignment="1">
      <alignment horizontal="center"/>
    </xf>
    <xf numFmtId="0" fontId="0" fillId="0" borderId="40" xfId="0" applyBorder="1" applyAlignment="1">
      <alignment horizontal="left" wrapText="1"/>
    </xf>
    <xf numFmtId="0" fontId="10" fillId="30" borderId="4" xfId="0" applyFont="1" applyFill="1" applyBorder="1" applyAlignment="1">
      <alignment horizontal="center" vertical="center"/>
    </xf>
    <xf numFmtId="0" fontId="10" fillId="30" borderId="5" xfId="0" applyFont="1" applyFill="1" applyBorder="1" applyAlignment="1">
      <alignment horizontal="center" vertical="center"/>
    </xf>
    <xf numFmtId="0" fontId="10" fillId="30" borderId="6" xfId="0" applyFont="1" applyFill="1" applyBorder="1" applyAlignment="1">
      <alignment horizontal="center" vertical="center"/>
    </xf>
    <xf numFmtId="0" fontId="9" fillId="11" borderId="50" xfId="0" applyFont="1" applyFill="1" applyBorder="1" applyAlignment="1">
      <alignment horizontal="center" vertical="center"/>
    </xf>
    <xf numFmtId="0" fontId="9" fillId="11" borderId="17" xfId="0" applyFont="1" applyFill="1" applyBorder="1" applyAlignment="1">
      <alignment horizontal="center" vertical="center"/>
    </xf>
    <xf numFmtId="0" fontId="0" fillId="16" borderId="0" xfId="0" applyFont="1" applyFill="1" applyAlignment="1">
      <alignment horizontal="center"/>
    </xf>
    <xf numFmtId="0" fontId="0" fillId="16" borderId="9" xfId="0" applyFont="1" applyFill="1" applyBorder="1" applyAlignment="1">
      <alignment horizontal="center"/>
    </xf>
    <xf numFmtId="0" fontId="10" fillId="30" borderId="1" xfId="0" applyFont="1" applyFill="1" applyBorder="1" applyAlignment="1">
      <alignment horizontal="center"/>
    </xf>
    <xf numFmtId="0" fontId="9" fillId="37" borderId="1" xfId="0" applyFont="1" applyFill="1" applyBorder="1" applyAlignment="1">
      <alignment horizontal="center"/>
    </xf>
    <xf numFmtId="0" fontId="0" fillId="34" borderId="1" xfId="0" applyFill="1" applyBorder="1" applyAlignment="1">
      <alignment horizontal="center"/>
    </xf>
    <xf numFmtId="0" fontId="0" fillId="30" borderId="1" xfId="0" applyFill="1" applyBorder="1" applyAlignment="1">
      <alignment horizontal="center"/>
    </xf>
    <xf numFmtId="0" fontId="0" fillId="38" borderId="1" xfId="0" applyFill="1" applyBorder="1" applyAlignment="1">
      <alignment horizontal="center"/>
    </xf>
    <xf numFmtId="0" fontId="0" fillId="0" borderId="9" xfId="0" applyFill="1" applyBorder="1" applyAlignment="1">
      <alignment horizontal="center"/>
    </xf>
    <xf numFmtId="0" fontId="0" fillId="38" borderId="1" xfId="0" applyFont="1" applyFill="1" applyBorder="1" applyAlignment="1">
      <alignment horizontal="center"/>
    </xf>
    <xf numFmtId="0" fontId="0" fillId="38" borderId="1" xfId="0" applyFill="1" applyBorder="1" applyAlignment="1">
      <alignment horizontal="center" wrapText="1"/>
    </xf>
    <xf numFmtId="43" fontId="81" fillId="7" borderId="1" xfId="0" applyNumberFormat="1" applyFont="1" applyFill="1" applyBorder="1" applyAlignment="1">
      <alignment horizontal="center" vertical="center" textRotation="180"/>
    </xf>
    <xf numFmtId="43" fontId="9" fillId="7" borderId="1" xfId="0" applyNumberFormat="1" applyFont="1" applyFill="1" applyBorder="1" applyAlignment="1">
      <alignment horizontal="center" vertical="center" textRotation="180"/>
    </xf>
    <xf numFmtId="0" fontId="11" fillId="2" borderId="1" xfId="0" applyFont="1" applyFill="1" applyBorder="1" applyAlignment="1">
      <alignment vertical="center"/>
    </xf>
    <xf numFmtId="0" fontId="9" fillId="21" borderId="1" xfId="0" applyFont="1" applyFill="1" applyBorder="1" applyAlignment="1">
      <alignment horizontal="center"/>
    </xf>
    <xf numFmtId="0" fontId="9" fillId="13" borderId="1" xfId="0" applyFont="1" applyFill="1" applyBorder="1" applyAlignment="1">
      <alignment horizontal="center"/>
    </xf>
    <xf numFmtId="0" fontId="9" fillId="32" borderId="4" xfId="0" applyFont="1" applyFill="1" applyBorder="1" applyAlignment="1">
      <alignment horizontal="center" vertical="center"/>
    </xf>
    <xf numFmtId="0" fontId="9" fillId="32" borderId="5" xfId="0" applyFont="1" applyFill="1" applyBorder="1" applyAlignment="1">
      <alignment horizontal="center" vertical="center"/>
    </xf>
    <xf numFmtId="0" fontId="9" fillId="32" borderId="6" xfId="0" applyFont="1" applyFill="1" applyBorder="1" applyAlignment="1">
      <alignment horizontal="center" vertical="center"/>
    </xf>
    <xf numFmtId="43" fontId="81" fillId="29" borderId="1" xfId="0" applyNumberFormat="1" applyFont="1" applyFill="1" applyBorder="1" applyAlignment="1">
      <alignment horizontal="center" vertical="center" textRotation="180"/>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0" fillId="0" borderId="8" xfId="0" applyFill="1" applyBorder="1" applyAlignment="1">
      <alignment horizontal="center" vertical="top"/>
    </xf>
    <xf numFmtId="0" fontId="0" fillId="0" borderId="0" xfId="0" applyFill="1" applyBorder="1" applyAlignment="1">
      <alignment horizontal="center" vertical="top"/>
    </xf>
    <xf numFmtId="0" fontId="0" fillId="0" borderId="40" xfId="0" applyFill="1" applyBorder="1" applyAlignment="1">
      <alignment horizontal="center" vertical="top"/>
    </xf>
    <xf numFmtId="0" fontId="0" fillId="0" borderId="0" xfId="0" applyFill="1" applyBorder="1" applyAlignment="1">
      <alignment horizontal="center"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0" xfId="0" applyFill="1" applyBorder="1" applyAlignment="1">
      <alignment horizontal="left" vertical="top" wrapText="1"/>
    </xf>
    <xf numFmtId="0" fontId="11" fillId="4" borderId="4" xfId="0" applyFont="1"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10" fillId="2" borderId="8" xfId="0" applyFont="1" applyFill="1" applyBorder="1" applyAlignment="1">
      <alignment horizontal="left" vertical="top" wrapText="1"/>
    </xf>
    <xf numFmtId="0" fontId="10" fillId="2" borderId="0" xfId="0" applyFont="1" applyFill="1" applyBorder="1" applyAlignment="1">
      <alignment horizontal="left" vertical="top" wrapText="1"/>
    </xf>
    <xf numFmtId="0" fontId="0" fillId="0" borderId="1" xfId="0"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0" fillId="0" borderId="1" xfId="0" applyBorder="1" applyAlignment="1">
      <alignment horizontal="left" wrapText="1"/>
    </xf>
    <xf numFmtId="0" fontId="10" fillId="39" borderId="54" xfId="0" applyFont="1" applyFill="1" applyBorder="1" applyAlignment="1">
      <alignment horizontal="center" vertical="top"/>
    </xf>
    <xf numFmtId="0" fontId="10" fillId="39" borderId="55" xfId="0" applyFont="1" applyFill="1" applyBorder="1" applyAlignment="1">
      <alignment horizontal="center" vertical="top"/>
    </xf>
    <xf numFmtId="0" fontId="10" fillId="39" borderId="56" xfId="0" applyFont="1" applyFill="1" applyBorder="1" applyAlignment="1">
      <alignment horizontal="center" vertical="top"/>
    </xf>
    <xf numFmtId="0" fontId="0" fillId="4" borderId="4"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xf>
    <xf numFmtId="0" fontId="9" fillId="4" borderId="4" xfId="0" applyFont="1" applyFill="1" applyBorder="1" applyAlignment="1">
      <alignment horizontal="center"/>
    </xf>
    <xf numFmtId="0" fontId="9" fillId="4" borderId="6" xfId="0" applyFont="1" applyFill="1" applyBorder="1" applyAlignment="1">
      <alignment horizontal="center"/>
    </xf>
    <xf numFmtId="0" fontId="86" fillId="0" borderId="52" xfId="0" applyFont="1" applyBorder="1" applyAlignment="1">
      <alignment horizontal="center"/>
    </xf>
    <xf numFmtId="0" fontId="86" fillId="0" borderId="53" xfId="0" applyFont="1" applyBorder="1" applyAlignment="1">
      <alignment horizontal="center"/>
    </xf>
    <xf numFmtId="1" fontId="87" fillId="0" borderId="36" xfId="0" applyNumberFormat="1" applyFont="1" applyBorder="1" applyAlignment="1">
      <alignment horizontal="center"/>
    </xf>
    <xf numFmtId="1" fontId="87" fillId="0" borderId="37" xfId="0" applyNumberFormat="1" applyFont="1" applyBorder="1" applyAlignment="1">
      <alignment horizontal="center"/>
    </xf>
    <xf numFmtId="0" fontId="16" fillId="0" borderId="0" xfId="0" applyFont="1" applyBorder="1" applyAlignment="1">
      <alignment horizontal="left" vertical="center"/>
    </xf>
    <xf numFmtId="0" fontId="0" fillId="4" borderId="7" xfId="0" applyFill="1" applyBorder="1" applyAlignment="1">
      <alignment horizontal="left" vertical="top" wrapText="1"/>
    </xf>
    <xf numFmtId="0" fontId="10" fillId="0" borderId="0" xfId="0" applyFont="1" applyAlignment="1">
      <alignment horizontal="center"/>
    </xf>
    <xf numFmtId="0" fontId="11" fillId="2" borderId="4" xfId="0" applyFont="1" applyFill="1" applyBorder="1" applyAlignment="1">
      <alignment vertical="top" wrapText="1"/>
    </xf>
    <xf numFmtId="0" fontId="11" fillId="2" borderId="5" xfId="0" applyFont="1" applyFill="1" applyBorder="1" applyAlignment="1">
      <alignment vertical="top" wrapText="1"/>
    </xf>
    <xf numFmtId="0" fontId="11" fillId="2" borderId="6" xfId="0" applyFont="1" applyFill="1" applyBorder="1" applyAlignment="1">
      <alignment vertical="top" wrapText="1"/>
    </xf>
    <xf numFmtId="0" fontId="0" fillId="0" borderId="0" xfId="0" applyAlignment="1">
      <alignment horizontal="center"/>
    </xf>
    <xf numFmtId="0" fontId="0" fillId="0" borderId="1" xfId="0" applyBorder="1" applyAlignment="1">
      <alignment horizontal="center"/>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0" fillId="0" borderId="1" xfId="0" applyFill="1" applyBorder="1" applyAlignment="1">
      <alignment horizontal="center" vertical="top"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174" fontId="0" fillId="2" borderId="4" xfId="0" applyNumberFormat="1" applyFill="1" applyBorder="1" applyAlignment="1">
      <alignment horizontal="center"/>
    </xf>
    <xf numFmtId="174" fontId="0" fillId="2" borderId="5" xfId="0" applyNumberFormat="1" applyFill="1" applyBorder="1" applyAlignment="1">
      <alignment horizontal="center"/>
    </xf>
    <xf numFmtId="174" fontId="0" fillId="2" borderId="6" xfId="0" applyNumberFormat="1" applyFill="1" applyBorder="1" applyAlignment="1">
      <alignment horizontal="center"/>
    </xf>
    <xf numFmtId="0" fontId="45" fillId="0" borderId="1" xfId="0" applyFont="1" applyBorder="1" applyAlignment="1">
      <alignment horizontal="center" vertical="center" wrapText="1"/>
    </xf>
    <xf numFmtId="0" fontId="0" fillId="10" borderId="1" xfId="0" applyFill="1" applyBorder="1" applyAlignment="1">
      <alignment horizontal="center"/>
    </xf>
    <xf numFmtId="0" fontId="50" fillId="23" borderId="18" xfId="0" applyFont="1" applyFill="1" applyBorder="1" applyAlignment="1">
      <alignment horizontal="center"/>
    </xf>
    <xf numFmtId="0" fontId="51" fillId="23" borderId="18" xfId="0" applyFont="1" applyFill="1" applyBorder="1" applyAlignment="1">
      <alignment horizontal="center"/>
    </xf>
    <xf numFmtId="0" fontId="10" fillId="4" borderId="4"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0" fillId="0" borderId="2" xfId="0" applyBorder="1" applyAlignment="1">
      <alignment horizontal="center"/>
    </xf>
    <xf numFmtId="0" fontId="50" fillId="23" borderId="1" xfId="0" applyFont="1" applyFill="1" applyBorder="1" applyAlignment="1">
      <alignment horizontal="center"/>
    </xf>
    <xf numFmtId="0" fontId="51" fillId="23" borderId="1" xfId="0" applyFont="1" applyFill="1" applyBorder="1" applyAlignment="1">
      <alignment horizontal="center"/>
    </xf>
    <xf numFmtId="0" fontId="0" fillId="20" borderId="1" xfId="0" applyFill="1" applyBorder="1" applyAlignment="1">
      <alignment horizontal="center"/>
    </xf>
    <xf numFmtId="0" fontId="52" fillId="23" borderId="4" xfId="0" applyFont="1" applyFill="1" applyBorder="1"/>
    <xf numFmtId="0" fontId="52" fillId="23" borderId="5" xfId="0" applyFont="1" applyFill="1" applyBorder="1"/>
    <xf numFmtId="0" fontId="52" fillId="23" borderId="6" xfId="0" applyFont="1" applyFill="1" applyBorder="1"/>
    <xf numFmtId="0" fontId="51" fillId="22" borderId="1" xfId="0" applyFont="1" applyFill="1" applyBorder="1"/>
    <xf numFmtId="0" fontId="54" fillId="25" borderId="0" xfId="0" applyFont="1" applyFill="1" applyAlignment="1">
      <alignment vertical="center"/>
    </xf>
    <xf numFmtId="0" fontId="50" fillId="23" borderId="4" xfId="0" applyFont="1" applyFill="1" applyBorder="1" applyAlignment="1">
      <alignment horizontal="center"/>
    </xf>
    <xf numFmtId="0" fontId="50" fillId="23" borderId="5" xfId="0" applyFont="1" applyFill="1" applyBorder="1" applyAlignment="1">
      <alignment horizontal="center"/>
    </xf>
    <xf numFmtId="0" fontId="50" fillId="23" borderId="6" xfId="0" applyFont="1" applyFill="1" applyBorder="1" applyAlignment="1">
      <alignment horizontal="center"/>
    </xf>
    <xf numFmtId="0" fontId="51" fillId="22" borderId="4" xfId="0" applyFont="1" applyFill="1" applyBorder="1" applyAlignment="1">
      <alignment horizontal="center"/>
    </xf>
    <xf numFmtId="0" fontId="51" fillId="22" borderId="5" xfId="0" applyFont="1" applyFill="1" applyBorder="1" applyAlignment="1">
      <alignment horizontal="center"/>
    </xf>
    <xf numFmtId="0" fontId="51" fillId="22" borderId="6" xfId="0" applyFont="1" applyFill="1" applyBorder="1" applyAlignment="1">
      <alignment horizontal="center"/>
    </xf>
    <xf numFmtId="0" fontId="51" fillId="23" borderId="1" xfId="0" applyFont="1" applyFill="1" applyBorder="1"/>
  </cellXfs>
  <cellStyles count="338">
    <cellStyle name="Comma" xfId="207" builtinId="3"/>
    <cellStyle name="Comma 2" xfId="209"/>
    <cellStyle name="Comma 2 2" xfId="336"/>
    <cellStyle name="Currency 2" xfId="210"/>
    <cellStyle name="Followed Hyperlink" xfId="14" builtinId="9" hidden="1"/>
    <cellStyle name="Followed Hyperlink" xfId="8" builtinId="9" hidden="1"/>
    <cellStyle name="Followed Hyperlink" xfId="4" builtinId="9" hidden="1"/>
    <cellStyle name="Followed Hyperlink" xfId="6" builtinId="9" hidden="1"/>
    <cellStyle name="Followed Hyperlink" xfId="16" builtinId="9" hidden="1"/>
    <cellStyle name="Followed Hyperlink" xfId="30" builtinId="9" hidden="1"/>
    <cellStyle name="Followed Hyperlink" xfId="50" builtinId="9" hidden="1"/>
    <cellStyle name="Followed Hyperlink" xfId="34" builtinId="9" hidden="1"/>
    <cellStyle name="Followed Hyperlink" xfId="36" builtinId="9" hidden="1"/>
    <cellStyle name="Followed Hyperlink" xfId="44" builtinId="9" hidden="1"/>
    <cellStyle name="Followed Hyperlink" xfId="48" builtinId="9" hidden="1"/>
    <cellStyle name="Followed Hyperlink" xfId="40" builtinId="9" hidden="1"/>
    <cellStyle name="Followed Hyperlink" xfId="32" builtinId="9" hidden="1"/>
    <cellStyle name="Followed Hyperlink" xfId="26" builtinId="9" hidden="1"/>
    <cellStyle name="Followed Hyperlink" xfId="24" builtinId="9" hidden="1"/>
    <cellStyle name="Followed Hyperlink" xfId="28" builtinId="9" hidden="1"/>
    <cellStyle name="Followed Hyperlink" xfId="42" builtinId="9" hidden="1"/>
    <cellStyle name="Followed Hyperlink" xfId="60" builtinId="9" hidden="1"/>
    <cellStyle name="Followed Hyperlink" xfId="2" builtinId="9" hidden="1"/>
    <cellStyle name="Followed Hyperlink" xfId="20" builtinId="9" hidden="1"/>
    <cellStyle name="Followed Hyperlink" xfId="46" builtinId="9" hidden="1"/>
    <cellStyle name="Followed Hyperlink" xfId="38" builtinId="9" hidden="1"/>
    <cellStyle name="Followed Hyperlink" xfId="10" builtinId="9" hidden="1"/>
    <cellStyle name="Followed Hyperlink" xfId="12" builtinId="9" hidden="1"/>
    <cellStyle name="Followed Hyperlink" xfId="18" builtinId="9" hidden="1"/>
    <cellStyle name="Followed Hyperlink" xfId="22" builtinId="9" hidden="1"/>
    <cellStyle name="Followed Hyperlink" xfId="58" builtinId="9" hidden="1"/>
    <cellStyle name="Followed Hyperlink" xfId="54" builtinId="9" hidden="1"/>
    <cellStyle name="Followed Hyperlink" xfId="56" builtinId="9" hidden="1"/>
    <cellStyle name="Followed Hyperlink" xfId="52"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10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6" builtinId="9" hidden="1"/>
    <cellStyle name="Hyperlink" xfId="53" builtinId="8" hidden="1"/>
    <cellStyle name="Hyperlink" xfId="45" builtinId="8" hidden="1"/>
    <cellStyle name="Hyperlink" xfId="19" builtinId="8" hidden="1"/>
    <cellStyle name="Hyperlink" xfId="55" builtinId="8" hidden="1"/>
    <cellStyle name="Hyperlink" xfId="49" builtinId="8" hidden="1"/>
    <cellStyle name="Hyperlink" xfId="47" builtinId="8" hidden="1"/>
    <cellStyle name="Hyperlink" xfId="51" builtinId="8" hidden="1"/>
    <cellStyle name="Hyperlink" xfId="59" builtinId="8" hidden="1"/>
    <cellStyle name="Hyperlink" xfId="27" builtinId="8" hidden="1"/>
    <cellStyle name="Hyperlink" xfId="31" builtinId="8" hidden="1"/>
    <cellStyle name="Hyperlink" xfId="33" builtinId="8" hidden="1"/>
    <cellStyle name="Hyperlink" xfId="35" builtinId="8" hidden="1"/>
    <cellStyle name="Hyperlink" xfId="39" builtinId="8" hidden="1"/>
    <cellStyle name="Hyperlink" xfId="41" builtinId="8" hidden="1"/>
    <cellStyle name="Hyperlink" xfId="37" builtinId="8" hidden="1"/>
    <cellStyle name="Hyperlink" xfId="21" builtinId="8" hidden="1"/>
    <cellStyle name="Hyperlink" xfId="43" builtinId="8" hidden="1"/>
    <cellStyle name="Hyperlink" xfId="25" builtinId="8" hidden="1"/>
    <cellStyle name="Hyperlink" xfId="57" builtinId="8" hidden="1"/>
    <cellStyle name="Hyperlink" xfId="9" builtinId="8" hidden="1"/>
    <cellStyle name="Hyperlink" xfId="29" builtinId="8" hidden="1"/>
    <cellStyle name="Hyperlink" xfId="3" builtinId="8" hidden="1"/>
    <cellStyle name="Hyperlink" xfId="1" builtinId="8" hidden="1"/>
    <cellStyle name="Hyperlink" xfId="5" builtinId="8" hidden="1"/>
    <cellStyle name="Hyperlink" xfId="11" builtinId="8" hidden="1"/>
    <cellStyle name="Hyperlink" xfId="23" builtinId="8" hidden="1"/>
    <cellStyle name="Hyperlink" xfId="17" builtinId="8" hidden="1"/>
    <cellStyle name="Hyperlink" xfId="7" builtinId="8" hidden="1"/>
    <cellStyle name="Hyperlink" xfId="15" builtinId="8" hidden="1"/>
    <cellStyle name="Hyperlink" xfId="13"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5" builtinId="8"/>
    <cellStyle name="Normal" xfId="0" builtinId="0"/>
    <cellStyle name="Normal 2" xfId="98"/>
    <cellStyle name="Normal 2 2" xfId="237"/>
    <cellStyle name="Normal 2 3" xfId="331"/>
    <cellStyle name="Normal 3" xfId="208"/>
    <cellStyle name="Normal 3 2" xfId="332"/>
    <cellStyle name="Normal 3 3" xfId="333"/>
    <cellStyle name="Normal 4" xfId="234"/>
    <cellStyle name="Normal 4 2" xfId="328"/>
    <cellStyle name="Normal 4 2 2" xfId="335"/>
    <cellStyle name="Normal 4 3" xfId="334"/>
    <cellStyle name="Normal 4 4" xfId="337"/>
    <cellStyle name="Normal 5" xfId="329"/>
    <cellStyle name="Percent" xfId="61" builtinId="5"/>
    <cellStyle name="Percent 2" xfId="211"/>
    <cellStyle name="Percent 3" xfId="330"/>
    <cellStyle name="style1440479943956" xfId="112"/>
    <cellStyle name="style1440479943956 2" xfId="249"/>
    <cellStyle name="style1440479944131" xfId="101"/>
    <cellStyle name="style1440479944131 2" xfId="238"/>
    <cellStyle name="style1440479944199" xfId="113"/>
    <cellStyle name="style1440479944199 2" xfId="250"/>
    <cellStyle name="style1440479944248" xfId="114"/>
    <cellStyle name="style1440479944248 2" xfId="251"/>
    <cellStyle name="style1440479944302" xfId="115"/>
    <cellStyle name="style1440479944302 2" xfId="252"/>
    <cellStyle name="style1440479944358" xfId="116"/>
    <cellStyle name="style1440479944358 2" xfId="253"/>
    <cellStyle name="style1440479944433" xfId="117"/>
    <cellStyle name="style1440479944433 2" xfId="254"/>
    <cellStyle name="style1440479944572" xfId="118"/>
    <cellStyle name="style1440479944572 2" xfId="255"/>
    <cellStyle name="style1440479944638" xfId="119"/>
    <cellStyle name="style1440479944638 2" xfId="256"/>
    <cellStyle name="style1440479944692" xfId="120"/>
    <cellStyle name="style1440479944692 2" xfId="257"/>
    <cellStyle name="style1440479944746" xfId="121"/>
    <cellStyle name="style1440479944746 2" xfId="258"/>
    <cellStyle name="style1440479944801" xfId="122"/>
    <cellStyle name="style1440479944801 2" xfId="259"/>
    <cellStyle name="style1440479944843" xfId="123"/>
    <cellStyle name="style1440479944843 2" xfId="260"/>
    <cellStyle name="style1440479944883" xfId="124"/>
    <cellStyle name="style1440479944883 2" xfId="261"/>
    <cellStyle name="style1440479944966" xfId="125"/>
    <cellStyle name="style1440479944966 2" xfId="262"/>
    <cellStyle name="style1440479945032" xfId="126"/>
    <cellStyle name="style1440479945032 2" xfId="263"/>
    <cellStyle name="style1440479945091" xfId="127"/>
    <cellStyle name="style1440479945091 2" xfId="264"/>
    <cellStyle name="style1440479945156" xfId="128"/>
    <cellStyle name="style1440479945156 2" xfId="265"/>
    <cellStyle name="style1440479945198" xfId="129"/>
    <cellStyle name="style1440479945198 2" xfId="266"/>
    <cellStyle name="style1440479945246" xfId="106"/>
    <cellStyle name="style1440479945246 2" xfId="243"/>
    <cellStyle name="style1440479945286" xfId="130"/>
    <cellStyle name="style1440479945286 2" xfId="267"/>
    <cellStyle name="style1440479945331" xfId="131"/>
    <cellStyle name="style1440479945331 2" xfId="268"/>
    <cellStyle name="style1440479945373" xfId="132"/>
    <cellStyle name="style1440479945373 2" xfId="269"/>
    <cellStyle name="style1440479945425" xfId="133"/>
    <cellStyle name="style1440479945425 2" xfId="270"/>
    <cellStyle name="style1440479945459" xfId="134"/>
    <cellStyle name="style1440479945459 2" xfId="271"/>
    <cellStyle name="style1440479945501" xfId="102"/>
    <cellStyle name="style1440479945501 2" xfId="239"/>
    <cellStyle name="style1440479945539" xfId="103"/>
    <cellStyle name="style1440479945539 2" xfId="240"/>
    <cellStyle name="style1440479945592" xfId="104"/>
    <cellStyle name="style1440479945592 2" xfId="241"/>
    <cellStyle name="style1440479945645" xfId="105"/>
    <cellStyle name="style1440479945645 2" xfId="242"/>
    <cellStyle name="style1440479945704" xfId="135"/>
    <cellStyle name="style1440479945704 2" xfId="272"/>
    <cellStyle name="style1440479945770" xfId="136"/>
    <cellStyle name="style1440479945770 2" xfId="273"/>
    <cellStyle name="style1440479945831" xfId="137"/>
    <cellStyle name="style1440479945831 2" xfId="274"/>
    <cellStyle name="style1440479945980" xfId="138"/>
    <cellStyle name="style1440479945980 2" xfId="275"/>
    <cellStyle name="style1440479946039" xfId="139"/>
    <cellStyle name="style1440479946039 2" xfId="276"/>
    <cellStyle name="style1440479946262" xfId="140"/>
    <cellStyle name="style1440479946262 2" xfId="277"/>
    <cellStyle name="style1440479946342" xfId="141"/>
    <cellStyle name="style1440479946342 2" xfId="278"/>
    <cellStyle name="style1440479946386" xfId="142"/>
    <cellStyle name="style1440479946386 2" xfId="279"/>
    <cellStyle name="style1440479946428" xfId="143"/>
    <cellStyle name="style1440479946428 2" xfId="280"/>
    <cellStyle name="style1440479946485" xfId="144"/>
    <cellStyle name="style1440479946485 2" xfId="281"/>
    <cellStyle name="style1440479946545" xfId="145"/>
    <cellStyle name="style1440479946545 2" xfId="282"/>
    <cellStyle name="style1440479946600" xfId="146"/>
    <cellStyle name="style1440479946600 2" xfId="283"/>
    <cellStyle name="style1440479946665" xfId="147"/>
    <cellStyle name="style1440479946665 2" xfId="284"/>
    <cellStyle name="style1440479946719" xfId="148"/>
    <cellStyle name="style1440479946719 2" xfId="285"/>
    <cellStyle name="style1440479946803" xfId="149"/>
    <cellStyle name="style1440479946803 2" xfId="286"/>
    <cellStyle name="style1440479946869" xfId="150"/>
    <cellStyle name="style1440479946869 2" xfId="287"/>
    <cellStyle name="style1440479946936" xfId="151"/>
    <cellStyle name="style1440479946936 2" xfId="288"/>
    <cellStyle name="style1440479946988" xfId="152"/>
    <cellStyle name="style1440479946988 2" xfId="289"/>
    <cellStyle name="style1440479947039" xfId="153"/>
    <cellStyle name="style1440479947039 2" xfId="290"/>
    <cellStyle name="style1440479947096" xfId="154"/>
    <cellStyle name="style1440479947096 2" xfId="291"/>
    <cellStyle name="style1440479947187" xfId="155"/>
    <cellStyle name="style1440479947187 2" xfId="292"/>
    <cellStyle name="style1440479947243" xfId="156"/>
    <cellStyle name="style1440479947243 2" xfId="293"/>
    <cellStyle name="style1440479947301" xfId="157"/>
    <cellStyle name="style1440479947301 2" xfId="294"/>
    <cellStyle name="style1440479947380" xfId="158"/>
    <cellStyle name="style1440479947380 2" xfId="295"/>
    <cellStyle name="style1440479947433" xfId="159"/>
    <cellStyle name="style1440479947433 2" xfId="296"/>
    <cellStyle name="style1440479947478" xfId="160"/>
    <cellStyle name="style1440479947478 2" xfId="297"/>
    <cellStyle name="style1440479947544" xfId="161"/>
    <cellStyle name="style1440479947544 2" xfId="298"/>
    <cellStyle name="style1440479947599" xfId="162"/>
    <cellStyle name="style1440479947599 2" xfId="299"/>
    <cellStyle name="style1440479947656" xfId="163"/>
    <cellStyle name="style1440479947656 2" xfId="300"/>
    <cellStyle name="style1440479947693" xfId="164"/>
    <cellStyle name="style1440479947693 2" xfId="301"/>
    <cellStyle name="style1440479947725" xfId="165"/>
    <cellStyle name="style1440479947725 2" xfId="302"/>
    <cellStyle name="style1440479947762" xfId="166"/>
    <cellStyle name="style1440479947762 2" xfId="303"/>
    <cellStyle name="style1440479947843" xfId="167"/>
    <cellStyle name="style1440479947843 2" xfId="304"/>
    <cellStyle name="style1440479947883" xfId="168"/>
    <cellStyle name="style1440479947883 2" xfId="305"/>
    <cellStyle name="style1440479947943" xfId="169"/>
    <cellStyle name="style1440479947943 2" xfId="306"/>
    <cellStyle name="style1440479948002" xfId="170"/>
    <cellStyle name="style1440479948002 2" xfId="307"/>
    <cellStyle name="style1440479948051" xfId="171"/>
    <cellStyle name="style1440479948051 2" xfId="308"/>
    <cellStyle name="style1440479948087" xfId="172"/>
    <cellStyle name="style1440479948087 2" xfId="309"/>
    <cellStyle name="style1440479948123" xfId="173"/>
    <cellStyle name="style1440479948123 2" xfId="310"/>
    <cellStyle name="style1440479948167" xfId="174"/>
    <cellStyle name="style1440479948167 2" xfId="311"/>
    <cellStyle name="style1440479948209" xfId="175"/>
    <cellStyle name="style1440479948209 2" xfId="312"/>
    <cellStyle name="style1440479948624" xfId="176"/>
    <cellStyle name="style1440479948624 2" xfId="313"/>
    <cellStyle name="style1440479948674" xfId="177"/>
    <cellStyle name="style1440479948674 2" xfId="314"/>
    <cellStyle name="style1440479948710" xfId="178"/>
    <cellStyle name="style1440479948710 2" xfId="315"/>
    <cellStyle name="style1440479948745" xfId="179"/>
    <cellStyle name="style1440479948745 2" xfId="316"/>
    <cellStyle name="style1440479948781" xfId="180"/>
    <cellStyle name="style1440479948781 2" xfId="317"/>
    <cellStyle name="style1440479948980" xfId="181"/>
    <cellStyle name="style1440479948980 2" xfId="318"/>
    <cellStyle name="style1440479949015" xfId="182"/>
    <cellStyle name="style1440479949015 2" xfId="319"/>
    <cellStyle name="style1440479949390" xfId="107"/>
    <cellStyle name="style1440479949390 2" xfId="244"/>
    <cellStyle name="style1440479949531" xfId="183"/>
    <cellStyle name="style1440479949531 2" xfId="320"/>
    <cellStyle name="style1440479949608" xfId="184"/>
    <cellStyle name="style1440479949608 2" xfId="321"/>
    <cellStyle name="style1440479949649" xfId="185"/>
    <cellStyle name="style1440479949649 2" xfId="322"/>
    <cellStyle name="style1440479949790" xfId="186"/>
    <cellStyle name="style1440479949790 2" xfId="323"/>
    <cellStyle name="style1440479951281" xfId="187"/>
    <cellStyle name="style1440479951281 2" xfId="324"/>
    <cellStyle name="style1440479951438" xfId="188"/>
    <cellStyle name="style1440479951438 2" xfId="325"/>
    <cellStyle name="style1440479951514" xfId="108"/>
    <cellStyle name="style1440479951514 2" xfId="245"/>
    <cellStyle name="style1440479951602" xfId="109"/>
    <cellStyle name="style1440479951602 2" xfId="246"/>
    <cellStyle name="style1440479951641" xfId="110"/>
    <cellStyle name="style1440479951641 2" xfId="247"/>
    <cellStyle name="style1440479951683" xfId="111"/>
    <cellStyle name="style1440479951683 2" xfId="248"/>
    <cellStyle name="style1440479951719" xfId="189"/>
    <cellStyle name="style1440479951719 2" xfId="326"/>
    <cellStyle name="style1440479951755" xfId="190"/>
    <cellStyle name="style1440479951755 2" xfId="327"/>
  </cellStyles>
  <dxfs count="2">
    <dxf>
      <numFmt numFmtId="35" formatCode="_(* #,##0.00_);_(* \(#,##0.00\);_(* &quot;-&quot;??_);_(@_)"/>
    </dxf>
    <dxf>
      <alignment horizontal="center"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pivotCacheDefinition" Target="pivotCache/pivotCacheDefinition1.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29" Type="http://schemas.openxmlformats.org/officeDocument/2006/relationships/calcChain" Target="calcChain.xml"/><Relationship Id="rId30" Type="http://schemas.openxmlformats.org/officeDocument/2006/relationships/customXml" Target="../customXml/item1.xml"/><Relationship Id="rId31" Type="http://schemas.openxmlformats.org/officeDocument/2006/relationships/customXml" Target="../customXml/item2.xml"/><Relationship Id="rId32" Type="http://schemas.openxmlformats.org/officeDocument/2006/relationships/customXml" Target="../customXml/item3.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Cal Poly GHG Emissions Scenarios: BAU &amp; ABAU</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'Total GHG Emissions Original'!$B$23:$B$24</c:f>
              <c:strCache>
                <c:ptCount val="2"/>
                <c:pt idx="0">
                  <c:v>Total MTCO2e</c:v>
                </c:pt>
                <c:pt idx="1">
                  <c:v>BAU</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'Total GHG Emissions Original'!$A$25:$A$61</c:f>
              <c:numCache>
                <c:formatCode>General</c:formatCode>
                <c:ptCount val="37"/>
                <c:pt idx="0">
                  <c:v>2014.0</c:v>
                </c:pt>
                <c:pt idx="1">
                  <c:v>2015.0</c:v>
                </c:pt>
                <c:pt idx="2">
                  <c:v>2016.0</c:v>
                </c:pt>
                <c:pt idx="3">
                  <c:v>2017.0</c:v>
                </c:pt>
                <c:pt idx="4">
                  <c:v>2018.0</c:v>
                </c:pt>
                <c:pt idx="5">
                  <c:v>2019.0</c:v>
                </c:pt>
                <c:pt idx="6">
                  <c:v>2020.0</c:v>
                </c:pt>
                <c:pt idx="7">
                  <c:v>2021.0</c:v>
                </c:pt>
                <c:pt idx="8">
                  <c:v>2022.0</c:v>
                </c:pt>
                <c:pt idx="9">
                  <c:v>2023.0</c:v>
                </c:pt>
                <c:pt idx="10">
                  <c:v>2024.0</c:v>
                </c:pt>
                <c:pt idx="11">
                  <c:v>2025.0</c:v>
                </c:pt>
                <c:pt idx="12">
                  <c:v>2026.0</c:v>
                </c:pt>
                <c:pt idx="13">
                  <c:v>2027.0</c:v>
                </c:pt>
                <c:pt idx="14">
                  <c:v>2028.0</c:v>
                </c:pt>
                <c:pt idx="15">
                  <c:v>2029.0</c:v>
                </c:pt>
                <c:pt idx="16">
                  <c:v>2030.0</c:v>
                </c:pt>
                <c:pt idx="17">
                  <c:v>2031.0</c:v>
                </c:pt>
                <c:pt idx="18">
                  <c:v>2032.0</c:v>
                </c:pt>
                <c:pt idx="19">
                  <c:v>2033.0</c:v>
                </c:pt>
                <c:pt idx="20">
                  <c:v>2034.0</c:v>
                </c:pt>
                <c:pt idx="21">
                  <c:v>2035.0</c:v>
                </c:pt>
                <c:pt idx="22">
                  <c:v>2036.0</c:v>
                </c:pt>
                <c:pt idx="23">
                  <c:v>2037.0</c:v>
                </c:pt>
                <c:pt idx="24">
                  <c:v>2038.0</c:v>
                </c:pt>
                <c:pt idx="25">
                  <c:v>2039.0</c:v>
                </c:pt>
                <c:pt idx="26">
                  <c:v>2040.0</c:v>
                </c:pt>
                <c:pt idx="27">
                  <c:v>2041.0</c:v>
                </c:pt>
                <c:pt idx="28">
                  <c:v>2042.0</c:v>
                </c:pt>
                <c:pt idx="29">
                  <c:v>2043.0</c:v>
                </c:pt>
                <c:pt idx="30">
                  <c:v>2044.0</c:v>
                </c:pt>
                <c:pt idx="31">
                  <c:v>2045.0</c:v>
                </c:pt>
                <c:pt idx="32">
                  <c:v>2046.0</c:v>
                </c:pt>
                <c:pt idx="33">
                  <c:v>2047.0</c:v>
                </c:pt>
                <c:pt idx="34">
                  <c:v>2048.0</c:v>
                </c:pt>
                <c:pt idx="35">
                  <c:v>2049.0</c:v>
                </c:pt>
                <c:pt idx="36">
                  <c:v>2050.0</c:v>
                </c:pt>
              </c:numCache>
            </c:numRef>
          </c:xVal>
          <c:yVal>
            <c:numRef>
              <c:f>'Total GHG Emissions Original'!$B$25:$B$61</c:f>
              <c:numCache>
                <c:formatCode>_(* #,##0_);_(* \(#,##0\);_(* "-"??_);_(@_)</c:formatCode>
                <c:ptCount val="37"/>
                <c:pt idx="0">
                  <c:v>47114.37673592507</c:v>
                </c:pt>
                <c:pt idx="1">
                  <c:v>47215.21413680539</c:v>
                </c:pt>
                <c:pt idx="2">
                  <c:v>47738.89032646407</c:v>
                </c:pt>
                <c:pt idx="3">
                  <c:v>46622.64050465936</c:v>
                </c:pt>
                <c:pt idx="4">
                  <c:v>46956.11931271109</c:v>
                </c:pt>
                <c:pt idx="5">
                  <c:v>47146.49870896555</c:v>
                </c:pt>
                <c:pt idx="6">
                  <c:v>47484.57937828779</c:v>
                </c:pt>
                <c:pt idx="7">
                  <c:v>47200.81786932834</c:v>
                </c:pt>
                <c:pt idx="8">
                  <c:v>47545.03913175667</c:v>
                </c:pt>
                <c:pt idx="9">
                  <c:v>47829.8849616405</c:v>
                </c:pt>
                <c:pt idx="10">
                  <c:v>48180.36468937821</c:v>
                </c:pt>
                <c:pt idx="11">
                  <c:v>48534.01856971576</c:v>
                </c:pt>
                <c:pt idx="12">
                  <c:v>48890.87693777213</c:v>
                </c:pt>
                <c:pt idx="13">
                  <c:v>49250.9704235972</c:v>
                </c:pt>
                <c:pt idx="14">
                  <c:v>49614.3299550567</c:v>
                </c:pt>
                <c:pt idx="15">
                  <c:v>49980.98676074548</c:v>
                </c:pt>
                <c:pt idx="16">
                  <c:v>50350.97237292938</c:v>
                </c:pt>
                <c:pt idx="17">
                  <c:v>50724.31863051594</c:v>
                </c:pt>
                <c:pt idx="18">
                  <c:v>51101.05768205421</c:v>
                </c:pt>
                <c:pt idx="19">
                  <c:v>51481.22198876408</c:v>
                </c:pt>
                <c:pt idx="20">
                  <c:v>51864.84432759527</c:v>
                </c:pt>
                <c:pt idx="21">
                  <c:v>52251.95779431633</c:v>
                </c:pt>
                <c:pt idx="22">
                  <c:v>52547.22571276074</c:v>
                </c:pt>
                <c:pt idx="23">
                  <c:v>52750.99282806634</c:v>
                </c:pt>
                <c:pt idx="24">
                  <c:v>52947.0450586223</c:v>
                </c:pt>
                <c:pt idx="25">
                  <c:v>53006.63252132912</c:v>
                </c:pt>
                <c:pt idx="26">
                  <c:v>53066.81585866298</c:v>
                </c:pt>
                <c:pt idx="27">
                  <c:v>53127.6010293702</c:v>
                </c:pt>
                <c:pt idx="28">
                  <c:v>53188.99405178448</c:v>
                </c:pt>
                <c:pt idx="29">
                  <c:v>53251.00100442291</c:v>
                </c:pt>
                <c:pt idx="30">
                  <c:v>53313.62802658773</c:v>
                </c:pt>
                <c:pt idx="31">
                  <c:v>53376.8813189742</c:v>
                </c:pt>
                <c:pt idx="32">
                  <c:v>53440.76714428452</c:v>
                </c:pt>
                <c:pt idx="33">
                  <c:v>53505.29182784794</c:v>
                </c:pt>
                <c:pt idx="34">
                  <c:v>53570.461758247</c:v>
                </c:pt>
                <c:pt idx="35">
                  <c:v>53636.28338795005</c:v>
                </c:pt>
                <c:pt idx="36">
                  <c:v>53703.521135888</c:v>
                </c:pt>
              </c:numCache>
            </c:numRef>
          </c:yVal>
          <c:smooth val="0"/>
          <c:extLst xmlns:c16r2="http://schemas.microsoft.com/office/drawing/2015/06/chart">
            <c:ext xmlns:c16="http://schemas.microsoft.com/office/drawing/2014/chart" uri="{C3380CC4-5D6E-409C-BE32-E72D297353CC}">
              <c16:uniqueId val="{00000000-7E64-458D-B6C6-67D4F8E61743}"/>
            </c:ext>
          </c:extLst>
        </c:ser>
        <c:ser>
          <c:idx val="1"/>
          <c:order val="1"/>
          <c:tx>
            <c:strRef>
              <c:f>'Total GHG Emissions Original'!$C$23:$C$24</c:f>
              <c:strCache>
                <c:ptCount val="2"/>
                <c:pt idx="0">
                  <c:v>Total MTCO2e</c:v>
                </c:pt>
                <c:pt idx="1">
                  <c:v>ABAU</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'Total GHG Emissions Original'!$A$25:$A$61</c:f>
              <c:numCache>
                <c:formatCode>General</c:formatCode>
                <c:ptCount val="37"/>
                <c:pt idx="0">
                  <c:v>2014.0</c:v>
                </c:pt>
                <c:pt idx="1">
                  <c:v>2015.0</c:v>
                </c:pt>
                <c:pt idx="2">
                  <c:v>2016.0</c:v>
                </c:pt>
                <c:pt idx="3">
                  <c:v>2017.0</c:v>
                </c:pt>
                <c:pt idx="4">
                  <c:v>2018.0</c:v>
                </c:pt>
                <c:pt idx="5">
                  <c:v>2019.0</c:v>
                </c:pt>
                <c:pt idx="6">
                  <c:v>2020.0</c:v>
                </c:pt>
                <c:pt idx="7">
                  <c:v>2021.0</c:v>
                </c:pt>
                <c:pt idx="8">
                  <c:v>2022.0</c:v>
                </c:pt>
                <c:pt idx="9">
                  <c:v>2023.0</c:v>
                </c:pt>
                <c:pt idx="10">
                  <c:v>2024.0</c:v>
                </c:pt>
                <c:pt idx="11">
                  <c:v>2025.0</c:v>
                </c:pt>
                <c:pt idx="12">
                  <c:v>2026.0</c:v>
                </c:pt>
                <c:pt idx="13">
                  <c:v>2027.0</c:v>
                </c:pt>
                <c:pt idx="14">
                  <c:v>2028.0</c:v>
                </c:pt>
                <c:pt idx="15">
                  <c:v>2029.0</c:v>
                </c:pt>
                <c:pt idx="16">
                  <c:v>2030.0</c:v>
                </c:pt>
                <c:pt idx="17">
                  <c:v>2031.0</c:v>
                </c:pt>
                <c:pt idx="18">
                  <c:v>2032.0</c:v>
                </c:pt>
                <c:pt idx="19">
                  <c:v>2033.0</c:v>
                </c:pt>
                <c:pt idx="20">
                  <c:v>2034.0</c:v>
                </c:pt>
                <c:pt idx="21">
                  <c:v>2035.0</c:v>
                </c:pt>
                <c:pt idx="22">
                  <c:v>2036.0</c:v>
                </c:pt>
                <c:pt idx="23">
                  <c:v>2037.0</c:v>
                </c:pt>
                <c:pt idx="24">
                  <c:v>2038.0</c:v>
                </c:pt>
                <c:pt idx="25">
                  <c:v>2039.0</c:v>
                </c:pt>
                <c:pt idx="26">
                  <c:v>2040.0</c:v>
                </c:pt>
                <c:pt idx="27">
                  <c:v>2041.0</c:v>
                </c:pt>
                <c:pt idx="28">
                  <c:v>2042.0</c:v>
                </c:pt>
                <c:pt idx="29">
                  <c:v>2043.0</c:v>
                </c:pt>
                <c:pt idx="30">
                  <c:v>2044.0</c:v>
                </c:pt>
                <c:pt idx="31">
                  <c:v>2045.0</c:v>
                </c:pt>
                <c:pt idx="32">
                  <c:v>2046.0</c:v>
                </c:pt>
                <c:pt idx="33">
                  <c:v>2047.0</c:v>
                </c:pt>
                <c:pt idx="34">
                  <c:v>2048.0</c:v>
                </c:pt>
                <c:pt idx="35">
                  <c:v>2049.0</c:v>
                </c:pt>
                <c:pt idx="36">
                  <c:v>2050.0</c:v>
                </c:pt>
              </c:numCache>
            </c:numRef>
          </c:xVal>
          <c:yVal>
            <c:numRef>
              <c:f>'Total GHG Emissions Original'!$C$25:$C$61</c:f>
              <c:numCache>
                <c:formatCode>_(* #,##0_);_(* \(#,##0\);_(* "-"??_);_(@_)</c:formatCode>
                <c:ptCount val="37"/>
                <c:pt idx="0">
                  <c:v>47114.37673592507</c:v>
                </c:pt>
                <c:pt idx="1">
                  <c:v>46903.41388003911</c:v>
                </c:pt>
                <c:pt idx="2">
                  <c:v>46975.67708307841</c:v>
                </c:pt>
                <c:pt idx="3">
                  <c:v>45445.28588397689</c:v>
                </c:pt>
                <c:pt idx="4">
                  <c:v>45311.9418456069</c:v>
                </c:pt>
                <c:pt idx="5">
                  <c:v>45073.34946451143</c:v>
                </c:pt>
                <c:pt idx="6">
                  <c:v>44928.77485756322</c:v>
                </c:pt>
                <c:pt idx="7">
                  <c:v>44294.23973823247</c:v>
                </c:pt>
                <c:pt idx="8">
                  <c:v>44423.14076909306</c:v>
                </c:pt>
                <c:pt idx="9">
                  <c:v>44536.67090151158</c:v>
                </c:pt>
                <c:pt idx="10">
                  <c:v>44713.0824344215</c:v>
                </c:pt>
                <c:pt idx="11">
                  <c:v>44841.49784895292</c:v>
                </c:pt>
                <c:pt idx="12">
                  <c:v>44622.88188178246</c:v>
                </c:pt>
                <c:pt idx="13">
                  <c:v>44413.14911090348</c:v>
                </c:pt>
                <c:pt idx="14">
                  <c:v>44146.19899619016</c:v>
                </c:pt>
                <c:pt idx="15">
                  <c:v>43920.80274089548</c:v>
                </c:pt>
                <c:pt idx="16">
                  <c:v>43687.59869603263</c:v>
                </c:pt>
                <c:pt idx="17">
                  <c:v>43395.46992944572</c:v>
                </c:pt>
                <c:pt idx="18">
                  <c:v>42991.50397480252</c:v>
                </c:pt>
                <c:pt idx="19">
                  <c:v>42576.61805921205</c:v>
                </c:pt>
                <c:pt idx="20">
                  <c:v>42202.98583129032</c:v>
                </c:pt>
                <c:pt idx="21">
                  <c:v>41766.20330830356</c:v>
                </c:pt>
                <c:pt idx="22">
                  <c:v>41239.58531180065</c:v>
                </c:pt>
                <c:pt idx="23">
                  <c:v>40627.81450152112</c:v>
                </c:pt>
                <c:pt idx="24">
                  <c:v>40001.48139550246</c:v>
                </c:pt>
                <c:pt idx="25">
                  <c:v>39300.9139572092</c:v>
                </c:pt>
                <c:pt idx="26">
                  <c:v>38598.91952953531</c:v>
                </c:pt>
                <c:pt idx="27">
                  <c:v>37895.47333469181</c:v>
                </c:pt>
                <c:pt idx="28">
                  <c:v>37515.76731647539</c:v>
                </c:pt>
                <c:pt idx="29">
                  <c:v>37134.52601075041</c:v>
                </c:pt>
                <c:pt idx="30">
                  <c:v>36751.7241253765</c:v>
                </c:pt>
                <c:pt idx="31">
                  <c:v>36367.3360163321</c:v>
                </c:pt>
                <c:pt idx="32">
                  <c:v>35981.33568320168</c:v>
                </c:pt>
                <c:pt idx="33">
                  <c:v>35593.6967646081</c:v>
                </c:pt>
                <c:pt idx="34">
                  <c:v>35204.39253358905</c:v>
                </c:pt>
                <c:pt idx="35">
                  <c:v>34813.39589291733</c:v>
                </c:pt>
                <c:pt idx="36">
                  <c:v>34421.13140412083</c:v>
                </c:pt>
              </c:numCache>
            </c:numRef>
          </c:yVal>
          <c:smooth val="0"/>
          <c:extLst xmlns:c16r2="http://schemas.microsoft.com/office/drawing/2015/06/chart">
            <c:ext xmlns:c16="http://schemas.microsoft.com/office/drawing/2014/chart" uri="{C3380CC4-5D6E-409C-BE32-E72D297353CC}">
              <c16:uniqueId val="{00000001-7E64-458D-B6C6-67D4F8E61743}"/>
            </c:ext>
          </c:extLst>
        </c:ser>
        <c:ser>
          <c:idx val="2"/>
          <c:order val="2"/>
          <c:tx>
            <c:v>Annual Reduction Target</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'Total GHG Emissions Original'!$A$25:$A$61</c:f>
              <c:numCache>
                <c:formatCode>General</c:formatCode>
                <c:ptCount val="37"/>
                <c:pt idx="0">
                  <c:v>2014.0</c:v>
                </c:pt>
                <c:pt idx="1">
                  <c:v>2015.0</c:v>
                </c:pt>
                <c:pt idx="2">
                  <c:v>2016.0</c:v>
                </c:pt>
                <c:pt idx="3">
                  <c:v>2017.0</c:v>
                </c:pt>
                <c:pt idx="4">
                  <c:v>2018.0</c:v>
                </c:pt>
                <c:pt idx="5">
                  <c:v>2019.0</c:v>
                </c:pt>
                <c:pt idx="6">
                  <c:v>2020.0</c:v>
                </c:pt>
                <c:pt idx="7">
                  <c:v>2021.0</c:v>
                </c:pt>
                <c:pt idx="8">
                  <c:v>2022.0</c:v>
                </c:pt>
                <c:pt idx="9">
                  <c:v>2023.0</c:v>
                </c:pt>
                <c:pt idx="10">
                  <c:v>2024.0</c:v>
                </c:pt>
                <c:pt idx="11">
                  <c:v>2025.0</c:v>
                </c:pt>
                <c:pt idx="12">
                  <c:v>2026.0</c:v>
                </c:pt>
                <c:pt idx="13">
                  <c:v>2027.0</c:v>
                </c:pt>
                <c:pt idx="14">
                  <c:v>2028.0</c:v>
                </c:pt>
                <c:pt idx="15">
                  <c:v>2029.0</c:v>
                </c:pt>
                <c:pt idx="16">
                  <c:v>2030.0</c:v>
                </c:pt>
                <c:pt idx="17">
                  <c:v>2031.0</c:v>
                </c:pt>
                <c:pt idx="18">
                  <c:v>2032.0</c:v>
                </c:pt>
                <c:pt idx="19">
                  <c:v>2033.0</c:v>
                </c:pt>
                <c:pt idx="20">
                  <c:v>2034.0</c:v>
                </c:pt>
                <c:pt idx="21">
                  <c:v>2035.0</c:v>
                </c:pt>
                <c:pt idx="22">
                  <c:v>2036.0</c:v>
                </c:pt>
                <c:pt idx="23">
                  <c:v>2037.0</c:v>
                </c:pt>
                <c:pt idx="24">
                  <c:v>2038.0</c:v>
                </c:pt>
                <c:pt idx="25">
                  <c:v>2039.0</c:v>
                </c:pt>
                <c:pt idx="26">
                  <c:v>2040.0</c:v>
                </c:pt>
                <c:pt idx="27">
                  <c:v>2041.0</c:v>
                </c:pt>
                <c:pt idx="28">
                  <c:v>2042.0</c:v>
                </c:pt>
                <c:pt idx="29">
                  <c:v>2043.0</c:v>
                </c:pt>
                <c:pt idx="30">
                  <c:v>2044.0</c:v>
                </c:pt>
                <c:pt idx="31">
                  <c:v>2045.0</c:v>
                </c:pt>
                <c:pt idx="32">
                  <c:v>2046.0</c:v>
                </c:pt>
                <c:pt idx="33">
                  <c:v>2047.0</c:v>
                </c:pt>
                <c:pt idx="34">
                  <c:v>2048.0</c:v>
                </c:pt>
                <c:pt idx="35">
                  <c:v>2049.0</c:v>
                </c:pt>
                <c:pt idx="36">
                  <c:v>2050.0</c:v>
                </c:pt>
              </c:numCache>
            </c:numRef>
          </c:xVal>
          <c:yVal>
            <c:numRef>
              <c:f>'Total GHG Emissions Original'!$D$25:$D$61</c:f>
              <c:numCache>
                <c:formatCode>_(* #,##0_);_(* \(#,##0\);_(* "-"??_);_(@_)</c:formatCode>
                <c:ptCount val="37"/>
                <c:pt idx="0">
                  <c:v>47114.37673592507</c:v>
                </c:pt>
                <c:pt idx="1">
                  <c:v>44240.39975503364</c:v>
                </c:pt>
                <c:pt idx="2">
                  <c:v>41541.73536997659</c:v>
                </c:pt>
                <c:pt idx="3">
                  <c:v>39007.68951240801</c:v>
                </c:pt>
                <c:pt idx="4">
                  <c:v>36628.22045215113</c:v>
                </c:pt>
                <c:pt idx="5">
                  <c:v>34393.89900456991</c:v>
                </c:pt>
                <c:pt idx="6">
                  <c:v>32295.87116529114</c:v>
                </c:pt>
                <c:pt idx="7">
                  <c:v>30325.82302420838</c:v>
                </c:pt>
                <c:pt idx="8">
                  <c:v>28475.94781973167</c:v>
                </c:pt>
                <c:pt idx="9">
                  <c:v>26738.91500272804</c:v>
                </c:pt>
                <c:pt idx="10">
                  <c:v>25107.84118756163</c:v>
                </c:pt>
                <c:pt idx="11">
                  <c:v>23576.26287512037</c:v>
                </c:pt>
                <c:pt idx="12">
                  <c:v>22138.11083973803</c:v>
                </c:pt>
                <c:pt idx="13">
                  <c:v>20787.68607851401</c:v>
                </c:pt>
                <c:pt idx="14">
                  <c:v>19519.63722772466</c:v>
                </c:pt>
                <c:pt idx="15">
                  <c:v>18328.93935683345</c:v>
                </c:pt>
                <c:pt idx="16">
                  <c:v>17210.87405606661</c:v>
                </c:pt>
                <c:pt idx="17">
                  <c:v>16161.01073864655</c:v>
                </c:pt>
                <c:pt idx="18">
                  <c:v>15175.18908358911</c:v>
                </c:pt>
                <c:pt idx="19">
                  <c:v>14249.50254949017</c:v>
                </c:pt>
                <c:pt idx="20">
                  <c:v>13380.28289397127</c:v>
                </c:pt>
                <c:pt idx="21">
                  <c:v>12564.08563743902</c:v>
                </c:pt>
                <c:pt idx="22">
                  <c:v>11797.67641355524</c:v>
                </c:pt>
                <c:pt idx="23">
                  <c:v>11078.01815232837</c:v>
                </c:pt>
                <c:pt idx="24">
                  <c:v>10402.25904503634</c:v>
                </c:pt>
                <c:pt idx="25">
                  <c:v>9767.721243289124</c:v>
                </c:pt>
                <c:pt idx="26">
                  <c:v>9171.890247448487</c:v>
                </c:pt>
                <c:pt idx="27">
                  <c:v>8254.70122270364</c:v>
                </c:pt>
                <c:pt idx="28">
                  <c:v>7337.51219795879</c:v>
                </c:pt>
                <c:pt idx="29">
                  <c:v>6420.32317321394</c:v>
                </c:pt>
                <c:pt idx="30">
                  <c:v>5503.134148469091</c:v>
                </c:pt>
                <c:pt idx="31">
                  <c:v>4585.945123724243</c:v>
                </c:pt>
                <c:pt idx="32">
                  <c:v>3668.756098979394</c:v>
                </c:pt>
                <c:pt idx="33">
                  <c:v>2751.567074234545</c:v>
                </c:pt>
                <c:pt idx="34">
                  <c:v>1834.378049489697</c:v>
                </c:pt>
                <c:pt idx="35">
                  <c:v>917.1890247448481</c:v>
                </c:pt>
                <c:pt idx="36">
                  <c:v>0.0</c:v>
                </c:pt>
              </c:numCache>
            </c:numRef>
          </c:yVal>
          <c:smooth val="0"/>
          <c:extLst xmlns:c16r2="http://schemas.microsoft.com/office/drawing/2015/06/chart">
            <c:ext xmlns:c16="http://schemas.microsoft.com/office/drawing/2014/chart" uri="{C3380CC4-5D6E-409C-BE32-E72D297353CC}">
              <c16:uniqueId val="{00000000-3343-406B-9943-6291A7AAF0CC}"/>
            </c:ext>
          </c:extLst>
        </c:ser>
        <c:ser>
          <c:idx val="3"/>
          <c:order val="3"/>
          <c:tx>
            <c:v>Emissions Target</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'Total GHG Emissions Original'!$E$51</c:f>
              <c:numCache>
                <c:formatCode>_(* #,##0_);_(* \(#,##0\);_(* "-"??_);_(@_)</c:formatCode>
                <c:ptCount val="1"/>
                <c:pt idx="0">
                  <c:v>917.1890247448488</c:v>
                </c:pt>
              </c:numCache>
            </c:numRef>
          </c:xVal>
          <c:yVal>
            <c:numLit>
              <c:formatCode>General</c:formatCode>
              <c:ptCount val="1"/>
              <c:pt idx="0">
                <c:v>1.0</c:v>
              </c:pt>
            </c:numLit>
          </c:yVal>
          <c:smooth val="0"/>
          <c:extLst xmlns:c16r2="http://schemas.microsoft.com/office/drawing/2015/06/chart">
            <c:ext xmlns:c16="http://schemas.microsoft.com/office/drawing/2014/chart" uri="{C3380CC4-5D6E-409C-BE32-E72D297353CC}">
              <c16:uniqueId val="{00000000-ECC0-4EDD-89A6-A72BA7BA8696}"/>
            </c:ext>
          </c:extLst>
        </c:ser>
        <c:dLbls>
          <c:showLegendKey val="0"/>
          <c:showVal val="0"/>
          <c:showCatName val="0"/>
          <c:showSerName val="0"/>
          <c:showPercent val="0"/>
          <c:showBubbleSize val="0"/>
        </c:dLbls>
        <c:axId val="-434661168"/>
        <c:axId val="-435349712"/>
      </c:scatterChart>
      <c:valAx>
        <c:axId val="-434661168"/>
        <c:scaling>
          <c:orientation val="minMax"/>
          <c:max val="2050.0"/>
          <c:min val="201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Year</a:t>
                </a:r>
              </a:p>
            </c:rich>
          </c:tx>
          <c:layout>
            <c:manualLayout>
              <c:xMode val="edge"/>
              <c:yMode val="edge"/>
              <c:x val="0.488751897619507"/>
              <c:y val="0.81514188208037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35349712"/>
        <c:crosses val="autoZero"/>
        <c:crossBetween val="midCat"/>
        <c:majorUnit val="2.0"/>
        <c:minorUnit val="1.0"/>
      </c:valAx>
      <c:valAx>
        <c:axId val="-435349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MTCO2e</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34661168"/>
        <c:crosses val="autoZero"/>
        <c:crossBetween val="midCat"/>
      </c:valAx>
      <c:spPr>
        <a:noFill/>
        <a:ln>
          <a:noFill/>
        </a:ln>
        <a:effectLst/>
      </c:spPr>
    </c:plotArea>
    <c:legend>
      <c:legendPos val="b"/>
      <c:layout>
        <c:manualLayout>
          <c:xMode val="edge"/>
          <c:yMode val="edge"/>
          <c:x val="0.212191575502471"/>
          <c:y val="0.92280112806181"/>
          <c:w val="0.787808503246091"/>
          <c:h val="0.055634428582442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314325</xdr:colOff>
      <xdr:row>1</xdr:row>
      <xdr:rowOff>161925</xdr:rowOff>
    </xdr:from>
    <xdr:to>
      <xdr:col>17</xdr:col>
      <xdr:colOff>38101</xdr:colOff>
      <xdr:row>17</xdr:row>
      <xdr:rowOff>47625</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43</xdr:row>
      <xdr:rowOff>114300</xdr:rowOff>
    </xdr:from>
    <xdr:to>
      <xdr:col>0</xdr:col>
      <xdr:colOff>1352550</xdr:colOff>
      <xdr:row>70</xdr:row>
      <xdr:rowOff>38100</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38100" y="11772900"/>
          <a:ext cx="1314450" cy="558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Business</a:t>
          </a:r>
          <a:r>
            <a:rPr lang="en-US" sz="1100" b="1" baseline="0"/>
            <a:t>-as-Usual Model</a:t>
          </a:r>
          <a:r>
            <a:rPr lang="en-US" sz="1200" b="1" baseline="0"/>
            <a:t> assumes</a:t>
          </a:r>
        </a:p>
        <a:p>
          <a:r>
            <a:rPr lang="en-US" sz="1200" baseline="0"/>
            <a:t>- PG&amp;E RPS does not increase</a:t>
          </a:r>
        </a:p>
        <a:p>
          <a:r>
            <a:rPr lang="en-US" sz="1200" baseline="0"/>
            <a:t>-Water use increases by 1% annually</a:t>
          </a:r>
        </a:p>
        <a:p>
          <a:r>
            <a:rPr lang="en-US" sz="1200" baseline="0"/>
            <a:t>-solid waste increase at MT/capita rate</a:t>
          </a:r>
        </a:p>
        <a:p>
          <a:endParaRPr lang="en-US" sz="1200" baseline="0"/>
        </a:p>
        <a:p>
          <a:endParaRPr lang="en-US" sz="1100" baseline="0"/>
        </a:p>
      </xdr:txBody>
    </xdr:sp>
    <xdr:clientData/>
  </xdr:twoCellAnchor>
  <xdr:twoCellAnchor>
    <xdr:from>
      <xdr:col>0</xdr:col>
      <xdr:colOff>0</xdr:colOff>
      <xdr:row>3</xdr:row>
      <xdr:rowOff>76200</xdr:rowOff>
    </xdr:from>
    <xdr:to>
      <xdr:col>0</xdr:col>
      <xdr:colOff>1314450</xdr:colOff>
      <xdr:row>29</xdr:row>
      <xdr:rowOff>152400</xdr:rowOff>
    </xdr:to>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0" y="2019300"/>
          <a:ext cx="1314450" cy="558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Business</a:t>
          </a:r>
          <a:r>
            <a:rPr lang="en-US" sz="1100" b="1" baseline="0"/>
            <a:t>-as-Usual Model</a:t>
          </a:r>
          <a:r>
            <a:rPr lang="en-US" sz="1200" b="1" baseline="0"/>
            <a:t> assumes</a:t>
          </a:r>
        </a:p>
        <a:p>
          <a:r>
            <a:rPr lang="en-US" sz="1200" baseline="0"/>
            <a:t>- PG&amp;E RPS increases to 50% renewable by 2030</a:t>
          </a:r>
        </a:p>
        <a:p>
          <a:r>
            <a:rPr lang="en-US" sz="1200" baseline="0"/>
            <a:t>-Water use decreases by 1% annually due to drought and state water conservation mandates</a:t>
          </a:r>
        </a:p>
        <a:p>
          <a:r>
            <a:rPr lang="en-US" sz="1200" baseline="0"/>
            <a:t>-solid waste increase at MT/capita rate</a:t>
          </a:r>
        </a:p>
        <a:p>
          <a:r>
            <a:rPr lang="en-US" sz="1200" baseline="0"/>
            <a:t>- Student Housing South and the Slack and Grand Apartments are built but no other new housing is built</a:t>
          </a:r>
        </a:p>
        <a:p>
          <a:r>
            <a:rPr lang="en-US" sz="1100" baseline="0"/>
            <a:t>- Student Enrollment is capped at 25,000 studetns</a:t>
          </a:r>
        </a:p>
      </xdr:txBody>
    </xdr:sp>
    <xdr:clientData/>
  </xdr:twoCellAnchor>
  <xdr:twoCellAnchor>
    <xdr:from>
      <xdr:col>33</xdr:col>
      <xdr:colOff>-1</xdr:colOff>
      <xdr:row>5</xdr:row>
      <xdr:rowOff>0</xdr:rowOff>
    </xdr:from>
    <xdr:to>
      <xdr:col>36</xdr:col>
      <xdr:colOff>1643061</xdr:colOff>
      <xdr:row>8</xdr:row>
      <xdr:rowOff>0</xdr:rowOff>
    </xdr:to>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32075437" y="2381250"/>
          <a:ext cx="5512593" cy="607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Use these inputs to adjuct the assumed growth rates of the various</a:t>
          </a:r>
          <a:r>
            <a:rPr lang="en-US" sz="1400" b="1" baseline="0"/>
            <a:t> factors. These cells will effect other worksheets. Please be careful!</a:t>
          </a:r>
          <a:endParaRPr lang="en-US" sz="1400"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35720</xdr:colOff>
      <xdr:row>52</xdr:row>
      <xdr:rowOff>107157</xdr:rowOff>
    </xdr:from>
    <xdr:to>
      <xdr:col>27</xdr:col>
      <xdr:colOff>532252</xdr:colOff>
      <xdr:row>71</xdr:row>
      <xdr:rowOff>167233</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42020" y="11041857"/>
          <a:ext cx="8878532" cy="3860551"/>
        </a:xfrm>
        <a:prstGeom prst="rect">
          <a:avLst/>
        </a:prstGeom>
      </xdr:spPr>
    </xdr:pic>
    <xdr:clientData/>
  </xdr:twoCellAnchor>
  <xdr:twoCellAnchor editAs="oneCell">
    <xdr:from>
      <xdr:col>27</xdr:col>
      <xdr:colOff>500063</xdr:colOff>
      <xdr:row>52</xdr:row>
      <xdr:rowOff>107157</xdr:rowOff>
    </xdr:from>
    <xdr:to>
      <xdr:col>37</xdr:col>
      <xdr:colOff>706085</xdr:colOff>
      <xdr:row>72</xdr:row>
      <xdr:rowOff>79143</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88363" y="11041857"/>
          <a:ext cx="8892822" cy="3972486"/>
        </a:xfrm>
        <a:prstGeom prst="rect">
          <a:avLst/>
        </a:prstGeom>
      </xdr:spPr>
    </xdr:pic>
    <xdr:clientData/>
  </xdr:twoCellAnchor>
  <xdr:twoCellAnchor editAs="oneCell">
    <xdr:from>
      <xdr:col>16</xdr:col>
      <xdr:colOff>119062</xdr:colOff>
      <xdr:row>78</xdr:row>
      <xdr:rowOff>190500</xdr:rowOff>
    </xdr:from>
    <xdr:to>
      <xdr:col>27</xdr:col>
      <xdr:colOff>67894</xdr:colOff>
      <xdr:row>104</xdr:row>
      <xdr:rowOff>148366</xdr:rowOff>
    </xdr:to>
    <xdr:pic>
      <xdr:nvPicPr>
        <xdr:cNvPr id="4" name="Picture 3">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977687" y="16325850"/>
          <a:ext cx="8778507" cy="5158516"/>
        </a:xfrm>
        <a:prstGeom prst="rect">
          <a:avLst/>
        </a:prstGeom>
      </xdr:spPr>
    </xdr:pic>
    <xdr:clientData/>
  </xdr:twoCellAnchor>
  <xdr:twoCellAnchor editAs="oneCell">
    <xdr:from>
      <xdr:col>2</xdr:col>
      <xdr:colOff>11906</xdr:colOff>
      <xdr:row>78</xdr:row>
      <xdr:rowOff>119061</xdr:rowOff>
    </xdr:from>
    <xdr:to>
      <xdr:col>16</xdr:col>
      <xdr:colOff>158969</xdr:colOff>
      <xdr:row>102</xdr:row>
      <xdr:rowOff>55433</xdr:rowOff>
    </xdr:to>
    <xdr:pic>
      <xdr:nvPicPr>
        <xdr:cNvPr id="5" name="Picture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231231" y="16254411"/>
          <a:ext cx="9786363" cy="47369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nce" refreshedDate="42243.942053009261" createdVersion="5" refreshedVersion="5" minRefreshableVersion="3" recordCount="213">
  <cacheSource type="worksheet">
    <worksheetSource ref="A12:G225" sheet="Cal Poly Vehicle Fleet "/>
  </cacheSource>
  <cacheFields count="7">
    <cacheField name="Vehicle Type " numFmtId="0">
      <sharedItems containsBlank="1"/>
    </cacheField>
    <cacheField name="Number of Vehicles" numFmtId="0">
      <sharedItems containsNonDate="0" containsString="0" containsBlank="1"/>
    </cacheField>
    <cacheField name="Fiscal Year" numFmtId="0">
      <sharedItems containsSemiMixedTypes="0" containsString="0" containsNumber="1" containsInteger="1" minValue="1995" maxValue="2050" count="56">
        <n v="2005"/>
        <n v="2006"/>
        <n v="2007"/>
        <n v="2008"/>
        <n v="2009"/>
        <n v="2010"/>
        <n v="2011"/>
        <n v="2012"/>
        <n v="2013"/>
        <n v="1995"/>
        <n v="1996"/>
        <n v="1997"/>
        <n v="1998"/>
        <n v="1999"/>
        <n v="2000"/>
        <n v="2001"/>
        <n v="2002"/>
        <n v="2003"/>
        <n v="2004"/>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sharedItems>
    </cacheField>
    <cacheField name="Fuel Type" numFmtId="0">
      <sharedItems count="3">
        <s v="GAS"/>
        <s v="Propane"/>
        <s v="Diesel"/>
      </sharedItems>
    </cacheField>
    <cacheField name="Gallons" numFmtId="0">
      <sharedItems containsSemiMixedTypes="0" containsString="0" containsNumber="1" minValue="0" maxValue="87946.529180624842"/>
    </cacheField>
    <cacheField name="CO2" numFmtId="0">
      <sharedItems containsSemiMixedTypes="0" containsString="0" containsNumber="1" minValue="0" maxValue="781580804.82821298"/>
    </cacheField>
    <cacheField name="MTCO2e" numFmtId="0">
      <sharedItems containsSemiMixedTypes="0" containsString="0" containsNumber="1" minValue="0" maxValue="781.580804828212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3">
  <r>
    <s v="Licensed Autos"/>
    <m/>
    <x v="0"/>
    <x v="0"/>
    <n v="5101"/>
    <n v="45332587"/>
    <n v="45.332587000000004"/>
  </r>
  <r>
    <s v="Licensed Trucks"/>
    <m/>
    <x v="0"/>
    <x v="0"/>
    <n v="52924"/>
    <n v="470335588"/>
    <n v="470.33558799999997"/>
  </r>
  <r>
    <s v="Unlicensed Motor Vehicles"/>
    <m/>
    <x v="0"/>
    <x v="0"/>
    <n v="5243"/>
    <n v="46594541"/>
    <n v="46.594541"/>
  </r>
  <r>
    <s v="Tractors"/>
    <m/>
    <x v="0"/>
    <x v="0"/>
    <n v="745"/>
    <n v="6620815"/>
    <n v="6.6208150000000003"/>
  </r>
  <r>
    <s v="ATV"/>
    <m/>
    <x v="0"/>
    <x v="0"/>
    <n v="815"/>
    <n v="7242905"/>
    <n v="7.2429049999999995"/>
  </r>
  <r>
    <s v="Motorcycles"/>
    <m/>
    <x v="0"/>
    <x v="0"/>
    <n v="138"/>
    <n v="1226406"/>
    <n v="1.2264059999999999"/>
  </r>
  <r>
    <s v="Licensed Autos"/>
    <m/>
    <x v="1"/>
    <x v="0"/>
    <n v="4342"/>
    <n v="38587354"/>
    <n v="38.587353999999998"/>
  </r>
  <r>
    <s v="Licensed Trucks"/>
    <m/>
    <x v="1"/>
    <x v="0"/>
    <n v="37684"/>
    <n v="334897708"/>
    <n v="334.89770799999997"/>
  </r>
  <r>
    <s v="Unlicensed Motor Vehicles"/>
    <m/>
    <x v="1"/>
    <x v="0"/>
    <n v="5085"/>
    <n v="45190395"/>
    <n v="45.190395000000002"/>
  </r>
  <r>
    <s v="Tractors"/>
    <m/>
    <x v="1"/>
    <x v="0"/>
    <n v="767"/>
    <n v="6816329"/>
    <n v="6.8163289999999996"/>
  </r>
  <r>
    <s v="ATV"/>
    <m/>
    <x v="1"/>
    <x v="0"/>
    <n v="190"/>
    <n v="1688530"/>
    <n v="1.6885300000000001"/>
  </r>
  <r>
    <s v="Motorcycles"/>
    <m/>
    <x v="1"/>
    <x v="0"/>
    <n v="77"/>
    <n v="684299"/>
    <n v="0.68429899999999999"/>
  </r>
  <r>
    <s v="Licensed Autos"/>
    <m/>
    <x v="2"/>
    <x v="0"/>
    <n v="5754"/>
    <n v="51135798"/>
    <n v="51.135798000000001"/>
  </r>
  <r>
    <s v="Licensed Trucks"/>
    <m/>
    <x v="2"/>
    <x v="0"/>
    <n v="39932"/>
    <n v="354875684"/>
    <n v="354.87568400000004"/>
  </r>
  <r>
    <s v="Unlicensed Motor Vehicles"/>
    <m/>
    <x v="2"/>
    <x v="0"/>
    <n v="4281"/>
    <n v="38045247"/>
    <n v="38.045247000000003"/>
  </r>
  <r>
    <s v="Tractors"/>
    <m/>
    <x v="2"/>
    <x v="0"/>
    <n v="510"/>
    <n v="4532370"/>
    <n v="4.5323700000000002"/>
  </r>
  <r>
    <s v="ATV"/>
    <m/>
    <x v="2"/>
    <x v="0"/>
    <n v="329"/>
    <n v="2923823"/>
    <n v="2.9238230000000001"/>
  </r>
  <r>
    <s v="Motorcycles"/>
    <m/>
    <x v="2"/>
    <x v="0"/>
    <n v="87"/>
    <n v="773169"/>
    <n v="0.773169"/>
  </r>
  <r>
    <s v="Licensed Autos"/>
    <m/>
    <x v="3"/>
    <x v="0"/>
    <n v="9849"/>
    <n v="87528063"/>
    <n v="87.528063000000003"/>
  </r>
  <r>
    <s v="Licensed Trucks"/>
    <m/>
    <x v="3"/>
    <x v="0"/>
    <n v="52194"/>
    <n v="463848078"/>
    <n v="463.84807800000004"/>
  </r>
  <r>
    <s v="Unlicensed Motor Vehicles"/>
    <m/>
    <x v="3"/>
    <x v="0"/>
    <n v="3875"/>
    <n v="34437125"/>
    <n v="34.437125000000002"/>
  </r>
  <r>
    <s v="Tractors"/>
    <m/>
    <x v="3"/>
    <x v="0"/>
    <n v="649"/>
    <n v="5767663"/>
    <n v="5.7676630000000007"/>
  </r>
  <r>
    <s v="ATV"/>
    <m/>
    <x v="3"/>
    <x v="0"/>
    <n v="620"/>
    <n v="5509940"/>
    <n v="5.5099400000000003"/>
  </r>
  <r>
    <s v="Motorcycles"/>
    <m/>
    <x v="3"/>
    <x v="0"/>
    <n v="3"/>
    <n v="26661"/>
    <n v="2.6661000000000001E-2"/>
  </r>
  <r>
    <s v="Licensed Autos"/>
    <m/>
    <x v="4"/>
    <x v="0"/>
    <n v="9860"/>
    <n v="87625820"/>
    <n v="87.625820000000004"/>
  </r>
  <r>
    <s v="Licensed Trucks"/>
    <m/>
    <x v="4"/>
    <x v="0"/>
    <n v="49618"/>
    <n v="440955166"/>
    <n v="440.95516600000002"/>
  </r>
  <r>
    <s v="Unlicensed Motor Vehicles"/>
    <m/>
    <x v="4"/>
    <x v="0"/>
    <n v="3433"/>
    <n v="30509071"/>
    <n v="30.509071000000002"/>
  </r>
  <r>
    <s v="Tractors"/>
    <m/>
    <x v="4"/>
    <x v="0"/>
    <n v="660"/>
    <n v="5865420"/>
    <n v="5.8654200000000003"/>
  </r>
  <r>
    <s v="ATV"/>
    <m/>
    <x v="4"/>
    <x v="0"/>
    <n v="100"/>
    <n v="888700"/>
    <n v="0.88870000000000005"/>
  </r>
  <r>
    <s v="Motorcycles"/>
    <m/>
    <x v="4"/>
    <x v="0"/>
    <n v="0"/>
    <n v="0"/>
    <n v="0"/>
  </r>
  <r>
    <s v="Licensed Autos"/>
    <m/>
    <x v="5"/>
    <x v="0"/>
    <n v="9474"/>
    <n v="84195438"/>
    <n v="84.195437999999996"/>
  </r>
  <r>
    <s v="Licensed Trucks"/>
    <m/>
    <x v="5"/>
    <x v="0"/>
    <n v="47498"/>
    <n v="422114726"/>
    <n v="422.11472600000002"/>
  </r>
  <r>
    <s v="Unlicensed Motor Vehicles"/>
    <m/>
    <x v="5"/>
    <x v="0"/>
    <n v="4231"/>
    <n v="37600897"/>
    <n v="37.600896999999996"/>
  </r>
  <r>
    <s v="Tractors"/>
    <m/>
    <x v="5"/>
    <x v="0"/>
    <n v="573"/>
    <n v="5092251"/>
    <n v="5.0922510000000001"/>
  </r>
  <r>
    <s v="ATV"/>
    <m/>
    <x v="5"/>
    <x v="0"/>
    <n v="41"/>
    <n v="364367"/>
    <n v="0.36436700000000005"/>
  </r>
  <r>
    <s v="Motorcycles"/>
    <m/>
    <x v="5"/>
    <x v="0"/>
    <n v="0"/>
    <n v="0"/>
    <n v="0"/>
  </r>
  <r>
    <s v="Licensed Autos"/>
    <m/>
    <x v="6"/>
    <x v="0"/>
    <n v="9633"/>
    <n v="85608471"/>
    <n v="85.608471000000009"/>
  </r>
  <r>
    <s v="Licensed Trucks"/>
    <m/>
    <x v="6"/>
    <x v="0"/>
    <n v="45040"/>
    <n v="400270480"/>
    <n v="400.27047999999996"/>
  </r>
  <r>
    <s v="Unlicensed Motor Vehicles"/>
    <m/>
    <x v="6"/>
    <x v="0"/>
    <n v="3966"/>
    <n v="35245842"/>
    <n v="35.245842000000003"/>
  </r>
  <r>
    <s v="Tractors"/>
    <m/>
    <x v="6"/>
    <x v="0"/>
    <n v="411"/>
    <n v="3652557"/>
    <n v="3.6525570000000003"/>
  </r>
  <r>
    <s v="ATV"/>
    <m/>
    <x v="6"/>
    <x v="0"/>
    <n v="192"/>
    <n v="1706304"/>
    <n v="1.706304"/>
  </r>
  <r>
    <s v="Motorcycles"/>
    <m/>
    <x v="6"/>
    <x v="0"/>
    <n v="0"/>
    <n v="0"/>
    <n v="0"/>
  </r>
  <r>
    <s v="Licensed Autos"/>
    <m/>
    <x v="7"/>
    <x v="0"/>
    <n v="6973"/>
    <n v="61969051"/>
    <n v="61.969051"/>
  </r>
  <r>
    <s v="Licensed Trucks"/>
    <m/>
    <x v="7"/>
    <x v="0"/>
    <n v="54301"/>
    <n v="482572987"/>
    <n v="482.57298700000001"/>
  </r>
  <r>
    <s v="Unlicensed Motor Vehicles"/>
    <m/>
    <x v="7"/>
    <x v="0"/>
    <n v="6049"/>
    <n v="53757463"/>
    <n v="53.757463000000001"/>
  </r>
  <r>
    <s v="Tractors"/>
    <m/>
    <x v="7"/>
    <x v="0"/>
    <n v="674"/>
    <n v="5989838"/>
    <n v="5.9898379999999998"/>
  </r>
  <r>
    <s v="ATV"/>
    <m/>
    <x v="7"/>
    <x v="0"/>
    <n v="280"/>
    <n v="2488360"/>
    <n v="2.4883600000000001"/>
  </r>
  <r>
    <s v="Motorcycles"/>
    <m/>
    <x v="7"/>
    <x v="0"/>
    <n v="0"/>
    <n v="0"/>
    <n v="0"/>
  </r>
  <r>
    <s v="Licensed Autos"/>
    <m/>
    <x v="8"/>
    <x v="0"/>
    <n v="3741"/>
    <n v="33246267"/>
    <n v="33.246267000000003"/>
  </r>
  <r>
    <s v="Licensed Trucks"/>
    <m/>
    <x v="8"/>
    <x v="0"/>
    <n v="38045"/>
    <n v="338105915"/>
    <n v="338.10591499999998"/>
  </r>
  <r>
    <s v="Unlicensed Motor Vehicles"/>
    <m/>
    <x v="8"/>
    <x v="0"/>
    <n v="6933"/>
    <n v="61613571"/>
    <n v="61.613571000000007"/>
  </r>
  <r>
    <s v="Tractors"/>
    <m/>
    <x v="8"/>
    <x v="0"/>
    <n v="717"/>
    <n v="6371979"/>
    <n v="6.3719790000000005"/>
  </r>
  <r>
    <s v="ATV"/>
    <m/>
    <x v="8"/>
    <x v="0"/>
    <n v="279"/>
    <n v="2479473"/>
    <n v="2.479473"/>
  </r>
  <r>
    <s v="Motorcycles"/>
    <m/>
    <x v="8"/>
    <x v="0"/>
    <n v="0"/>
    <n v="0"/>
    <n v="0"/>
  </r>
  <r>
    <s v="All"/>
    <m/>
    <x v="9"/>
    <x v="0"/>
    <n v="77122.748890756484"/>
    <n v="685389869.39215291"/>
    <n v="685.38986939215295"/>
  </r>
  <r>
    <s v="All"/>
    <m/>
    <x v="10"/>
    <x v="0"/>
    <n v="75051.251051056781"/>
    <n v="666980468.09074163"/>
    <n v="666.98046809074162"/>
  </r>
  <r>
    <s v="All"/>
    <m/>
    <x v="11"/>
    <x v="0"/>
    <n v="73307.755209870913"/>
    <n v="651486020.55012286"/>
    <n v="651.48602055012282"/>
  </r>
  <r>
    <s v="All"/>
    <m/>
    <x v="12"/>
    <x v="0"/>
    <n v="71811.501178830847"/>
    <n v="638188810.97626972"/>
    <n v="638.18881097626979"/>
  </r>
  <r>
    <s v="All"/>
    <m/>
    <x v="13"/>
    <x v="0"/>
    <n v="70504.43451097417"/>
    <n v="626572909.49902749"/>
    <n v="626.57290949902756"/>
  </r>
  <r>
    <s v="All"/>
    <m/>
    <x v="14"/>
    <x v="0"/>
    <n v="69344.864869704441"/>
    <n v="616267814.09706342"/>
    <n v="616.26781409706336"/>
  </r>
  <r>
    <s v="All"/>
    <m/>
    <x v="15"/>
    <x v="0"/>
    <n v="68302.900781942488"/>
    <n v="607007879.24912286"/>
    <n v="607.00787924912299"/>
  </r>
  <r>
    <s v="All"/>
    <m/>
    <x v="16"/>
    <x v="0"/>
    <n v="67357.163435636918"/>
    <n v="598603111.45250523"/>
    <n v="598.60311145250523"/>
  </r>
  <r>
    <s v="All"/>
    <m/>
    <x v="17"/>
    <x v="0"/>
    <n v="66492.4214397248"/>
    <n v="590918149.33483434"/>
    <n v="590.91814933483431"/>
  </r>
  <r>
    <s v="All"/>
    <m/>
    <x v="18"/>
    <x v="0"/>
    <n v="65697.888730505947"/>
    <n v="583857137.14800632"/>
    <n v="583.85713714800636"/>
  </r>
  <r>
    <s v="All"/>
    <m/>
    <x v="19"/>
    <x v="0"/>
    <n v="49460.829999999994"/>
    <n v="439558396.20999998"/>
    <n v="439.55839621000001"/>
  </r>
  <r>
    <s v="All"/>
    <m/>
    <x v="20"/>
    <x v="0"/>
    <n v="49249.090100000001"/>
    <n v="437676663.71869999"/>
    <n v="437.67666371870001"/>
  </r>
  <r>
    <s v="All"/>
    <m/>
    <x v="21"/>
    <x v="0"/>
    <n v="49081.020522999999"/>
    <n v="436183029.38790101"/>
    <n v="436.183029387901"/>
  </r>
  <r>
    <s v="All"/>
    <m/>
    <x v="22"/>
    <x v="0"/>
    <n v="48957.958654849994"/>
    <n v="435089378.56565189"/>
    <n v="435.08937856565188"/>
  </r>
  <r>
    <s v="All"/>
    <m/>
    <x v="23"/>
    <x v="0"/>
    <n v="48881.344342108299"/>
    <n v="434408507.16831648"/>
    <n v="434.40850716831653"/>
  </r>
  <r>
    <s v="All"/>
    <m/>
    <x v="24"/>
    <x v="0"/>
    <n v="48852.7255165807"/>
    <n v="434154171.66585267"/>
    <n v="434.15417166585269"/>
  </r>
  <r>
    <s v="All"/>
    <m/>
    <x v="25"/>
    <x v="0"/>
    <n v="48873.764165919987"/>
    <n v="434341142.14253092"/>
    <n v="434.34114214253094"/>
  </r>
  <r>
    <s v="All"/>
    <m/>
    <x v="26"/>
    <x v="0"/>
    <n v="48946.242670831067"/>
    <n v="434985258.61567569"/>
    <n v="434.98525861567566"/>
  </r>
  <r>
    <s v="All"/>
    <m/>
    <x v="27"/>
    <x v="0"/>
    <n v="49072.070530663157"/>
    <n v="436103490.80600345"/>
    <n v="436.10349080600344"/>
  </r>
  <r>
    <s v="All"/>
    <m/>
    <x v="28"/>
    <x v="0"/>
    <n v="49253.291500480067"/>
    <n v="437714001.56476635"/>
    <n v="437.71400156476636"/>
  </r>
  <r>
    <s v="All"/>
    <m/>
    <x v="29"/>
    <x v="0"/>
    <n v="49492.091164088495"/>
    <n v="439836214.17525446"/>
    <n v="439.83621417525444"/>
  </r>
  <r>
    <s v="All"/>
    <m/>
    <x v="30"/>
    <x v="0"/>
    <n v="49790.804968975528"/>
    <n v="442490883.75928551"/>
    <n v="442.49088375928551"/>
  </r>
  <r>
    <s v="All"/>
    <m/>
    <x v="31"/>
    <x v="0"/>
    <n v="50151.926750666666"/>
    <n v="445700173.03317463"/>
    <n v="445.70017303317468"/>
  </r>
  <r>
    <s v="All"/>
    <m/>
    <x v="32"/>
    <x v="0"/>
    <n v="50578.117775668878"/>
    <n v="449487732.6723693"/>
    <n v="449.4877326723693"/>
  </r>
  <r>
    <s v="All"/>
    <m/>
    <x v="33"/>
    <x v="0"/>
    <n v="51072.216333915916"/>
    <n v="453878786.55951077"/>
    <n v="453.87878655951079"/>
  </r>
  <r>
    <s v="All"/>
    <m/>
    <x v="34"/>
    <x v="0"/>
    <n v="51637.247913490377"/>
    <n v="458900222.20718896"/>
    <n v="458.90022220718896"/>
  </r>
  <r>
    <s v="All"/>
    <m/>
    <x v="35"/>
    <x v="0"/>
    <n v="52276.435992366081"/>
    <n v="464580686.66415739"/>
    <n v="464.58068666415738"/>
  </r>
  <r>
    <s v="All"/>
    <m/>
    <x v="36"/>
    <x v="0"/>
    <n v="52993.21348400136"/>
    <n v="470950688.23232007"/>
    <n v="470.95068823232009"/>
  </r>
  <r>
    <s v="All"/>
    <m/>
    <x v="37"/>
    <x v="0"/>
    <n v="53791.234875825663"/>
    <n v="478042704.34146267"/>
    <n v="478.0427043414627"/>
  </r>
  <r>
    <s v="All"/>
    <m/>
    <x v="38"/>
    <x v="0"/>
    <n v="54674.389102006877"/>
    <n v="485891295.94953513"/>
    <n v="485.89129594953516"/>
  </r>
  <r>
    <s v="All"/>
    <m/>
    <x v="39"/>
    <x v="0"/>
    <n v="55646.813194371978"/>
    <n v="494533228.85838377"/>
    <n v="494.53322885838378"/>
  </r>
  <r>
    <s v="All"/>
    <m/>
    <x v="40"/>
    <x v="0"/>
    <n v="56712.906757987825"/>
    <n v="504007602.3582378"/>
    <n v="504.00760235823788"/>
  </r>
  <r>
    <s v="All"/>
    <m/>
    <x v="41"/>
    <x v="0"/>
    <n v="57877.34732070165"/>
    <n v="514355985.63907558"/>
    <n v="514.35598563907558"/>
  </r>
  <r>
    <s v="All"/>
    <m/>
    <x v="42"/>
    <x v="0"/>
    <n v="59145.10660889998"/>
    <n v="525622562.43329412"/>
    <n v="525.62256243329409"/>
  </r>
  <r>
    <s v="All"/>
    <m/>
    <x v="43"/>
    <x v="0"/>
    <n v="60521.467804882639"/>
    <n v="537854284.38199198"/>
    <n v="537.85428438199199"/>
  </r>
  <r>
    <s v="All"/>
    <m/>
    <x v="44"/>
    <x v="0"/>
    <n v="62012.043844573316"/>
    <n v="551101033.64672303"/>
    <n v="551.10103364672307"/>
  </r>
  <r>
    <s v="All"/>
    <m/>
    <x v="45"/>
    <x v="0"/>
    <n v="63622.796817813665"/>
    <n v="565415795.31991005"/>
    <n v="565.4157953199101"/>
  </r>
  <r>
    <s v="All"/>
    <m/>
    <x v="46"/>
    <x v="0"/>
    <n v="65360.058537223609"/>
    <n v="580854840.22030616"/>
    <n v="580.85484022030619"/>
  </r>
  <r>
    <s v="All"/>
    <m/>
    <x v="47"/>
    <x v="0"/>
    <n v="67230.552345571239"/>
    <n v="597477918.69509161"/>
    <n v="597.4779186950916"/>
  </r>
  <r>
    <s v="All"/>
    <m/>
    <x v="48"/>
    <x v="0"/>
    <n v="69241.416235793717"/>
    <n v="615348466.08749878"/>
    <n v="615.34846608749888"/>
  </r>
  <r>
    <s v="All"/>
    <m/>
    <x v="49"/>
    <x v="0"/>
    <n v="71400.227362259815"/>
    <n v="634533820.56840301"/>
    <n v="634.53382056840303"/>
  </r>
  <r>
    <s v="All"/>
    <m/>
    <x v="50"/>
    <x v="0"/>
    <n v="73715.02802658196"/>
    <n v="655105454.07223392"/>
    <n v="655.1054540722339"/>
  </r>
  <r>
    <s v="All"/>
    <m/>
    <x v="51"/>
    <x v="0"/>
    <n v="76194.353226284511"/>
    <n v="677139217.12199044"/>
    <n v="677.13921712199055"/>
  </r>
  <r>
    <s v="All"/>
    <m/>
    <x v="52"/>
    <x v="0"/>
    <n v="78847.259859935264"/>
    <n v="700715598.37524474"/>
    <n v="700.71559837524478"/>
  </r>
  <r>
    <s v="All"/>
    <m/>
    <x v="53"/>
    <x v="0"/>
    <n v="81683.357687963289"/>
    <n v="725919999.77292979"/>
    <n v="725.91999977292983"/>
  </r>
  <r>
    <s v="All"/>
    <m/>
    <x v="54"/>
    <x v="0"/>
    <n v="84712.84215434175"/>
    <n v="752843028.22563517"/>
    <n v="752.84302822563518"/>
  </r>
  <r>
    <s v="All"/>
    <m/>
    <x v="55"/>
    <x v="0"/>
    <n v="87946.529180624842"/>
    <n v="781580804.82821298"/>
    <n v="781.58080482821299"/>
  </r>
  <r>
    <s v="All"/>
    <m/>
    <x v="2"/>
    <x v="1"/>
    <n v="1221.8"/>
    <n v="7086.44"/>
    <n v="7.0864399999999996"/>
  </r>
  <r>
    <s v="All"/>
    <m/>
    <x v="3"/>
    <x v="1"/>
    <n v="600"/>
    <n v="3480"/>
    <n v="3.48"/>
  </r>
  <r>
    <s v="All"/>
    <m/>
    <x v="4"/>
    <x v="1"/>
    <n v="1309.2"/>
    <n v="7593.36"/>
    <n v="7.5933599999999997"/>
  </r>
  <r>
    <s v="All"/>
    <m/>
    <x v="5"/>
    <x v="1"/>
    <n v="9335.4000000000015"/>
    <n v="54145.320000000007"/>
    <n v="54.145320000000005"/>
  </r>
  <r>
    <s v="All"/>
    <m/>
    <x v="6"/>
    <x v="1"/>
    <n v="9649.4"/>
    <n v="55966.52"/>
    <n v="55.966519999999996"/>
  </r>
  <r>
    <s v="All"/>
    <m/>
    <x v="7"/>
    <x v="1"/>
    <n v="11007.3"/>
    <n v="63842.34"/>
    <n v="63.84234"/>
  </r>
  <r>
    <s v="All"/>
    <m/>
    <x v="8"/>
    <x v="1"/>
    <n v="7721.2"/>
    <n v="44782.96"/>
    <n v="44.782960000000003"/>
  </r>
  <r>
    <s v="All"/>
    <m/>
    <x v="19"/>
    <x v="1"/>
    <n v="3404.4"/>
    <n v="19745.52"/>
    <n v="19.745519999999999"/>
  </r>
  <r>
    <m/>
    <m/>
    <x v="9"/>
    <x v="1"/>
    <n v="7464.8091004242815"/>
    <n v="43295.892782460833"/>
    <n v="43.295892782460832"/>
  </r>
  <r>
    <m/>
    <m/>
    <x v="10"/>
    <x v="1"/>
    <n v="6419.7358263648821"/>
    <n v="37234.467792916315"/>
    <n v="37.23446779291632"/>
  </r>
  <r>
    <m/>
    <m/>
    <x v="11"/>
    <x v="1"/>
    <n v="5520.9728106737984"/>
    <n v="32021.642301908028"/>
    <n v="32.021642301908031"/>
  </r>
  <r>
    <m/>
    <m/>
    <x v="12"/>
    <x v="1"/>
    <n v="4748.0366171794667"/>
    <n v="27538.612379640905"/>
    <n v="27.538612379640906"/>
  </r>
  <r>
    <m/>
    <m/>
    <x v="13"/>
    <x v="1"/>
    <n v="4083.3114907743416"/>
    <n v="23683.20664649118"/>
    <n v="23.683206646491183"/>
  </r>
  <r>
    <m/>
    <m/>
    <x v="14"/>
    <x v="1"/>
    <n v="3511.6478820659336"/>
    <n v="20367.557715982413"/>
    <n v="20.367557715982414"/>
  </r>
  <r>
    <m/>
    <m/>
    <x v="15"/>
    <x v="1"/>
    <n v="3020.0171785767029"/>
    <n v="17516.099635744875"/>
    <n v="17.516099635744876"/>
  </r>
  <r>
    <m/>
    <m/>
    <x v="16"/>
    <x v="1"/>
    <n v="2597.2147735759645"/>
    <n v="15063.845686740593"/>
    <n v="15.063845686740594"/>
  </r>
  <r>
    <m/>
    <m/>
    <x v="17"/>
    <x v="1"/>
    <n v="2233.6047052753293"/>
    <n v="12954.90729059691"/>
    <n v="12.95490729059691"/>
  </r>
  <r>
    <m/>
    <m/>
    <x v="18"/>
    <x v="1"/>
    <n v="1920.9000465367833"/>
    <n v="11141.220269913343"/>
    <n v="11.141220269913344"/>
  </r>
  <r>
    <m/>
    <m/>
    <x v="0"/>
    <x v="1"/>
    <n v="1651.9740400216335"/>
    <n v="9581.4494321254733"/>
    <n v="9.5814494321254742"/>
  </r>
  <r>
    <m/>
    <m/>
    <x v="1"/>
    <x v="1"/>
    <n v="1420.6976744186047"/>
    <n v="8240.0465116279065"/>
    <n v="8.2400465116279058"/>
  </r>
  <r>
    <m/>
    <m/>
    <x v="20"/>
    <x v="1"/>
    <n v="2927.7840000000001"/>
    <n v="16981.147199999999"/>
    <n v="16.981147199999999"/>
  </r>
  <r>
    <m/>
    <m/>
    <x v="21"/>
    <x v="1"/>
    <n v="2517.8942400000001"/>
    <n v="14603.786592"/>
    <n v="14.603786592000001"/>
  </r>
  <r>
    <m/>
    <m/>
    <x v="22"/>
    <x v="1"/>
    <n v="2165.3890464000001"/>
    <n v="12559.25646912"/>
    <n v="12.559256469120001"/>
  </r>
  <r>
    <m/>
    <m/>
    <x v="23"/>
    <x v="1"/>
    <n v="1862.2345799039999"/>
    <n v="10800.960563443199"/>
    <n v="10.8009605634432"/>
  </r>
  <r>
    <m/>
    <m/>
    <x v="24"/>
    <x v="1"/>
    <n v="1601.5217387174398"/>
    <n v="9288.8260845611512"/>
    <n v="9.2888260845611512"/>
  </r>
  <r>
    <m/>
    <m/>
    <x v="25"/>
    <x v="1"/>
    <n v="1377.3086952969982"/>
    <n v="7988.3904327225891"/>
    <n v="7.9883904327225892"/>
  </r>
  <r>
    <m/>
    <m/>
    <x v="26"/>
    <x v="1"/>
    <n v="1184.4854779554184"/>
    <n v="6870.0157721414271"/>
    <n v="6.8700157721414268"/>
  </r>
  <r>
    <m/>
    <m/>
    <x v="27"/>
    <x v="1"/>
    <n v="1018.6575110416599"/>
    <n v="5908.2135640416273"/>
    <n v="5.9082135640416276"/>
  </r>
  <r>
    <m/>
    <m/>
    <x v="28"/>
    <x v="1"/>
    <n v="876.04545949582746"/>
    <n v="5081.0636650757988"/>
    <n v="5.0810636650757992"/>
  </r>
  <r>
    <m/>
    <m/>
    <x v="29"/>
    <x v="1"/>
    <n v="753.3990951664116"/>
    <n v="4369.7147519651871"/>
    <n v="4.3697147519651871"/>
  </r>
  <r>
    <m/>
    <m/>
    <x v="30"/>
    <x v="1"/>
    <n v="647.92322184311399"/>
    <n v="3757.954686690061"/>
    <n v="3.7579546866900611"/>
  </r>
  <r>
    <m/>
    <m/>
    <x v="31"/>
    <x v="1"/>
    <n v="557.213970785078"/>
    <n v="3231.8410305534521"/>
    <n v="3.2318410305534524"/>
  </r>
  <r>
    <m/>
    <m/>
    <x v="32"/>
    <x v="1"/>
    <n v="479.2040148751671"/>
    <n v="2779.3832862759691"/>
    <n v="2.7793832862759693"/>
  </r>
  <r>
    <m/>
    <m/>
    <x v="33"/>
    <x v="1"/>
    <n v="412.11545279264374"/>
    <n v="2390.2696261973338"/>
    <n v="2.390269626197334"/>
  </r>
  <r>
    <m/>
    <m/>
    <x v="34"/>
    <x v="1"/>
    <n v="354.41928940167361"/>
    <n v="2055.6318785297067"/>
    <n v="2.0556318785297067"/>
  </r>
  <r>
    <m/>
    <m/>
    <x v="35"/>
    <x v="1"/>
    <n v="304.80058888543931"/>
    <n v="1767.843415535548"/>
    <n v="1.767843415535548"/>
  </r>
  <r>
    <m/>
    <m/>
    <x v="36"/>
    <x v="1"/>
    <n v="262.12850644147778"/>
    <n v="1520.3453373605712"/>
    <n v="1.5203453373605713"/>
  </r>
  <r>
    <m/>
    <m/>
    <x v="37"/>
    <x v="1"/>
    <n v="225.43051553967089"/>
    <n v="1307.496990130091"/>
    <n v="1.307496990130091"/>
  </r>
  <r>
    <m/>
    <m/>
    <x v="38"/>
    <x v="1"/>
    <n v="193.87024336411696"/>
    <n v="1124.4474115118783"/>
    <n v="1.1244474115118783"/>
  </r>
  <r>
    <m/>
    <m/>
    <x v="39"/>
    <x v="1"/>
    <n v="166.72840929314057"/>
    <n v="967.02477390021534"/>
    <n v="0.96702477390021535"/>
  </r>
  <r>
    <m/>
    <m/>
    <x v="40"/>
    <x v="1"/>
    <n v="143.38643199210088"/>
    <n v="831.64130555418512"/>
    <n v="0.83164130555418514"/>
  </r>
  <r>
    <m/>
    <m/>
    <x v="41"/>
    <x v="1"/>
    <n v="123.31233151320676"/>
    <n v="715.21152277659917"/>
    <n v="0.71521152277659916"/>
  </r>
  <r>
    <m/>
    <m/>
    <x v="42"/>
    <x v="1"/>
    <n v="106.04860510135781"/>
    <n v="615.08190958787532"/>
    <n v="0.61508190958787534"/>
  </r>
  <r>
    <m/>
    <m/>
    <x v="43"/>
    <x v="1"/>
    <n v="91.201800387167708"/>
    <n v="528.97044224557271"/>
    <n v="0.52897044224557277"/>
  </r>
  <r>
    <m/>
    <m/>
    <x v="44"/>
    <x v="1"/>
    <n v="78.433548332964222"/>
    <n v="454.9145803311925"/>
    <n v="0.45491458033119253"/>
  </r>
  <r>
    <m/>
    <m/>
    <x v="45"/>
    <x v="1"/>
    <n v="67.452851566349224"/>
    <n v="391.2265390848255"/>
    <n v="0.39122653908482552"/>
  </r>
  <r>
    <m/>
    <m/>
    <x v="46"/>
    <x v="1"/>
    <n v="58.009452347060332"/>
    <n v="336.45482361294989"/>
    <n v="0.33645482361294993"/>
  </r>
  <r>
    <m/>
    <m/>
    <x v="47"/>
    <x v="1"/>
    <n v="49.888129018471886"/>
    <n v="289.35114830713695"/>
    <n v="0.28935114830713698"/>
  </r>
  <r>
    <m/>
    <m/>
    <x v="48"/>
    <x v="1"/>
    <n v="42.903790955885825"/>
    <n v="248.84198754413777"/>
    <n v="0.24884198754413778"/>
  </r>
  <r>
    <m/>
    <m/>
    <x v="49"/>
    <x v="1"/>
    <n v="36.89726022206181"/>
    <n v="214.0041092879585"/>
    <n v="0.21400410928795852"/>
  </r>
  <r>
    <m/>
    <m/>
    <x v="50"/>
    <x v="1"/>
    <n v="31.731643790973155"/>
    <n v="184.04353398764431"/>
    <n v="0.18404353398764431"/>
  </r>
  <r>
    <m/>
    <m/>
    <x v="51"/>
    <x v="1"/>
    <n v="27.289213660236914"/>
    <n v="158.2774392293741"/>
    <n v="0.1582774392293741"/>
  </r>
  <r>
    <m/>
    <m/>
    <x v="52"/>
    <x v="1"/>
    <n v="23.468723747803747"/>
    <n v="136.11859773726172"/>
    <n v="0.13611859773726173"/>
  </r>
  <r>
    <m/>
    <m/>
    <x v="53"/>
    <x v="1"/>
    <n v="20.183102423111222"/>
    <n v="117.06199405404509"/>
    <n v="0.11706199405404509"/>
  </r>
  <r>
    <m/>
    <m/>
    <x v="54"/>
    <x v="1"/>
    <n v="17.357468083875652"/>
    <n v="100.67331488647878"/>
    <n v="0.10067331488647878"/>
  </r>
  <r>
    <m/>
    <m/>
    <x v="55"/>
    <x v="1"/>
    <n v="14.927422552133061"/>
    <n v="86.579050802371754"/>
    <n v="8.6579050802371757E-2"/>
  </r>
  <r>
    <m/>
    <m/>
    <x v="18"/>
    <x v="2"/>
    <n v="31822"/>
    <n v="712176.36"/>
    <n v="323.03776299037321"/>
  </r>
  <r>
    <m/>
    <m/>
    <x v="0"/>
    <x v="2"/>
    <n v="42942"/>
    <n v="961041.96"/>
    <n v="435.92130030584525"/>
  </r>
  <r>
    <m/>
    <m/>
    <x v="1"/>
    <x v="2"/>
    <n v="47548"/>
    <n v="1064124.24"/>
    <n v="482.6786359960488"/>
  </r>
  <r>
    <m/>
    <m/>
    <x v="2"/>
    <x v="2"/>
    <n v="35808"/>
    <n v="801383.03999999992"/>
    <n v="363.50123239140481"/>
  </r>
  <r>
    <m/>
    <m/>
    <x v="3"/>
    <x v="2"/>
    <n v="28671.899999999998"/>
    <n v="641677.12199999997"/>
    <n v="291.05984654275915"/>
  </r>
  <r>
    <m/>
    <m/>
    <x v="4"/>
    <x v="2"/>
    <n v="30845.300000000003"/>
    <n v="690317.81400000001"/>
    <n v="313.12289330547918"/>
  </r>
  <r>
    <m/>
    <m/>
    <x v="5"/>
    <x v="2"/>
    <n v="36939.699999999997"/>
    <n v="826710.48599999992"/>
    <n v="374.98956864859184"/>
  </r>
  <r>
    <m/>
    <m/>
    <x v="6"/>
    <x v="2"/>
    <n v="34942"/>
    <n v="782001.96"/>
    <n v="354.71012238104521"/>
  </r>
  <r>
    <m/>
    <m/>
    <x v="7"/>
    <x v="2"/>
    <n v="30074.199999999997"/>
    <n v="673060.5959999999"/>
    <n v="305.29515089325253"/>
  </r>
  <r>
    <m/>
    <m/>
    <x v="8"/>
    <x v="2"/>
    <n v="29858.7"/>
    <n v="668237.70600000001"/>
    <n v="303.10752478790323"/>
  </r>
  <r>
    <m/>
    <m/>
    <x v="19"/>
    <x v="2"/>
    <n v="29058.6"/>
    <n v="650331.46799999999"/>
    <n v="294.98539185569916"/>
  </r>
  <r>
    <m/>
    <m/>
    <x v="9"/>
    <x v="2"/>
    <n v="30247.610895908816"/>
    <n v="676941.53185043926"/>
    <n v="307.05551378347127"/>
  </r>
  <r>
    <m/>
    <m/>
    <x v="10"/>
    <x v="2"/>
    <n v="30418.624082760467"/>
    <n v="680768.80697217921"/>
    <n v="308.79153657658327"/>
  </r>
  <r>
    <m/>
    <m/>
    <x v="11"/>
    <x v="2"/>
    <n v="30590.604139695766"/>
    <n v="684617.72064639127"/>
    <n v="310.53737445199454"/>
  </r>
  <r>
    <m/>
    <m/>
    <x v="12"/>
    <x v="2"/>
    <n v="30763.556533180643"/>
    <n v="688488.39521258278"/>
    <n v="312.29308290197213"/>
  </r>
  <r>
    <m/>
    <m/>
    <x v="13"/>
    <x v="2"/>
    <n v="30937.486760587188"/>
    <n v="692380.95370194118"/>
    <n v="314.0587177325238"/>
  </r>
  <r>
    <m/>
    <m/>
    <x v="14"/>
    <x v="2"/>
    <n v="31112.4003503684"/>
    <n v="696295.51984124479"/>
    <n v="315.8343350651723"/>
  </r>
  <r>
    <m/>
    <m/>
    <x v="15"/>
    <x v="2"/>
    <n v="31288.302862233908"/>
    <n v="700232.21805679484"/>
    <n v="317.61999133873837"/>
  </r>
  <r>
    <m/>
    <m/>
    <x v="16"/>
    <x v="2"/>
    <n v="31465.199887326686"/>
    <n v="704191.17347837123"/>
    <n v="319.41574331113554"/>
  </r>
  <r>
    <m/>
    <m/>
    <x v="17"/>
    <x v="2"/>
    <n v="31643.097048400774"/>
    <n v="708172.51194320933"/>
    <n v="321.22164806117365"/>
  </r>
  <r>
    <m/>
    <m/>
    <x v="20"/>
    <x v="2"/>
    <n v="29222.890786751668"/>
    <n v="654008.29580750235"/>
    <n v="296.65317289498608"/>
  </r>
  <r>
    <m/>
    <m/>
    <x v="21"/>
    <x v="2"/>
    <n v="29388.11043664924"/>
    <n v="657705.91157220991"/>
    <n v="298.3303831930491"/>
  </r>
  <r>
    <m/>
    <m/>
    <x v="22"/>
    <x v="2"/>
    <n v="29554.264201275964"/>
    <n v="661424.43282455602"/>
    <n v="300.01707606079617"/>
  </r>
  <r>
    <m/>
    <m/>
    <x v="23"/>
    <x v="2"/>
    <n v="29721.357361906357"/>
    <n v="665163.97775946429"/>
    <n v="301.71330511054271"/>
  </r>
  <r>
    <m/>
    <m/>
    <x v="24"/>
    <x v="2"/>
    <n v="29889.395229674079"/>
    <n v="668924.66524010582"/>
    <n v="303.41912425771625"/>
  </r>
  <r>
    <m/>
    <m/>
    <x v="25"/>
    <x v="2"/>
    <n v="30058.383145740743"/>
    <n v="672706.61480167776"/>
    <n v="305.13458772257013"/>
  </r>
  <r>
    <m/>
    <m/>
    <x v="26"/>
    <x v="2"/>
    <n v="30228.32648146569"/>
    <n v="676509.94665520207"/>
    <n v="306.85975003190669"/>
  </r>
  <r>
    <m/>
    <m/>
    <x v="27"/>
    <x v="2"/>
    <n v="30399.230638576711"/>
    <n v="680334.78169134678"/>
    <n v="308.59466602081062"/>
  </r>
  <r>
    <m/>
    <m/>
    <x v="28"/>
    <x v="2"/>
    <n v="30571.10104934176"/>
    <n v="684181.24148426857"/>
    <n v="310.33939083439168"/>
  </r>
  <r>
    <m/>
    <m/>
    <x v="29"/>
    <x v="2"/>
    <n v="30743.943176741606"/>
    <n v="688049.44829547708"/>
    <n v="312.09397992953791"/>
  </r>
  <r>
    <m/>
    <m/>
    <x v="30"/>
    <x v="2"/>
    <n v="30917.762514643484"/>
    <n v="691939.5250777211"/>
    <n v="313.85848907667793"/>
  </r>
  <r>
    <m/>
    <m/>
    <x v="31"/>
    <x v="2"/>
    <n v="31092.564587975718"/>
    <n v="695851.59547889652"/>
    <n v="315.63297436155398"/>
  </r>
  <r>
    <m/>
    <m/>
    <x v="32"/>
    <x v="2"/>
    <n v="31268.354952903333"/>
    <n v="699785.78384597658"/>
    <n v="317.41749218700426"/>
  </r>
  <r>
    <m/>
    <m/>
    <x v="33"/>
    <x v="2"/>
    <n v="31445.139197004668"/>
    <n v="703742.21522896446"/>
    <n v="319.2120992747561"/>
  </r>
  <r>
    <m/>
    <m/>
    <x v="34"/>
    <x v="2"/>
    <n v="31622.922939448959"/>
    <n v="707721.01538486767"/>
    <n v="321.01685266722859"/>
  </r>
  <r>
    <m/>
    <m/>
    <x v="35"/>
    <x v="2"/>
    <n v="31801.711831174973"/>
    <n v="711722.31078169588"/>
    <n v="322.83180972934605"/>
  </r>
  <r>
    <m/>
    <m/>
    <x v="36"/>
    <x v="2"/>
    <n v="31981.511555070607"/>
    <n v="715746.22860248014"/>
    <n v="324.65702815036082"/>
  </r>
  <r>
    <m/>
    <m/>
    <x v="37"/>
    <x v="2"/>
    <n v="32162.327826153531"/>
    <n v="719792.89674931602"/>
    <n v="326.4925659456876"/>
  </r>
  <r>
    <m/>
    <m/>
    <x v="38"/>
    <x v="2"/>
    <n v="32344.166391752835"/>
    <n v="723862.44384742843"/>
    <n v="328.33848145874703"/>
  </r>
  <r>
    <m/>
    <m/>
    <x v="39"/>
    <x v="2"/>
    <n v="32527.033031691717"/>
    <n v="727954.99924926064"/>
    <n v="330.19483336282042"/>
  </r>
  <r>
    <m/>
    <m/>
    <x v="40"/>
    <x v="2"/>
    <n v="32710.933558471199"/>
    <n v="732070.69303858536"/>
    <n v="332.06168066291445"/>
  </r>
  <r>
    <m/>
    <m/>
    <x v="41"/>
    <x v="2"/>
    <n v="32895.873817454871"/>
    <n v="736209.65603463992"/>
    <n v="333.93908269763716"/>
  </r>
  <r>
    <m/>
    <m/>
    <x v="42"/>
    <x v="2"/>
    <n v="33081.85968705469"/>
    <n v="740372.01979628392"/>
    <n v="335.82709914108335"/>
  </r>
  <r>
    <m/>
    <m/>
    <x v="43"/>
    <x v="2"/>
    <n v="33268.897078917842"/>
    <n v="744557.91662618122"/>
    <n v="337.725790004732"/>
  </r>
  <r>
    <m/>
    <m/>
    <x v="44"/>
    <x v="2"/>
    <n v="33456.991938114632"/>
    <n v="748767.47957500548"/>
    <n v="339.63521563935331"/>
  </r>
  <r>
    <m/>
    <m/>
    <x v="45"/>
    <x v="2"/>
    <n v="33646.150243327451"/>
    <n v="753000.8424456683"/>
    <n v="341.55543673692733"/>
  </r>
  <r>
    <m/>
    <m/>
    <x v="46"/>
    <x v="2"/>
    <n v="33836.378007040817"/>
    <n v="757258.13979757344"/>
    <n v="343.48651433257271"/>
  </r>
  <r>
    <m/>
    <m/>
    <x v="47"/>
    <x v="2"/>
    <n v="34027.681275732481"/>
    <n v="761539.50695089286"/>
    <n v="345.428509806487"/>
  </r>
  <r>
    <m/>
    <m/>
    <x v="48"/>
    <x v="2"/>
    <n v="34220.066130065628"/>
    <n v="765845.07999086869"/>
    <n v="347.38148488589775"/>
  </r>
  <r>
    <m/>
    <m/>
    <x v="49"/>
    <x v="2"/>
    <n v="34413.538685082138"/>
    <n v="770174.99577213824"/>
    <n v="349.34550164702421"/>
  </r>
  <r>
    <m/>
    <m/>
    <x v="50"/>
    <x v="2"/>
    <n v="34608.105090396959"/>
    <n v="774529.39192308392"/>
    <n v="351.32062251705054"/>
  </r>
  <r>
    <m/>
    <m/>
    <x v="51"/>
    <x v="2"/>
    <n v="34803.771530393584"/>
    <n v="778908.40685020841"/>
    <n v="353.30691027611027"/>
  </r>
  <r>
    <m/>
    <m/>
    <x v="52"/>
    <x v="2"/>
    <n v="35000.544224420613"/>
    <n v="783312.17974253325"/>
    <n v="355.30442805928169"/>
  </r>
  <r>
    <m/>
    <m/>
    <x v="53"/>
    <x v="2"/>
    <n v="35198.429426989445"/>
    <n v="787740.8505760238"/>
    <n v="357.31323935859456"/>
  </r>
  <r>
    <m/>
    <m/>
    <x v="54"/>
    <x v="2"/>
    <n v="35397.43342797309"/>
    <n v="792194.56011803774"/>
    <n v="359.3334080250483"/>
  </r>
  <r>
    <m/>
    <m/>
    <x v="55"/>
    <x v="2"/>
    <n v="35597.56255280607"/>
    <n v="796673.44993179978"/>
    <n v="361.364998270641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J13:N71" firstHeaderRow="1" firstDataRow="2" firstDataCol="1"/>
  <pivotFields count="7">
    <pivotField showAll="0"/>
    <pivotField showAll="0"/>
    <pivotField axis="axisRow" showAll="0">
      <items count="57">
        <item x="9"/>
        <item x="10"/>
        <item x="11"/>
        <item x="12"/>
        <item x="13"/>
        <item x="14"/>
        <item x="15"/>
        <item x="16"/>
        <item x="17"/>
        <item x="18"/>
        <item x="0"/>
        <item x="1"/>
        <item x="2"/>
        <item x="3"/>
        <item x="4"/>
        <item x="5"/>
        <item x="6"/>
        <item x="7"/>
        <item x="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t="default"/>
      </items>
    </pivotField>
    <pivotField axis="axisCol" showAll="0">
      <items count="4">
        <item x="2"/>
        <item x="0"/>
        <item x="1"/>
        <item t="default"/>
      </items>
    </pivotField>
    <pivotField showAll="0"/>
    <pivotField showAll="0"/>
    <pivotField dataField="1" showAll="0"/>
  </pivotFields>
  <rowFields count="1">
    <field x="2"/>
  </rowFields>
  <rowItems count="5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t="grand">
      <x/>
    </i>
  </rowItems>
  <colFields count="1">
    <field x="3"/>
  </colFields>
  <colItems count="4">
    <i>
      <x/>
    </i>
    <i>
      <x v="1"/>
    </i>
    <i>
      <x v="2"/>
    </i>
    <i t="grand">
      <x/>
    </i>
  </colItems>
  <dataFields count="1">
    <dataField name="Sum of MTCO2e" fld="6" baseField="0" baseItem="0" numFmtId="43"/>
  </dataFields>
  <formats count="2">
    <format dxfId="1">
      <pivotArea outline="0" collapsedLevelsAreSubtotals="1" fieldPosition="0"/>
    </format>
    <format dxfId="0">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ipcc-nggip.iges.or.jp/public/2006gl/pdf/4_Volume4/V4_10_Ch10_Livestock.pdf" TargetMode="Externa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3.xml.rels><?xml version="1.0" encoding="UTF-8" standalone="yes"?>
<Relationships xmlns="http://schemas.openxmlformats.org/package/2006/relationships"><Relationship Id="rId1" Type="http://schemas.openxmlformats.org/officeDocument/2006/relationships/hyperlink" Target="http://www.eia.gov/tools/faqs/faq.cfm?id=307&amp;t=11" TargetMode="External"/><Relationship Id="rId2" Type="http://schemas.openxmlformats.org/officeDocument/2006/relationships/hyperlink" Target="http://www.abraxasenergy.com/energy-resources/toolbox/conversion-calculators/energy/"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4" Type="http://schemas.openxmlformats.org/officeDocument/2006/relationships/drawing" Target="../drawings/drawing3.xml"/><Relationship Id="rId5" Type="http://schemas.openxmlformats.org/officeDocument/2006/relationships/vmlDrawing" Target="../drawings/vmlDrawing2.vml"/><Relationship Id="rId6" Type="http://schemas.openxmlformats.org/officeDocument/2006/relationships/comments" Target="../comments2.xml"/><Relationship Id="rId1" Type="http://schemas.openxmlformats.org/officeDocument/2006/relationships/hyperlink" Target="http://content-calpoly-edu.s3.amazonaws.com/ir/1/publications_reports/cds/cds1314.pdf" TargetMode="External"/><Relationship Id="rId2" Type="http://schemas.openxmlformats.org/officeDocument/2006/relationships/hyperlink" Target="http://content-calpoly-edu.s3.amazonaws.com/ir/1/publications_reports/cds/cds131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hyperlink" Target="http://www.abraxasenergy.com/energy-resources/toolbox/conversion-calculators/ener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9" tint="0.39997558519241921"/>
  </sheetPr>
  <dimension ref="A1:I61"/>
  <sheetViews>
    <sheetView tabSelected="1" topLeftCell="G1" workbookViewId="0">
      <selection activeCell="D48" sqref="D48"/>
    </sheetView>
  </sheetViews>
  <sheetFormatPr baseColWidth="10" defaultColWidth="11" defaultRowHeight="16" x14ac:dyDescent="0.2"/>
  <cols>
    <col min="1" max="1" width="20.1640625" customWidth="1"/>
    <col min="2" max="2" width="13" style="5" customWidth="1"/>
    <col min="3" max="3" width="9.6640625" style="5" customWidth="1"/>
    <col min="4" max="5" width="14.6640625" style="318" customWidth="1"/>
    <col min="6" max="6" width="15.5" style="435" customWidth="1"/>
    <col min="7" max="7" width="11.6640625" style="435" customWidth="1"/>
    <col min="8" max="8" width="15.5" style="435" customWidth="1"/>
    <col min="9" max="9" width="11.6640625" style="435" customWidth="1"/>
  </cols>
  <sheetData>
    <row r="1" spans="1:9" ht="22" customHeight="1" x14ac:dyDescent="0.2">
      <c r="A1" s="737" t="s">
        <v>0</v>
      </c>
      <c r="B1" s="737"/>
      <c r="C1" s="737"/>
      <c r="D1" s="737"/>
      <c r="E1" s="737"/>
      <c r="F1" s="737"/>
      <c r="G1" s="737"/>
      <c r="H1" s="737"/>
      <c r="I1" s="737"/>
    </row>
    <row r="2" spans="1:9" ht="71.25" customHeight="1" x14ac:dyDescent="0.25">
      <c r="A2" s="8" t="s">
        <v>1</v>
      </c>
      <c r="B2" s="564" t="s">
        <v>493</v>
      </c>
      <c r="C2" s="565" t="s">
        <v>2</v>
      </c>
      <c r="D2" s="9" t="s">
        <v>670</v>
      </c>
      <c r="E2" s="719" t="s">
        <v>2</v>
      </c>
      <c r="F2" s="644" t="s">
        <v>665</v>
      </c>
      <c r="G2" s="644" t="s">
        <v>661</v>
      </c>
      <c r="H2" s="644" t="s">
        <v>666</v>
      </c>
      <c r="I2" s="644" t="s">
        <v>661</v>
      </c>
    </row>
    <row r="3" spans="1:9" x14ac:dyDescent="0.2">
      <c r="A3" s="10" t="s">
        <v>4</v>
      </c>
      <c r="B3" s="689">
        <v>21402.006130840236</v>
      </c>
      <c r="C3" s="42"/>
      <c r="D3" s="689">
        <v>20758.66068210447</v>
      </c>
      <c r="E3" s="42"/>
      <c r="F3" s="700">
        <f>SUM(F4:F8)</f>
        <v>15596.128997730128</v>
      </c>
      <c r="G3" s="42"/>
      <c r="H3" s="700">
        <f>SUM(H4:H8)</f>
        <v>23554.975414052449</v>
      </c>
      <c r="I3" s="42"/>
    </row>
    <row r="4" spans="1:9" x14ac:dyDescent="0.2">
      <c r="A4" s="11" t="s">
        <v>5</v>
      </c>
      <c r="B4" s="690">
        <v>7260.060598</v>
      </c>
      <c r="C4" s="43">
        <v>1990</v>
      </c>
      <c r="D4" s="690">
        <v>8357.5232980000001</v>
      </c>
      <c r="E4" s="43">
        <v>2013</v>
      </c>
      <c r="F4" s="701">
        <f>'2050 Emissions Forecast '!G30</f>
        <v>2403.6784478825803</v>
      </c>
      <c r="G4" s="43">
        <v>2040</v>
      </c>
      <c r="H4" s="701">
        <f>'2050 Emissions Forecast '!$G$70</f>
        <v>10362.524864204903</v>
      </c>
      <c r="I4" s="43">
        <v>2040</v>
      </c>
    </row>
    <row r="5" spans="1:9" x14ac:dyDescent="0.2">
      <c r="A5" s="11" t="s">
        <v>6</v>
      </c>
      <c r="B5" s="690">
        <v>12335.76189</v>
      </c>
      <c r="C5" s="43">
        <v>1996</v>
      </c>
      <c r="D5" s="690">
        <v>12369.124619999999</v>
      </c>
      <c r="E5" s="43">
        <v>2013</v>
      </c>
      <c r="F5" s="701">
        <f>'2050 Emissions Forecast '!I30</f>
        <v>13160.437785743077</v>
      </c>
      <c r="G5" s="43">
        <v>2040</v>
      </c>
      <c r="H5" s="701">
        <f>'2050 Emissions Forecast '!I70</f>
        <v>13160.437785743077</v>
      </c>
      <c r="I5" s="43">
        <v>2040</v>
      </c>
    </row>
    <row r="6" spans="1:9" x14ac:dyDescent="0.2">
      <c r="A6" s="11" t="s">
        <v>455</v>
      </c>
      <c r="B6" s="690">
        <v>11.252433402849691</v>
      </c>
      <c r="C6" s="43">
        <v>2013</v>
      </c>
      <c r="D6" s="690">
        <v>14.628180820277418</v>
      </c>
      <c r="E6" s="43">
        <v>2014</v>
      </c>
      <c r="F6" s="701">
        <f>'2050 Emissions Forecast '!J30</f>
        <v>14.628180820277418</v>
      </c>
      <c r="G6" s="43">
        <v>2040</v>
      </c>
      <c r="H6" s="701">
        <f>'2050 Emissions Forecast '!J70</f>
        <v>14.628180820277418</v>
      </c>
      <c r="I6" s="43">
        <v>2040</v>
      </c>
    </row>
    <row r="7" spans="1:9" x14ac:dyDescent="0.2">
      <c r="A7" s="11" t="s">
        <v>456</v>
      </c>
      <c r="B7" s="690">
        <v>38.3264</v>
      </c>
      <c r="C7" s="43">
        <v>2013</v>
      </c>
      <c r="D7" s="690">
        <v>17.384583284194104</v>
      </c>
      <c r="E7" s="43">
        <v>2014</v>
      </c>
      <c r="F7" s="701">
        <f>'2050 Emissions Forecast '!K30</f>
        <v>17.384583284194104</v>
      </c>
      <c r="G7" s="43">
        <v>2040</v>
      </c>
      <c r="H7" s="701">
        <f>'2050 Emissions Forecast '!K70</f>
        <v>17.384583284194104</v>
      </c>
      <c r="I7" s="43">
        <v>2040</v>
      </c>
    </row>
    <row r="8" spans="1:9" x14ac:dyDescent="0.2">
      <c r="A8" s="11" t="s">
        <v>492</v>
      </c>
      <c r="B8" s="690">
        <v>1756.6048094373866</v>
      </c>
      <c r="C8" s="43">
        <v>1990</v>
      </c>
      <c r="D8" s="699">
        <v>0</v>
      </c>
      <c r="E8" s="686" t="s">
        <v>480</v>
      </c>
      <c r="F8" s="677">
        <v>0</v>
      </c>
      <c r="G8" s="686" t="s">
        <v>480</v>
      </c>
      <c r="H8" s="677">
        <v>0</v>
      </c>
      <c r="I8" s="686" t="s">
        <v>480</v>
      </c>
    </row>
    <row r="9" spans="1:9" x14ac:dyDescent="0.2">
      <c r="A9" s="12" t="s">
        <v>7</v>
      </c>
      <c r="B9" s="729">
        <v>21670.043173695511</v>
      </c>
      <c r="C9" s="44">
        <v>1990</v>
      </c>
      <c r="D9" s="691">
        <v>24609.773773004079</v>
      </c>
      <c r="E9" s="44">
        <v>2015</v>
      </c>
      <c r="F9" s="683">
        <f>SUM(F10:F12)</f>
        <v>21312.446397136209</v>
      </c>
      <c r="G9" s="44">
        <v>2040</v>
      </c>
      <c r="H9" s="683">
        <f>SUM(H10:H12)</f>
        <v>27666.201143012688</v>
      </c>
      <c r="I9" s="44">
        <v>2040</v>
      </c>
    </row>
    <row r="10" spans="1:9" x14ac:dyDescent="0.2">
      <c r="A10" s="13" t="s">
        <v>8</v>
      </c>
      <c r="B10" s="730">
        <v>19952.277945240909</v>
      </c>
      <c r="C10" s="563">
        <v>1990</v>
      </c>
      <c r="D10" s="692">
        <v>23138.042130719659</v>
      </c>
      <c r="E10" s="563">
        <v>2015</v>
      </c>
      <c r="F10" s="702">
        <f>'2050 Emissions Forecast '!V30</f>
        <v>19840.71475485179</v>
      </c>
      <c r="G10" s="563">
        <v>2040</v>
      </c>
      <c r="H10" s="702">
        <f>'2050 Emissions Forecast '!V70</f>
        <v>26194.469500728268</v>
      </c>
      <c r="I10" s="563">
        <v>2040</v>
      </c>
    </row>
    <row r="11" spans="1:9" x14ac:dyDescent="0.2">
      <c r="A11" s="13" t="s">
        <v>9</v>
      </c>
      <c r="B11" s="702">
        <v>1035.741275958085</v>
      </c>
      <c r="C11" s="563">
        <v>1990</v>
      </c>
      <c r="D11" s="692">
        <v>789.70768978790318</v>
      </c>
      <c r="E11" s="563">
        <v>2013</v>
      </c>
      <c r="F11" s="702">
        <f>'2050 Emissions Forecast '!W30</f>
        <v>789.70768978790318</v>
      </c>
      <c r="G11" s="563">
        <v>2040</v>
      </c>
      <c r="H11" s="702">
        <f>'2050 Emissions Forecast '!W70</f>
        <v>789.70768978790318</v>
      </c>
      <c r="I11" s="563">
        <v>2040</v>
      </c>
    </row>
    <row r="12" spans="1:9" x14ac:dyDescent="0.2">
      <c r="A12" s="13" t="s">
        <v>10</v>
      </c>
      <c r="B12" s="731">
        <v>682.02395249651761</v>
      </c>
      <c r="C12" s="563">
        <v>1990</v>
      </c>
      <c r="D12" s="692">
        <v>682.02395249651772</v>
      </c>
      <c r="E12" s="563">
        <v>2015</v>
      </c>
      <c r="F12" s="702">
        <f>'2050 Emissions Forecast '!X30</f>
        <v>682.02395249651761</v>
      </c>
      <c r="G12" s="563">
        <v>2040</v>
      </c>
      <c r="H12" s="702">
        <f>'2050 Emissions Forecast '!X70</f>
        <v>682.02395249651761</v>
      </c>
      <c r="I12" s="563">
        <v>2040</v>
      </c>
    </row>
    <row r="13" spans="1:9" x14ac:dyDescent="0.2">
      <c r="A13" s="14" t="s">
        <v>11</v>
      </c>
      <c r="B13" s="693">
        <v>1417.5</v>
      </c>
      <c r="C13" s="45">
        <v>1999</v>
      </c>
      <c r="D13" s="693">
        <v>226.85464277762611</v>
      </c>
      <c r="E13" s="45">
        <v>2013</v>
      </c>
      <c r="F13" s="703">
        <f>'2050 Emissions Forecast '!U30</f>
        <v>305.12519947498686</v>
      </c>
      <c r="G13" s="45">
        <v>2040</v>
      </c>
      <c r="H13" s="703">
        <f>'2050 Emissions Forecast '!U70</f>
        <v>305.12519947498686</v>
      </c>
      <c r="I13" s="45">
        <v>2040</v>
      </c>
    </row>
    <row r="14" spans="1:9" x14ac:dyDescent="0.2">
      <c r="A14" s="15" t="s">
        <v>12</v>
      </c>
      <c r="B14" s="694">
        <v>210.34103574190101</v>
      </c>
      <c r="C14" s="687">
        <v>1996</v>
      </c>
      <c r="D14" s="694">
        <v>170.83418785387283</v>
      </c>
      <c r="E14" s="687">
        <v>2013</v>
      </c>
      <c r="F14" s="704">
        <f>'2050 Emissions Forecast '!S30</f>
        <v>36.388033903003681</v>
      </c>
      <c r="G14" s="687">
        <v>2040</v>
      </c>
      <c r="H14" s="704">
        <f>'2050 Emissions Forecast '!S70</f>
        <v>191.68320083187294</v>
      </c>
      <c r="I14" s="687">
        <v>2040</v>
      </c>
    </row>
    <row r="15" spans="1:9" x14ac:dyDescent="0.2">
      <c r="A15" s="16" t="s">
        <v>13</v>
      </c>
      <c r="B15" s="695">
        <v>2310.83672800776</v>
      </c>
      <c r="C15" s="47">
        <v>1990</v>
      </c>
      <c r="D15" s="695">
        <v>1344.3809012909937</v>
      </c>
      <c r="E15" s="47"/>
      <c r="F15" s="705">
        <f>SUM(F16:F19)</f>
        <v>1344.3809012909935</v>
      </c>
      <c r="G15" s="47"/>
      <c r="H15" s="705">
        <f>SUM(H16:H19)</f>
        <v>1344.3809012909935</v>
      </c>
      <c r="I15" s="47"/>
    </row>
    <row r="16" spans="1:9" ht="24.75" customHeight="1" x14ac:dyDescent="0.2">
      <c r="A16" s="17" t="s">
        <v>443</v>
      </c>
      <c r="B16" s="696">
        <v>1356.7249999999999</v>
      </c>
      <c r="C16" s="48">
        <v>1989</v>
      </c>
      <c r="D16" s="696">
        <v>1022.6374999999999</v>
      </c>
      <c r="E16" s="720" t="s">
        <v>469</v>
      </c>
      <c r="F16" s="706">
        <f>'2050 Emissions Forecast '!Z30</f>
        <v>1022.6374999999999</v>
      </c>
      <c r="G16" s="606">
        <v>2040</v>
      </c>
      <c r="H16" s="706">
        <f>'2050 Emissions Forecast '!Z70</f>
        <v>1022.6374999999999</v>
      </c>
      <c r="I16" s="606">
        <v>2040</v>
      </c>
    </row>
    <row r="17" spans="1:9" ht="14.25" customHeight="1" x14ac:dyDescent="0.2">
      <c r="A17" s="18" t="s">
        <v>451</v>
      </c>
      <c r="B17" s="697">
        <v>10.96</v>
      </c>
      <c r="C17" s="48">
        <v>2013</v>
      </c>
      <c r="D17" s="697">
        <v>19.661272243233686</v>
      </c>
      <c r="E17" s="720" t="s">
        <v>470</v>
      </c>
      <c r="F17" s="706">
        <f>'2050 Emissions Forecast '!AA30</f>
        <v>19.661272243233689</v>
      </c>
      <c r="G17" s="606">
        <v>2040</v>
      </c>
      <c r="H17" s="706">
        <f>'2050 Emissions Forecast '!AA70</f>
        <v>19.661272243233689</v>
      </c>
      <c r="I17" s="606">
        <v>2040</v>
      </c>
    </row>
    <row r="18" spans="1:9" x14ac:dyDescent="0.2">
      <c r="A18" s="18" t="s">
        <v>450</v>
      </c>
      <c r="B18" s="697">
        <v>104.30567443187998</v>
      </c>
      <c r="C18" s="48">
        <v>1989</v>
      </c>
      <c r="D18" s="697">
        <v>70.673956031879982</v>
      </c>
      <c r="E18" s="48">
        <v>2010</v>
      </c>
      <c r="F18" s="706">
        <f>'2050 Emissions Forecast '!AB30</f>
        <v>70.673956031879982</v>
      </c>
      <c r="G18" s="606">
        <v>2040</v>
      </c>
      <c r="H18" s="706">
        <f>'2050 Emissions Forecast '!AB70</f>
        <v>70.673956031879982</v>
      </c>
      <c r="I18" s="606">
        <v>2040</v>
      </c>
    </row>
    <row r="19" spans="1:9" x14ac:dyDescent="0.2">
      <c r="A19" s="18" t="s">
        <v>446</v>
      </c>
      <c r="B19" s="697">
        <v>838.84605357587998</v>
      </c>
      <c r="C19" s="48">
        <v>1989</v>
      </c>
      <c r="D19" s="697">
        <v>231.40817301587998</v>
      </c>
      <c r="E19" s="48">
        <v>2010</v>
      </c>
      <c r="F19" s="706">
        <f>'2050 Emissions Forecast '!AC30</f>
        <v>231.40817301587998</v>
      </c>
      <c r="G19" s="606">
        <v>2040</v>
      </c>
      <c r="H19" s="706">
        <f>'2050 Emissions Forecast '!AC70</f>
        <v>231.40817301587998</v>
      </c>
      <c r="I19" s="606">
        <v>2040</v>
      </c>
    </row>
    <row r="20" spans="1:9" x14ac:dyDescent="0.2">
      <c r="A20" s="259" t="s">
        <v>468</v>
      </c>
      <c r="B20" s="698">
        <v>4.45</v>
      </c>
      <c r="C20" s="260">
        <v>2014</v>
      </c>
      <c r="D20" s="698">
        <v>4.45</v>
      </c>
      <c r="E20" s="260">
        <v>2014</v>
      </c>
      <c r="F20" s="707">
        <f>'2050 Emissions Forecast '!AE30</f>
        <v>4.45</v>
      </c>
      <c r="G20" s="607">
        <v>2040</v>
      </c>
      <c r="H20" s="707">
        <f>'2050 Emissions Forecast '!AE70</f>
        <v>4.45</v>
      </c>
      <c r="I20" s="607">
        <v>2040</v>
      </c>
    </row>
    <row r="21" spans="1:9" ht="19.5" customHeight="1" x14ac:dyDescent="0.25">
      <c r="A21" s="646" t="s">
        <v>14</v>
      </c>
      <c r="B21" s="688">
        <f>SUM(B16:B19,B10:B12,B4:B8,B20,B13,B14)</f>
        <v>47015.177068285397</v>
      </c>
      <c r="C21" s="647"/>
      <c r="D21" s="688">
        <f>SUM(D16:D19,D10:D12,D4:D8,D20,D13,D14)</f>
        <v>47114.954187031035</v>
      </c>
      <c r="E21" s="647"/>
      <c r="F21" s="688">
        <f>SUM(F16:F19,F10:F12,F4:F8,F20,F13,F14)</f>
        <v>38598.919529535306</v>
      </c>
      <c r="G21" s="647"/>
      <c r="H21" s="688">
        <f>SUM(H16:H19,H10:H12,H4:H8,H20,H13,H14)</f>
        <v>53066.81585866298</v>
      </c>
      <c r="I21" s="645"/>
    </row>
    <row r="23" spans="1:9" x14ac:dyDescent="0.2">
      <c r="A23" s="629"/>
      <c r="B23" s="738" t="s">
        <v>496</v>
      </c>
      <c r="C23" s="738"/>
    </row>
    <row r="24" spans="1:9" x14ac:dyDescent="0.2">
      <c r="A24" s="629" t="s">
        <v>17</v>
      </c>
      <c r="B24" s="630" t="s">
        <v>663</v>
      </c>
      <c r="C24" s="630" t="s">
        <v>541</v>
      </c>
    </row>
    <row r="25" spans="1:9" x14ac:dyDescent="0.2">
      <c r="A25" s="320">
        <v>2014</v>
      </c>
      <c r="B25" s="677">
        <f>'2050 Emissions Forecast '!AF44</f>
        <v>47114.376735925071</v>
      </c>
      <c r="C25" s="677">
        <f>'2050 Emissions Forecast '!AF4</f>
        <v>47114.376735925071</v>
      </c>
      <c r="D25" s="677">
        <f>C25</f>
        <v>47114.376735925071</v>
      </c>
      <c r="E25" s="189"/>
      <c r="F25" s="189"/>
    </row>
    <row r="26" spans="1:9" x14ac:dyDescent="0.2">
      <c r="A26" s="320">
        <v>2015</v>
      </c>
      <c r="B26" s="677">
        <f>'2050 Emissions Forecast '!AF45</f>
        <v>47215.214136805385</v>
      </c>
      <c r="C26" s="677">
        <f>'2050 Emissions Forecast '!AF5</f>
        <v>46903.413880039108</v>
      </c>
      <c r="D26" s="734">
        <f>D25-(D25*0.061)</f>
        <v>44240.399755033643</v>
      </c>
      <c r="F26" s="189"/>
      <c r="H26" s="189"/>
    </row>
    <row r="27" spans="1:9" x14ac:dyDescent="0.2">
      <c r="A27" s="320">
        <v>2016</v>
      </c>
      <c r="B27" s="677">
        <f>'2050 Emissions Forecast '!AF46</f>
        <v>47738.890326464068</v>
      </c>
      <c r="C27" s="677">
        <f>'2050 Emissions Forecast '!AF6</f>
        <v>46975.677083078408</v>
      </c>
      <c r="D27" s="734">
        <f t="shared" ref="D27:D51" si="0">D26-(D26*0.061)</f>
        <v>41541.735369976588</v>
      </c>
    </row>
    <row r="28" spans="1:9" x14ac:dyDescent="0.2">
      <c r="A28" s="320">
        <v>2017</v>
      </c>
      <c r="B28" s="677">
        <f>'2050 Emissions Forecast '!AF47</f>
        <v>46622.640504659357</v>
      </c>
      <c r="C28" s="677">
        <f>'2050 Emissions Forecast '!AF7</f>
        <v>45445.285883976889</v>
      </c>
      <c r="D28" s="734">
        <f t="shared" si="0"/>
        <v>39007.689512408018</v>
      </c>
    </row>
    <row r="29" spans="1:9" x14ac:dyDescent="0.2">
      <c r="A29" s="320">
        <v>2018</v>
      </c>
      <c r="B29" s="677">
        <f>'2050 Emissions Forecast '!AF48</f>
        <v>46956.119312711089</v>
      </c>
      <c r="C29" s="677">
        <f>'2050 Emissions Forecast '!AF8</f>
        <v>45311.941845606903</v>
      </c>
      <c r="D29" s="734">
        <f t="shared" si="0"/>
        <v>36628.22045215113</v>
      </c>
    </row>
    <row r="30" spans="1:9" x14ac:dyDescent="0.2">
      <c r="A30" s="320">
        <v>2019</v>
      </c>
      <c r="B30" s="677">
        <f>'2050 Emissions Forecast '!AF49</f>
        <v>47146.498708965548</v>
      </c>
      <c r="C30" s="677">
        <f>'2050 Emissions Forecast '!AF9</f>
        <v>45073.349464511426</v>
      </c>
      <c r="D30" s="734">
        <f t="shared" si="0"/>
        <v>34393.89900456991</v>
      </c>
    </row>
    <row r="31" spans="1:9" x14ac:dyDescent="0.2">
      <c r="A31" s="320">
        <v>2020</v>
      </c>
      <c r="B31" s="677">
        <f>'2050 Emissions Forecast '!AF50</f>
        <v>47484.579378287788</v>
      </c>
      <c r="C31" s="677">
        <f>'2050 Emissions Forecast '!AF10</f>
        <v>44928.774857563221</v>
      </c>
      <c r="D31" s="734">
        <f t="shared" si="0"/>
        <v>32295.871165291144</v>
      </c>
    </row>
    <row r="32" spans="1:9" x14ac:dyDescent="0.2">
      <c r="A32" s="320">
        <v>2021</v>
      </c>
      <c r="B32" s="677">
        <f>'2050 Emissions Forecast '!AF51</f>
        <v>47200.817869328341</v>
      </c>
      <c r="C32" s="677">
        <f>'2050 Emissions Forecast '!AF11</f>
        <v>44294.239738232471</v>
      </c>
      <c r="D32" s="734">
        <f t="shared" si="0"/>
        <v>30325.823024208385</v>
      </c>
    </row>
    <row r="33" spans="1:4" x14ac:dyDescent="0.2">
      <c r="A33" s="320">
        <v>2022</v>
      </c>
      <c r="B33" s="677">
        <f>'2050 Emissions Forecast '!AF52</f>
        <v>47545.039131756668</v>
      </c>
      <c r="C33" s="677">
        <f>'2050 Emissions Forecast '!AF12</f>
        <v>44423.140769093057</v>
      </c>
      <c r="D33" s="734">
        <f t="shared" si="0"/>
        <v>28475.947819731675</v>
      </c>
    </row>
    <row r="34" spans="1:4" x14ac:dyDescent="0.2">
      <c r="A34" s="320">
        <v>2023</v>
      </c>
      <c r="B34" s="677">
        <f>'2050 Emissions Forecast '!AF53</f>
        <v>47829.884961640506</v>
      </c>
      <c r="C34" s="677">
        <f>'2050 Emissions Forecast '!AF13</f>
        <v>44536.670901511578</v>
      </c>
      <c r="D34" s="734">
        <f t="shared" si="0"/>
        <v>26738.915002728041</v>
      </c>
    </row>
    <row r="35" spans="1:4" x14ac:dyDescent="0.2">
      <c r="A35" s="320">
        <v>2024</v>
      </c>
      <c r="B35" s="677">
        <f>'2050 Emissions Forecast '!AF54</f>
        <v>48180.364689378213</v>
      </c>
      <c r="C35" s="677">
        <f>'2050 Emissions Forecast '!AF14</f>
        <v>44713.082434421493</v>
      </c>
      <c r="D35" s="734">
        <f t="shared" si="0"/>
        <v>25107.841187561629</v>
      </c>
    </row>
    <row r="36" spans="1:4" x14ac:dyDescent="0.2">
      <c r="A36" s="320">
        <v>2025</v>
      </c>
      <c r="B36" s="677">
        <f>'2050 Emissions Forecast '!AF55</f>
        <v>48534.018569715758</v>
      </c>
      <c r="C36" s="677">
        <f>'2050 Emissions Forecast '!AF15</f>
        <v>44841.497848952917</v>
      </c>
      <c r="D36" s="734">
        <f t="shared" si="0"/>
        <v>23576.26287512037</v>
      </c>
    </row>
    <row r="37" spans="1:4" x14ac:dyDescent="0.2">
      <c r="A37" s="320">
        <v>2026</v>
      </c>
      <c r="B37" s="677">
        <f>'2050 Emissions Forecast '!AF56</f>
        <v>48890.876937772133</v>
      </c>
      <c r="C37" s="677">
        <f>'2050 Emissions Forecast '!AF16</f>
        <v>44622.881881782465</v>
      </c>
      <c r="D37" s="734">
        <f t="shared" si="0"/>
        <v>22138.110839738027</v>
      </c>
    </row>
    <row r="38" spans="1:4" x14ac:dyDescent="0.2">
      <c r="A38" s="320">
        <v>2027</v>
      </c>
      <c r="B38" s="677">
        <f>'2050 Emissions Forecast '!AF57</f>
        <v>49250.970423597202</v>
      </c>
      <c r="C38" s="677">
        <f>'2050 Emissions Forecast '!AF17</f>
        <v>44413.149110903483</v>
      </c>
      <c r="D38" s="734">
        <f t="shared" si="0"/>
        <v>20787.686078514009</v>
      </c>
    </row>
    <row r="39" spans="1:4" x14ac:dyDescent="0.2">
      <c r="A39" s="320">
        <v>2028</v>
      </c>
      <c r="B39" s="677">
        <f>'2050 Emissions Forecast '!AF58</f>
        <v>49614.329955056695</v>
      </c>
      <c r="C39" s="677">
        <f>'2050 Emissions Forecast '!AF18</f>
        <v>44146.198996190164</v>
      </c>
      <c r="D39" s="734">
        <f t="shared" si="0"/>
        <v>19519.637227724656</v>
      </c>
    </row>
    <row r="40" spans="1:4" x14ac:dyDescent="0.2">
      <c r="A40" s="320">
        <v>2029</v>
      </c>
      <c r="B40" s="677">
        <f>'2050 Emissions Forecast '!AF59</f>
        <v>49980.98676074548</v>
      </c>
      <c r="C40" s="677">
        <f>'2050 Emissions Forecast '!AF19</f>
        <v>43920.80274089548</v>
      </c>
      <c r="D40" s="734">
        <f t="shared" si="0"/>
        <v>18328.939356833453</v>
      </c>
    </row>
    <row r="41" spans="1:4" x14ac:dyDescent="0.2">
      <c r="A41" s="320">
        <v>2030</v>
      </c>
      <c r="B41" s="677">
        <f>'2050 Emissions Forecast '!AF60</f>
        <v>50350.972372929384</v>
      </c>
      <c r="C41" s="677">
        <f>'2050 Emissions Forecast '!AF20</f>
        <v>43687.598696032634</v>
      </c>
      <c r="D41" s="734">
        <f t="shared" si="0"/>
        <v>17210.874056066612</v>
      </c>
    </row>
    <row r="42" spans="1:4" x14ac:dyDescent="0.2">
      <c r="A42" s="320">
        <v>2031</v>
      </c>
      <c r="B42" s="677">
        <f>'2050 Emissions Forecast '!AF61</f>
        <v>50724.31863051594</v>
      </c>
      <c r="C42" s="677">
        <f>'2050 Emissions Forecast '!AF21</f>
        <v>43395.469929445724</v>
      </c>
      <c r="D42" s="734">
        <f t="shared" si="0"/>
        <v>16161.010738646548</v>
      </c>
    </row>
    <row r="43" spans="1:4" x14ac:dyDescent="0.2">
      <c r="A43" s="320">
        <v>2032</v>
      </c>
      <c r="B43" s="677">
        <f>'2050 Emissions Forecast '!AF62</f>
        <v>51101.057682054212</v>
      </c>
      <c r="C43" s="677">
        <f>'2050 Emissions Forecast '!AF22</f>
        <v>42991.503974802516</v>
      </c>
      <c r="D43" s="734">
        <f t="shared" si="0"/>
        <v>15175.189083589108</v>
      </c>
    </row>
    <row r="44" spans="1:4" x14ac:dyDescent="0.2">
      <c r="A44" s="320">
        <v>2033</v>
      </c>
      <c r="B44" s="677">
        <f>'2050 Emissions Forecast '!AF63</f>
        <v>51481.221988764082</v>
      </c>
      <c r="C44" s="677">
        <f>'2050 Emissions Forecast '!AF23</f>
        <v>42576.618059212051</v>
      </c>
      <c r="D44" s="734">
        <f t="shared" si="0"/>
        <v>14249.502549490173</v>
      </c>
    </row>
    <row r="45" spans="1:4" x14ac:dyDescent="0.2">
      <c r="A45" s="320">
        <v>2034</v>
      </c>
      <c r="B45" s="677">
        <f>'2050 Emissions Forecast '!AF64</f>
        <v>51864.844327595274</v>
      </c>
      <c r="C45" s="677">
        <f>'2050 Emissions Forecast '!AF24</f>
        <v>42202.985831290323</v>
      </c>
      <c r="D45" s="734">
        <f t="shared" si="0"/>
        <v>13380.282893971273</v>
      </c>
    </row>
    <row r="46" spans="1:4" x14ac:dyDescent="0.2">
      <c r="A46" s="320">
        <v>2035</v>
      </c>
      <c r="B46" s="677">
        <f>'2050 Emissions Forecast '!AF65</f>
        <v>52251.957794316331</v>
      </c>
      <c r="C46" s="677">
        <f>'2050 Emissions Forecast '!AF25</f>
        <v>41766.203308303564</v>
      </c>
      <c r="D46" s="734">
        <f t="shared" si="0"/>
        <v>12564.085637439024</v>
      </c>
    </row>
    <row r="47" spans="1:4" x14ac:dyDescent="0.2">
      <c r="A47" s="320">
        <v>2036</v>
      </c>
      <c r="B47" s="677">
        <f>'2050 Emissions Forecast '!AF66</f>
        <v>52547.225712760744</v>
      </c>
      <c r="C47" s="677">
        <f>'2050 Emissions Forecast '!AF26</f>
        <v>41239.585311800649</v>
      </c>
      <c r="D47" s="734">
        <f t="shared" si="0"/>
        <v>11797.676413555244</v>
      </c>
    </row>
    <row r="48" spans="1:4" x14ac:dyDescent="0.2">
      <c r="A48" s="320">
        <v>2037</v>
      </c>
      <c r="B48" s="677">
        <f>'2050 Emissions Forecast '!AF67</f>
        <v>52750.992828066344</v>
      </c>
      <c r="C48" s="677">
        <f>'2050 Emissions Forecast '!AF27</f>
        <v>40627.814501521119</v>
      </c>
      <c r="D48" s="734">
        <f t="shared" si="0"/>
        <v>11078.018152328374</v>
      </c>
    </row>
    <row r="49" spans="1:5" x14ac:dyDescent="0.2">
      <c r="A49" s="320">
        <v>2038</v>
      </c>
      <c r="B49" s="677">
        <f>'2050 Emissions Forecast '!AF68</f>
        <v>52947.045058622301</v>
      </c>
      <c r="C49" s="677">
        <f>'2050 Emissions Forecast '!AF28</f>
        <v>40001.481395502458</v>
      </c>
      <c r="D49" s="734">
        <f t="shared" si="0"/>
        <v>10402.259045036342</v>
      </c>
    </row>
    <row r="50" spans="1:5" x14ac:dyDescent="0.2">
      <c r="A50" s="320">
        <v>2039</v>
      </c>
      <c r="B50" s="677">
        <f>'2050 Emissions Forecast '!AF69</f>
        <v>53006.63252132912</v>
      </c>
      <c r="C50" s="677">
        <f>'2050 Emissions Forecast '!AF29</f>
        <v>39300.913957209195</v>
      </c>
      <c r="D50" s="734">
        <f t="shared" si="0"/>
        <v>9767.7212432891247</v>
      </c>
    </row>
    <row r="51" spans="1:5" x14ac:dyDescent="0.2">
      <c r="A51" s="320">
        <v>2040</v>
      </c>
      <c r="B51" s="677">
        <f>'2050 Emissions Forecast '!AF70</f>
        <v>53066.815858662987</v>
      </c>
      <c r="C51" s="677">
        <f>'2050 Emissions Forecast '!AF30</f>
        <v>38598.919529535313</v>
      </c>
      <c r="D51" s="734">
        <f t="shared" si="0"/>
        <v>9171.8902474484876</v>
      </c>
      <c r="E51" s="734">
        <f>D51/10</f>
        <v>917.18902474484878</v>
      </c>
    </row>
    <row r="52" spans="1:5" x14ac:dyDescent="0.2">
      <c r="A52" s="320">
        <v>2041</v>
      </c>
      <c r="B52" s="677">
        <f>'2050 Emissions Forecast '!AF71</f>
        <v>53127.601029370198</v>
      </c>
      <c r="C52" s="677">
        <f>'2050 Emissions Forecast '!AF31</f>
        <v>37895.473334691815</v>
      </c>
      <c r="D52" s="734">
        <f>D51-$E$51</f>
        <v>8254.7012227036394</v>
      </c>
    </row>
    <row r="53" spans="1:5" x14ac:dyDescent="0.2">
      <c r="A53" s="320">
        <v>2042</v>
      </c>
      <c r="B53" s="677">
        <f>'2050 Emissions Forecast '!AF72</f>
        <v>53188.994051784481</v>
      </c>
      <c r="C53" s="677">
        <f>'2050 Emissions Forecast '!AF32</f>
        <v>37515.767316475387</v>
      </c>
      <c r="D53" s="734">
        <f>D52-$E$51</f>
        <v>7337.5121979587902</v>
      </c>
    </row>
    <row r="54" spans="1:5" x14ac:dyDescent="0.2">
      <c r="A54" s="320">
        <v>2043</v>
      </c>
      <c r="B54" s="677">
        <f>'2050 Emissions Forecast '!AF73</f>
        <v>53251.001004422913</v>
      </c>
      <c r="C54" s="677">
        <f>'2050 Emissions Forecast '!AF33</f>
        <v>37134.526010750407</v>
      </c>
      <c r="D54" s="734">
        <f t="shared" ref="D54:D60" si="1">D53-$E$51</f>
        <v>6420.3231732139411</v>
      </c>
    </row>
    <row r="55" spans="1:5" x14ac:dyDescent="0.2">
      <c r="A55" s="320">
        <v>2044</v>
      </c>
      <c r="B55" s="677">
        <f>'2050 Emissions Forecast '!AF74</f>
        <v>53313.628026587729</v>
      </c>
      <c r="C55" s="677">
        <f>'2050 Emissions Forecast '!AF34</f>
        <v>36751.724125376495</v>
      </c>
      <c r="D55" s="734">
        <f t="shared" si="1"/>
        <v>5503.134148469092</v>
      </c>
    </row>
    <row r="56" spans="1:5" x14ac:dyDescent="0.2">
      <c r="A56" s="320">
        <v>2045</v>
      </c>
      <c r="B56" s="677">
        <f>'2050 Emissions Forecast '!AF75</f>
        <v>53376.881318974192</v>
      </c>
      <c r="C56" s="677">
        <f>'2050 Emissions Forecast '!AF35</f>
        <v>36367.33601633209</v>
      </c>
      <c r="D56" s="734">
        <f t="shared" si="1"/>
        <v>4585.9451237242429</v>
      </c>
    </row>
    <row r="57" spans="1:5" x14ac:dyDescent="0.2">
      <c r="A57" s="320">
        <v>2046</v>
      </c>
      <c r="B57" s="677">
        <f>'2050 Emissions Forecast '!AF76</f>
        <v>53440.767144284517</v>
      </c>
      <c r="C57" s="677">
        <f>'2050 Emissions Forecast '!AF36</f>
        <v>35981.33568320168</v>
      </c>
      <c r="D57" s="734">
        <f t="shared" si="1"/>
        <v>3668.7560989793942</v>
      </c>
    </row>
    <row r="58" spans="1:5" x14ac:dyDescent="0.2">
      <c r="A58" s="320">
        <v>2047</v>
      </c>
      <c r="B58" s="677">
        <f>'2050 Emissions Forecast '!AF77</f>
        <v>53505.291827847941</v>
      </c>
      <c r="C58" s="677">
        <f>'2050 Emissions Forecast '!AF37</f>
        <v>35593.696764608103</v>
      </c>
      <c r="D58" s="734">
        <f t="shared" si="1"/>
        <v>2751.5670742345455</v>
      </c>
    </row>
    <row r="59" spans="1:5" x14ac:dyDescent="0.2">
      <c r="A59" s="320">
        <v>2048</v>
      </c>
      <c r="B59" s="677">
        <f>'2050 Emissions Forecast '!AF78</f>
        <v>53570.461758247002</v>
      </c>
      <c r="C59" s="677">
        <f>'2050 Emissions Forecast '!AF38</f>
        <v>35204.392533589053</v>
      </c>
      <c r="D59" s="734">
        <f t="shared" si="1"/>
        <v>1834.3780494896969</v>
      </c>
    </row>
    <row r="60" spans="1:5" x14ac:dyDescent="0.2">
      <c r="A60" s="320">
        <v>2049</v>
      </c>
      <c r="B60" s="677">
        <f>'2050 Emissions Forecast '!AF79</f>
        <v>53636.283387950054</v>
      </c>
      <c r="C60" s="677">
        <f>'2050 Emissions Forecast '!AF39</f>
        <v>34813.395892917331</v>
      </c>
      <c r="D60" s="734">
        <f t="shared" si="1"/>
        <v>917.1890247448481</v>
      </c>
    </row>
    <row r="61" spans="1:5" x14ac:dyDescent="0.2">
      <c r="A61" s="320">
        <v>2050</v>
      </c>
      <c r="B61" s="677">
        <f>'2050 Emissions Forecast '!AF80</f>
        <v>53703.521135888004</v>
      </c>
      <c r="C61" s="677">
        <f>'2050 Emissions Forecast '!AF40</f>
        <v>34421.131404120832</v>
      </c>
      <c r="D61" s="734">
        <v>0</v>
      </c>
    </row>
  </sheetData>
  <mergeCells count="2">
    <mergeCell ref="A1:I1"/>
    <mergeCell ref="B23:C23"/>
  </mergeCells>
  <pageMargins left="0.75" right="0.75" top="1" bottom="1" header="0.5" footer="0.5"/>
  <pageSetup orientation="portrait"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sheetPr>
  <dimension ref="A2:M8"/>
  <sheetViews>
    <sheetView workbookViewId="0"/>
  </sheetViews>
  <sheetFormatPr baseColWidth="10" defaultColWidth="8.83203125" defaultRowHeight="15" x14ac:dyDescent="0.2"/>
  <cols>
    <col min="1" max="1" width="22.83203125" style="331" customWidth="1"/>
    <col min="2" max="16384" width="8.83203125" style="331"/>
  </cols>
  <sheetData>
    <row r="2" spans="1:13" ht="45" x14ac:dyDescent="0.2">
      <c r="A2" s="643" t="s">
        <v>1</v>
      </c>
      <c r="B2" s="638">
        <v>1998</v>
      </c>
      <c r="C2" s="638">
        <v>1999</v>
      </c>
      <c r="D2" s="638">
        <v>2000</v>
      </c>
      <c r="E2" s="638">
        <v>2001</v>
      </c>
      <c r="F2" s="638">
        <v>2002</v>
      </c>
      <c r="G2" s="638">
        <v>2003</v>
      </c>
      <c r="H2" s="638">
        <v>2004</v>
      </c>
      <c r="I2" s="638">
        <v>2005</v>
      </c>
      <c r="J2" s="638">
        <v>2006</v>
      </c>
      <c r="K2" s="638">
        <v>2007</v>
      </c>
      <c r="L2" s="638">
        <v>2008</v>
      </c>
      <c r="M2" s="641" t="s">
        <v>503</v>
      </c>
    </row>
    <row r="3" spans="1:13" x14ac:dyDescent="0.2">
      <c r="A3" s="381" t="s">
        <v>494</v>
      </c>
      <c r="B3" s="335">
        <v>19033.816526079372</v>
      </c>
      <c r="C3" s="335">
        <v>18534.512943471134</v>
      </c>
      <c r="D3" s="335">
        <v>18732.414591247521</v>
      </c>
      <c r="E3" s="335">
        <v>19195.322468517574</v>
      </c>
      <c r="F3" s="335">
        <v>20562.436150283178</v>
      </c>
      <c r="G3" s="335">
        <v>20987.810956423225</v>
      </c>
      <c r="H3" s="335">
        <v>20817.206087650477</v>
      </c>
      <c r="I3" s="335">
        <v>19997.165351749478</v>
      </c>
      <c r="J3" s="335">
        <v>21012.833003843229</v>
      </c>
      <c r="K3" s="335">
        <v>21293.76235442235</v>
      </c>
      <c r="L3" s="335">
        <v>22392</v>
      </c>
      <c r="M3" s="638"/>
    </row>
    <row r="4" spans="1:13" x14ac:dyDescent="0.2">
      <c r="A4" s="381"/>
      <c r="B4" s="341"/>
      <c r="C4" s="341">
        <f t="shared" ref="C4:L4" si="0">(C3-B3)/B3</f>
        <v>-2.623244696743357E-2</v>
      </c>
      <c r="D4" s="341">
        <f t="shared" si="0"/>
        <v>1.0677466863033962E-2</v>
      </c>
      <c r="E4" s="341">
        <f t="shared" si="0"/>
        <v>2.4711596842744446E-2</v>
      </c>
      <c r="F4" s="341">
        <f t="shared" si="0"/>
        <v>7.1221188599869575E-2</v>
      </c>
      <c r="G4" s="341">
        <f t="shared" si="0"/>
        <v>2.0686984899607304E-2</v>
      </c>
      <c r="H4" s="341">
        <f t="shared" si="0"/>
        <v>-8.1287595512926046E-3</v>
      </c>
      <c r="I4" s="341">
        <f t="shared" si="0"/>
        <v>-3.9392449325247186E-2</v>
      </c>
      <c r="J4" s="341">
        <f t="shared" si="0"/>
        <v>5.0790581276305431E-2</v>
      </c>
      <c r="K4" s="341">
        <f t="shared" si="0"/>
        <v>1.3369418132611598E-2</v>
      </c>
      <c r="L4" s="341">
        <f t="shared" si="0"/>
        <v>5.1575556601887458E-2</v>
      </c>
      <c r="M4" s="639">
        <f>AVERAGE(B4:K4)</f>
        <v>1.3078175641133217E-2</v>
      </c>
    </row>
    <row r="5" spans="1:13" x14ac:dyDescent="0.2">
      <c r="A5" s="338" t="s">
        <v>502</v>
      </c>
      <c r="B5" s="339">
        <v>1927976</v>
      </c>
      <c r="C5" s="340">
        <v>1817676</v>
      </c>
      <c r="D5" s="339">
        <v>1776959</v>
      </c>
      <c r="E5" s="339">
        <v>1694122</v>
      </c>
      <c r="F5" s="339">
        <v>1686750</v>
      </c>
      <c r="G5" s="339">
        <v>1683561</v>
      </c>
      <c r="H5" s="339">
        <v>1726079</v>
      </c>
      <c r="I5" s="339">
        <v>1812021</v>
      </c>
      <c r="J5" s="339">
        <v>1825381</v>
      </c>
      <c r="K5" s="339">
        <v>1960742</v>
      </c>
      <c r="L5" s="339">
        <v>2200151</v>
      </c>
      <c r="M5" s="638"/>
    </row>
    <row r="6" spans="1:13" x14ac:dyDescent="0.2">
      <c r="A6" s="338" t="s">
        <v>495</v>
      </c>
      <c r="B6" s="333"/>
      <c r="C6" s="333">
        <f t="shared" ref="C6:L6" si="1">(C5-B5)/B5</f>
        <v>-5.7210255729324429E-2</v>
      </c>
      <c r="D6" s="333">
        <f t="shared" si="1"/>
        <v>-2.2400581841868408E-2</v>
      </c>
      <c r="E6" s="333">
        <f t="shared" si="1"/>
        <v>-4.6617282672250737E-2</v>
      </c>
      <c r="F6" s="333">
        <f t="shared" si="1"/>
        <v>-4.3515165967976336E-3</v>
      </c>
      <c r="G6" s="333">
        <f t="shared" si="1"/>
        <v>-1.8906180524677634E-3</v>
      </c>
      <c r="H6" s="333">
        <f t="shared" si="1"/>
        <v>2.5254802172300261E-2</v>
      </c>
      <c r="I6" s="333">
        <f t="shared" si="1"/>
        <v>4.9790305078736261E-2</v>
      </c>
      <c r="J6" s="333">
        <f t="shared" si="1"/>
        <v>7.3729829841927882E-3</v>
      </c>
      <c r="K6" s="333">
        <f t="shared" si="1"/>
        <v>7.4154929847522241E-2</v>
      </c>
      <c r="L6" s="333">
        <f t="shared" si="1"/>
        <v>0.1221012249444343</v>
      </c>
      <c r="M6" s="639">
        <f>AVERAGE(C6:K6)</f>
        <v>2.6780850211158428E-3</v>
      </c>
    </row>
    <row r="7" spans="1:13" x14ac:dyDescent="0.2">
      <c r="A7" s="642" t="s">
        <v>501</v>
      </c>
      <c r="B7" s="335">
        <f t="shared" ref="B7:L7" si="2">B5/B3</f>
        <v>101.29213956425211</v>
      </c>
      <c r="C7" s="335">
        <f t="shared" si="2"/>
        <v>98.06980121591404</v>
      </c>
      <c r="D7" s="335">
        <f t="shared" si="2"/>
        <v>94.860114874366545</v>
      </c>
      <c r="E7" s="335">
        <f t="shared" si="2"/>
        <v>88.257022135394976</v>
      </c>
      <c r="F7" s="335">
        <f t="shared" si="2"/>
        <v>82.030649854529557</v>
      </c>
      <c r="G7" s="335">
        <f t="shared" si="2"/>
        <v>80.216131329539806</v>
      </c>
      <c r="H7" s="335">
        <f t="shared" si="2"/>
        <v>82.915977904641721</v>
      </c>
      <c r="I7" s="335">
        <f t="shared" si="2"/>
        <v>90.613892925652735</v>
      </c>
      <c r="J7" s="335">
        <f t="shared" si="2"/>
        <v>86.869819013273428</v>
      </c>
      <c r="K7" s="335">
        <f t="shared" si="2"/>
        <v>92.080580564607814</v>
      </c>
      <c r="L7" s="335">
        <f t="shared" si="2"/>
        <v>98.256118256520182</v>
      </c>
      <c r="M7" s="640">
        <f>AVERAGE(D7:L7)</f>
        <v>88.455589650947402</v>
      </c>
    </row>
    <row r="8" spans="1:13" x14ac:dyDescent="0.2">
      <c r="A8" s="332"/>
      <c r="B8" s="333"/>
      <c r="C8" s="333"/>
      <c r="D8" s="333"/>
      <c r="E8" s="333"/>
      <c r="F8" s="333"/>
      <c r="G8" s="333"/>
      <c r="H8" s="333"/>
      <c r="I8" s="333"/>
      <c r="J8" s="333"/>
      <c r="K8" s="333"/>
      <c r="L8" s="333"/>
      <c r="M8" s="332"/>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4"/>
  </sheetPr>
  <dimension ref="A1:V31"/>
  <sheetViews>
    <sheetView workbookViewId="0">
      <selection activeCell="D13" sqref="D13:G13"/>
    </sheetView>
  </sheetViews>
  <sheetFormatPr baseColWidth="10" defaultColWidth="8.83203125" defaultRowHeight="16" x14ac:dyDescent="0.2"/>
  <cols>
    <col min="1" max="1" width="39" customWidth="1"/>
    <col min="2" max="2" width="16.6640625" customWidth="1"/>
    <col min="3" max="3" width="18.5" customWidth="1"/>
    <col min="4" max="5" width="11.83203125" customWidth="1"/>
    <col min="6" max="6" width="15.83203125" customWidth="1"/>
    <col min="7" max="7" width="49.6640625" customWidth="1"/>
    <col min="8" max="8" width="12.5" customWidth="1"/>
    <col min="9" max="9" width="11.33203125" customWidth="1"/>
    <col min="22" max="22" width="28.1640625" customWidth="1"/>
  </cols>
  <sheetData>
    <row r="1" spans="1:22" ht="131" customHeight="1" x14ac:dyDescent="0.2">
      <c r="A1" s="804" t="s">
        <v>47</v>
      </c>
      <c r="B1" s="805"/>
      <c r="C1" s="805"/>
      <c r="D1" s="805"/>
      <c r="E1" s="805"/>
      <c r="F1" s="806"/>
      <c r="G1" s="127"/>
      <c r="I1" s="811" t="s">
        <v>48</v>
      </c>
      <c r="J1" s="799"/>
      <c r="K1" s="799"/>
      <c r="L1" s="799"/>
      <c r="M1" s="799"/>
      <c r="N1" s="799"/>
      <c r="O1" s="799"/>
      <c r="P1" s="799"/>
      <c r="Q1" s="799"/>
      <c r="R1" s="799"/>
      <c r="S1" s="799"/>
      <c r="T1" s="799"/>
      <c r="U1" s="799"/>
      <c r="V1" s="800"/>
    </row>
    <row r="2" spans="1:22" s="20" customFormat="1" ht="20.25" customHeight="1" thickBot="1" x14ac:dyDescent="0.25">
      <c r="A2" s="808" t="s">
        <v>727</v>
      </c>
      <c r="B2" s="809"/>
      <c r="C2" s="809"/>
      <c r="D2" s="809"/>
      <c r="E2" s="809"/>
      <c r="F2" s="810"/>
      <c r="H2" s="50"/>
      <c r="I2" s="50"/>
      <c r="J2" s="50"/>
      <c r="K2" s="50"/>
      <c r="L2" s="50"/>
      <c r="M2" s="50"/>
      <c r="N2" s="50"/>
      <c r="O2" s="50"/>
      <c r="P2" s="50"/>
      <c r="Q2" s="50"/>
      <c r="R2" s="50"/>
      <c r="S2" s="50"/>
      <c r="T2" s="50"/>
    </row>
    <row r="3" spans="1:22" s="27" customFormat="1" ht="17" customHeight="1" x14ac:dyDescent="0.2">
      <c r="A3" s="278" t="s">
        <v>43</v>
      </c>
      <c r="B3" s="279" t="s">
        <v>16</v>
      </c>
      <c r="C3" s="279" t="s">
        <v>17</v>
      </c>
      <c r="D3" s="279" t="s">
        <v>3</v>
      </c>
      <c r="E3" s="279"/>
      <c r="F3" s="279"/>
      <c r="G3" s="284"/>
      <c r="H3" s="51"/>
      <c r="I3" s="51"/>
      <c r="J3" s="51"/>
      <c r="K3" s="51"/>
      <c r="L3" s="51"/>
      <c r="M3" s="51"/>
      <c r="N3" s="51"/>
      <c r="O3" s="51"/>
      <c r="P3" s="51"/>
      <c r="Q3" s="51"/>
    </row>
    <row r="4" spans="1:22" s="20" customFormat="1" ht="17" customHeight="1" x14ac:dyDescent="0.2">
      <c r="A4" s="220" t="s">
        <v>198</v>
      </c>
      <c r="B4" s="285">
        <f>distance!E12</f>
        <v>17.361451464062583</v>
      </c>
      <c r="C4" s="286">
        <v>2015</v>
      </c>
      <c r="D4" s="813" t="s">
        <v>71</v>
      </c>
      <c r="E4" s="813"/>
      <c r="F4" s="813"/>
      <c r="G4" s="813"/>
      <c r="H4" s="52"/>
      <c r="I4" s="52"/>
      <c r="J4" s="52"/>
      <c r="K4" s="52"/>
      <c r="L4" s="52"/>
      <c r="M4" s="52"/>
      <c r="N4" s="52"/>
      <c r="O4" s="52"/>
      <c r="P4" s="52"/>
      <c r="Q4" s="52"/>
    </row>
    <row r="5" spans="1:22" s="20" customFormat="1" ht="17" customHeight="1" x14ac:dyDescent="0.2">
      <c r="A5" s="220" t="s">
        <v>709</v>
      </c>
      <c r="B5" s="287">
        <f>B6+B7</f>
        <v>14999.997090422796</v>
      </c>
      <c r="C5" s="657">
        <v>2015</v>
      </c>
      <c r="D5" s="656"/>
      <c r="E5" s="656"/>
      <c r="F5" s="656"/>
      <c r="G5" s="656"/>
      <c r="H5" s="655"/>
      <c r="I5" s="655"/>
      <c r="J5" s="655"/>
      <c r="K5" s="655"/>
      <c r="L5" s="655"/>
      <c r="M5" s="655"/>
      <c r="N5" s="655"/>
      <c r="O5" s="655"/>
      <c r="P5" s="655"/>
      <c r="Q5" s="655"/>
    </row>
    <row r="6" spans="1:22" s="20" customFormat="1" ht="17" customHeight="1" x14ac:dyDescent="0.2">
      <c r="A6" s="201" t="s">
        <v>69</v>
      </c>
      <c r="B6" s="287">
        <f>'Transport Calculation'!L5*2</f>
        <v>13726.583282381334</v>
      </c>
      <c r="C6" s="286">
        <v>2015</v>
      </c>
      <c r="D6" s="813" t="s">
        <v>76</v>
      </c>
      <c r="E6" s="813"/>
      <c r="F6" s="813"/>
      <c r="G6" s="813"/>
      <c r="H6" s="52"/>
      <c r="I6" s="52"/>
      <c r="J6" s="52"/>
      <c r="K6" s="52"/>
      <c r="L6" s="52"/>
      <c r="M6" s="52"/>
      <c r="N6" s="52"/>
      <c r="O6" s="52"/>
      <c r="P6" s="52"/>
      <c r="Q6" s="52"/>
    </row>
    <row r="7" spans="1:22" s="20" customFormat="1" ht="17" customHeight="1" x14ac:dyDescent="0.2">
      <c r="A7" s="201" t="s">
        <v>710</v>
      </c>
      <c r="B7" s="287">
        <f>'Transport Calculation'!G23</f>
        <v>1273.4138080414618</v>
      </c>
      <c r="C7" s="286">
        <v>2015</v>
      </c>
      <c r="D7" s="813" t="s">
        <v>75</v>
      </c>
      <c r="E7" s="813"/>
      <c r="F7" s="813"/>
      <c r="G7" s="813"/>
      <c r="H7" s="52"/>
      <c r="I7" s="52"/>
      <c r="J7" s="52"/>
      <c r="K7" s="52"/>
      <c r="L7" s="52"/>
      <c r="M7" s="52"/>
      <c r="N7" s="52"/>
      <c r="O7" s="52"/>
      <c r="P7" s="52"/>
      <c r="Q7" s="52"/>
    </row>
    <row r="8" spans="1:22" s="20" customFormat="1" ht="17" customHeight="1" x14ac:dyDescent="0.2">
      <c r="A8" s="201" t="s">
        <v>711</v>
      </c>
      <c r="B8" s="287">
        <v>20</v>
      </c>
      <c r="C8" s="657">
        <v>2015</v>
      </c>
      <c r="D8" s="656" t="s">
        <v>712</v>
      </c>
      <c r="E8" s="656"/>
      <c r="F8" s="656"/>
      <c r="G8" s="656"/>
      <c r="H8" s="655"/>
      <c r="I8" s="655"/>
      <c r="J8" s="655"/>
      <c r="K8" s="655"/>
      <c r="L8" s="655"/>
      <c r="M8" s="655"/>
      <c r="N8" s="655"/>
      <c r="O8" s="655"/>
      <c r="P8" s="655"/>
      <c r="Q8" s="655"/>
    </row>
    <row r="9" spans="1:22" s="20" customFormat="1" ht="17" customHeight="1" x14ac:dyDescent="0.2">
      <c r="A9" s="288" t="s">
        <v>304</v>
      </c>
      <c r="B9" s="289">
        <f>distance!D32</f>
        <v>840</v>
      </c>
      <c r="C9" s="286">
        <v>2015</v>
      </c>
      <c r="D9" s="803" t="s">
        <v>313</v>
      </c>
      <c r="E9" s="803"/>
      <c r="F9" s="803"/>
      <c r="G9" s="803"/>
      <c r="H9" s="52"/>
      <c r="I9" s="52"/>
      <c r="J9" s="52"/>
      <c r="K9" s="52"/>
      <c r="L9" s="52"/>
      <c r="M9" s="52"/>
      <c r="N9" s="52"/>
      <c r="O9" s="52"/>
      <c r="P9" s="52"/>
      <c r="Q9" s="52"/>
    </row>
    <row r="10" spans="1:22" s="20" customFormat="1" ht="17" customHeight="1" x14ac:dyDescent="0.2">
      <c r="A10" s="288" t="s">
        <v>80</v>
      </c>
      <c r="B10" s="289">
        <v>1.41</v>
      </c>
      <c r="C10" s="286">
        <v>2015</v>
      </c>
      <c r="D10" s="803" t="s">
        <v>314</v>
      </c>
      <c r="E10" s="803"/>
      <c r="F10" s="803"/>
      <c r="G10" s="803"/>
      <c r="H10" s="52"/>
      <c r="I10" s="52"/>
      <c r="J10" s="52"/>
      <c r="K10" s="52"/>
      <c r="L10" s="52"/>
      <c r="M10" s="52"/>
      <c r="N10" s="52"/>
      <c r="O10" s="52"/>
      <c r="P10" s="52"/>
      <c r="Q10" s="52"/>
    </row>
    <row r="11" spans="1:22" s="20" customFormat="1" ht="17" customHeight="1" x14ac:dyDescent="0.2">
      <c r="A11" s="201" t="s">
        <v>84</v>
      </c>
      <c r="B11" s="285">
        <f>B5*B4</f>
        <v>260421.72144645534</v>
      </c>
      <c r="C11" s="286">
        <v>2015</v>
      </c>
      <c r="D11" s="807" t="s">
        <v>77</v>
      </c>
      <c r="E11" s="807"/>
      <c r="F11" s="807"/>
      <c r="G11" s="807"/>
      <c r="H11" s="52"/>
      <c r="I11" s="52"/>
      <c r="J11" s="52"/>
      <c r="K11" s="52"/>
      <c r="L11" s="52"/>
      <c r="M11" s="52"/>
      <c r="N11" s="52"/>
      <c r="O11" s="52"/>
      <c r="P11" s="52"/>
      <c r="Q11" s="52"/>
    </row>
    <row r="12" spans="1:22" s="20" customFormat="1" ht="17" customHeight="1" x14ac:dyDescent="0.2">
      <c r="A12" s="201" t="s">
        <v>85</v>
      </c>
      <c r="B12" s="285">
        <f>0.1*B11</f>
        <v>26042.172144645534</v>
      </c>
      <c r="C12" s="286">
        <v>2015</v>
      </c>
      <c r="D12" s="812" t="s">
        <v>74</v>
      </c>
      <c r="E12" s="812"/>
      <c r="F12" s="812"/>
      <c r="G12" s="812"/>
      <c r="H12" t="s">
        <v>73</v>
      </c>
      <c r="I12" s="52"/>
      <c r="J12" s="52"/>
      <c r="K12" s="52"/>
      <c r="L12" s="52"/>
      <c r="M12" s="52"/>
      <c r="N12" s="52"/>
      <c r="O12" s="52"/>
      <c r="P12" s="52"/>
      <c r="Q12" s="52"/>
    </row>
    <row r="13" spans="1:22" s="20" customFormat="1" ht="17" customHeight="1" x14ac:dyDescent="0.2">
      <c r="A13" s="201" t="s">
        <v>72</v>
      </c>
      <c r="B13" s="285">
        <f>B12+B11</f>
        <v>286463.89359110087</v>
      </c>
      <c r="C13" s="286">
        <v>2015</v>
      </c>
      <c r="D13" s="812" t="s">
        <v>199</v>
      </c>
      <c r="E13" s="812"/>
      <c r="F13" s="812"/>
      <c r="G13" s="812"/>
      <c r="H13"/>
      <c r="I13" s="56"/>
      <c r="J13" s="56"/>
      <c r="K13" s="56"/>
      <c r="L13" s="56"/>
      <c r="M13" s="56"/>
      <c r="N13" s="56"/>
      <c r="O13" s="56"/>
      <c r="P13" s="56"/>
      <c r="Q13" s="56"/>
    </row>
    <row r="14" spans="1:22" s="20" customFormat="1" ht="17" customHeight="1" x14ac:dyDescent="0.2">
      <c r="A14" s="201" t="s">
        <v>86</v>
      </c>
      <c r="B14" s="285">
        <f>B10*B9/7</f>
        <v>169.2</v>
      </c>
      <c r="C14" s="286">
        <v>2015</v>
      </c>
      <c r="D14" s="807" t="s">
        <v>87</v>
      </c>
      <c r="E14" s="807"/>
      <c r="F14" s="807"/>
      <c r="G14" s="807"/>
      <c r="H14" t="s">
        <v>73</v>
      </c>
      <c r="I14" s="52"/>
      <c r="J14" s="52"/>
      <c r="K14" s="52"/>
      <c r="L14" s="52"/>
      <c r="M14" s="52"/>
      <c r="N14" s="52"/>
      <c r="O14" s="52"/>
      <c r="P14" s="52"/>
      <c r="Q14" s="52"/>
    </row>
    <row r="15" spans="1:22" s="20" customFormat="1" ht="18" customHeight="1" x14ac:dyDescent="0.2">
      <c r="A15" s="288" t="s">
        <v>82</v>
      </c>
      <c r="B15" s="285">
        <v>5</v>
      </c>
      <c r="C15" s="286">
        <v>2015</v>
      </c>
      <c r="D15" s="803" t="s">
        <v>315</v>
      </c>
      <c r="E15" s="803"/>
      <c r="F15" s="803"/>
      <c r="G15" s="803"/>
      <c r="H15" s="52"/>
      <c r="I15" s="52"/>
      <c r="J15" s="52"/>
      <c r="K15" s="52"/>
      <c r="L15" s="52"/>
      <c r="M15" s="52"/>
      <c r="N15" s="52"/>
      <c r="O15" s="52"/>
      <c r="P15" s="52"/>
      <c r="Q15" s="52"/>
    </row>
    <row r="16" spans="1:22" s="20" customFormat="1" ht="17" customHeight="1" x14ac:dyDescent="0.2">
      <c r="A16" s="288" t="s">
        <v>187</v>
      </c>
      <c r="B16" s="285">
        <f>'EMFAC2014-ER-2011Class-SLOCOG-2'!AT11</f>
        <v>305.91134951293998</v>
      </c>
      <c r="C16" s="286">
        <v>2014</v>
      </c>
      <c r="D16" s="803" t="s">
        <v>204</v>
      </c>
      <c r="E16" s="803"/>
      <c r="F16" s="803"/>
      <c r="G16" s="803"/>
      <c r="H16" s="52" t="s">
        <v>321</v>
      </c>
      <c r="I16" s="52"/>
      <c r="J16" s="52"/>
      <c r="K16" s="52"/>
      <c r="L16" s="52"/>
      <c r="M16" s="52"/>
      <c r="N16" s="52"/>
      <c r="O16" s="52"/>
      <c r="P16" s="52"/>
      <c r="Q16" s="52"/>
    </row>
    <row r="17" spans="1:20" s="20" customFormat="1" ht="17" customHeight="1" x14ac:dyDescent="0.2">
      <c r="A17" s="288" t="s">
        <v>188</v>
      </c>
      <c r="B17" s="285">
        <f>'EMFAC2014-ER-2011Class-SLOCOG-2'!AT61</f>
        <v>2497.0475789609823</v>
      </c>
      <c r="C17" s="286">
        <v>2014</v>
      </c>
      <c r="D17" s="803" t="s">
        <v>205</v>
      </c>
      <c r="E17" s="803"/>
      <c r="F17" s="803"/>
      <c r="G17" s="803"/>
      <c r="H17" s="52"/>
      <c r="I17" s="52"/>
      <c r="J17" s="52"/>
      <c r="K17" s="52"/>
      <c r="L17" s="52"/>
      <c r="M17" s="52"/>
      <c r="N17" s="52"/>
      <c r="O17" s="52"/>
      <c r="P17" s="52"/>
      <c r="Q17" s="52"/>
    </row>
    <row r="18" spans="1:20" s="20" customFormat="1" ht="17" customHeight="1" x14ac:dyDescent="0.2">
      <c r="A18" s="288" t="s">
        <v>318</v>
      </c>
      <c r="B18" s="285">
        <v>8.6999999999999994E-2</v>
      </c>
      <c r="C18" s="286">
        <v>2015</v>
      </c>
      <c r="D18" s="803" t="s">
        <v>317</v>
      </c>
      <c r="E18" s="803"/>
      <c r="F18" s="803"/>
      <c r="G18" s="803"/>
      <c r="H18" s="129"/>
      <c r="I18" s="129"/>
      <c r="J18" s="129"/>
      <c r="K18" s="129"/>
      <c r="L18" s="129"/>
      <c r="M18" s="129"/>
      <c r="N18" s="129"/>
      <c r="O18" s="129"/>
      <c r="P18" s="129"/>
      <c r="Q18" s="129"/>
    </row>
    <row r="19" spans="1:20" s="20" customFormat="1" ht="17" customHeight="1" x14ac:dyDescent="0.2">
      <c r="A19" s="288" t="s">
        <v>320</v>
      </c>
      <c r="B19" s="285">
        <f>B6*B18</f>
        <v>1194.2127455671759</v>
      </c>
      <c r="C19" s="286">
        <v>2015</v>
      </c>
      <c r="D19" s="803" t="s">
        <v>319</v>
      </c>
      <c r="E19" s="803"/>
      <c r="F19" s="803"/>
      <c r="G19" s="803"/>
      <c r="H19" s="129"/>
      <c r="I19" s="129"/>
      <c r="J19" s="129"/>
      <c r="K19" s="129"/>
      <c r="L19" s="129"/>
      <c r="M19" s="129"/>
      <c r="N19" s="129"/>
      <c r="O19" s="129"/>
      <c r="P19" s="129"/>
      <c r="Q19" s="129"/>
    </row>
    <row r="20" spans="1:20" s="20" customFormat="1" ht="17" customHeight="1" x14ac:dyDescent="0.2">
      <c r="A20" s="288" t="s">
        <v>326</v>
      </c>
      <c r="B20" s="287">
        <f>('Transport Calculation'!F15*0.5)+('Transport Calculation'!H15*0.1)</f>
        <v>802.3</v>
      </c>
      <c r="C20" s="286">
        <v>2015</v>
      </c>
      <c r="D20" s="803" t="s">
        <v>323</v>
      </c>
      <c r="E20" s="803"/>
      <c r="F20" s="803"/>
      <c r="G20" s="803"/>
      <c r="H20" s="129"/>
      <c r="I20" s="129"/>
      <c r="J20" s="129"/>
      <c r="K20" s="129"/>
      <c r="L20" s="129"/>
      <c r="M20" s="129"/>
      <c r="N20" s="129"/>
      <c r="O20" s="129"/>
      <c r="P20" s="129"/>
      <c r="Q20" s="129"/>
    </row>
    <row r="21" spans="1:20" s="20" customFormat="1" ht="17" customHeight="1" x14ac:dyDescent="0.2">
      <c r="A21" s="288" t="s">
        <v>322</v>
      </c>
      <c r="B21" s="285">
        <f>B20*200</f>
        <v>160460</v>
      </c>
      <c r="C21" s="286">
        <v>2015</v>
      </c>
      <c r="D21" s="803" t="s">
        <v>325</v>
      </c>
      <c r="E21" s="803"/>
      <c r="F21" s="803"/>
      <c r="G21" s="803"/>
      <c r="H21" s="129"/>
      <c r="I21" s="129"/>
      <c r="J21" s="129"/>
      <c r="K21" s="129"/>
      <c r="L21" s="129"/>
      <c r="M21" s="129"/>
      <c r="N21" s="129"/>
      <c r="O21" s="129"/>
      <c r="P21" s="129"/>
      <c r="Q21" s="129"/>
    </row>
    <row r="22" spans="1:20" s="20" customFormat="1" ht="17.25" customHeight="1" thickBot="1" x14ac:dyDescent="0.25">
      <c r="A22" s="56"/>
      <c r="B22" s="55"/>
      <c r="C22" s="57"/>
      <c r="D22" s="56"/>
      <c r="E22" s="56"/>
      <c r="F22" s="56"/>
      <c r="G22" s="56"/>
      <c r="H22" s="95"/>
      <c r="I22" s="95"/>
      <c r="J22" s="95"/>
      <c r="K22" s="95"/>
      <c r="L22" s="95"/>
      <c r="M22" s="95"/>
      <c r="N22" s="95"/>
      <c r="O22" s="56"/>
      <c r="P22" s="56"/>
      <c r="Q22" s="56"/>
    </row>
    <row r="23" spans="1:20" s="20" customFormat="1" ht="18" customHeight="1" thickBot="1" x14ac:dyDescent="0.3">
      <c r="A23" s="130" t="s">
        <v>44</v>
      </c>
      <c r="B23" s="290">
        <f>SUM(E26:E79)</f>
        <v>23138.045546178317</v>
      </c>
      <c r="C23" s="36" t="s">
        <v>17</v>
      </c>
      <c r="D23" s="37"/>
      <c r="E23" s="53"/>
      <c r="F23" s="53"/>
      <c r="G23" s="53"/>
      <c r="H23" s="95"/>
      <c r="I23" s="95"/>
      <c r="J23" s="95"/>
      <c r="K23" s="95"/>
      <c r="L23" s="95"/>
      <c r="M23" s="95"/>
      <c r="N23" s="95"/>
      <c r="O23" s="52"/>
      <c r="P23" s="52"/>
      <c r="Q23" s="52"/>
    </row>
    <row r="24" spans="1:20" s="20" customFormat="1" ht="18" customHeight="1" x14ac:dyDescent="0.2">
      <c r="A24" s="24"/>
      <c r="B24" s="25"/>
      <c r="C24" s="25"/>
      <c r="D24" s="25"/>
      <c r="E24" s="25"/>
      <c r="F24" s="25"/>
      <c r="G24" s="41"/>
      <c r="H24" s="95"/>
      <c r="I24" s="95"/>
      <c r="J24" s="95"/>
      <c r="K24" s="95"/>
      <c r="L24" s="95"/>
      <c r="M24" s="95"/>
      <c r="N24" s="95"/>
      <c r="O24" s="52"/>
      <c r="P24" s="52"/>
      <c r="Q24" s="52"/>
      <c r="R24" s="52"/>
      <c r="S24" s="52"/>
      <c r="T24" s="52"/>
    </row>
    <row r="25" spans="1:20" s="54" customFormat="1" ht="24" customHeight="1" x14ac:dyDescent="0.2">
      <c r="A25"/>
      <c r="B25" t="s">
        <v>84</v>
      </c>
      <c r="C25" t="s">
        <v>328</v>
      </c>
      <c r="D25" t="s">
        <v>83</v>
      </c>
      <c r="E25" s="3" t="s">
        <v>45</v>
      </c>
      <c r="H25" s="96"/>
      <c r="I25" s="96"/>
      <c r="J25" s="96"/>
      <c r="K25" s="96"/>
      <c r="L25" s="96"/>
      <c r="M25" s="96"/>
      <c r="N25" s="96"/>
    </row>
    <row r="26" spans="1:20" ht="16.5" customHeight="1" x14ac:dyDescent="0.2">
      <c r="A26" s="201" t="s">
        <v>78</v>
      </c>
      <c r="B26" s="201">
        <f>B13</f>
        <v>286463.89359110087</v>
      </c>
      <c r="C26" s="201">
        <f>B16</f>
        <v>305.91134951293998</v>
      </c>
      <c r="D26" s="201">
        <f>B15*52</f>
        <v>260</v>
      </c>
      <c r="E26" s="426">
        <f>B26*C26*D26*(10^-6)</f>
        <v>22784.464631548071</v>
      </c>
    </row>
    <row r="27" spans="1:20" x14ac:dyDescent="0.2">
      <c r="A27" s="201" t="s">
        <v>79</v>
      </c>
      <c r="B27" s="201">
        <f>B14</f>
        <v>169.2</v>
      </c>
      <c r="C27" s="201">
        <f>B17</f>
        <v>2497.0475789609823</v>
      </c>
      <c r="D27" s="201">
        <v>365</v>
      </c>
      <c r="E27" s="426">
        <f>B27*C27*D27*(10^-6)</f>
        <v>154.21266438147231</v>
      </c>
    </row>
    <row r="28" spans="1:20" x14ac:dyDescent="0.2">
      <c r="A28" s="201" t="s">
        <v>324</v>
      </c>
      <c r="B28" s="201">
        <f>B21</f>
        <v>160460</v>
      </c>
      <c r="C28" s="201">
        <f>B16</f>
        <v>305.91134951293998</v>
      </c>
      <c r="D28" s="201" t="s">
        <v>327</v>
      </c>
      <c r="E28" s="426">
        <f>B28*C28*(10^-6)</f>
        <v>49.086535142846344</v>
      </c>
    </row>
    <row r="29" spans="1:20" x14ac:dyDescent="0.2">
      <c r="A29" s="201" t="s">
        <v>676</v>
      </c>
      <c r="B29" s="267">
        <f>'Transport Calculation'!Q61</f>
        <v>596.35151515151517</v>
      </c>
      <c r="C29" s="201">
        <f>'EMFAC2014-ER-2011Class-SLOCOG-2'!Q72+'EMFAC2014-ER-2011Class-SLOCOG-2'!Q69</f>
        <v>969.23807834107765</v>
      </c>
      <c r="D29" s="201">
        <v>260</v>
      </c>
      <c r="E29" s="426">
        <f>B29*C29*D29*(10^-6)</f>
        <v>150.28171510592358</v>
      </c>
    </row>
    <row r="31" spans="1:20" x14ac:dyDescent="0.2">
      <c r="M31" s="7"/>
    </row>
  </sheetData>
  <mergeCells count="19">
    <mergeCell ref="I1:V1"/>
    <mergeCell ref="D13:G13"/>
    <mergeCell ref="D4:G4"/>
    <mergeCell ref="D6:G6"/>
    <mergeCell ref="D7:G7"/>
    <mergeCell ref="D9:G9"/>
    <mergeCell ref="D10:G10"/>
    <mergeCell ref="D11:G11"/>
    <mergeCell ref="D12:G12"/>
    <mergeCell ref="D20:G20"/>
    <mergeCell ref="D21:G21"/>
    <mergeCell ref="D18:G18"/>
    <mergeCell ref="D19:G19"/>
    <mergeCell ref="A1:F1"/>
    <mergeCell ref="D17:G17"/>
    <mergeCell ref="D15:G15"/>
    <mergeCell ref="D16:G16"/>
    <mergeCell ref="D14:G14"/>
    <mergeCell ref="A2:F2"/>
  </mergeCells>
  <pageMargins left="0.7" right="0.7" top="0.75" bottom="0.75" header="0.3" footer="0.3"/>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1:Q61"/>
  <sheetViews>
    <sheetView workbookViewId="0"/>
  </sheetViews>
  <sheetFormatPr baseColWidth="10" defaultColWidth="11" defaultRowHeight="16" x14ac:dyDescent="0.2"/>
  <cols>
    <col min="2" max="2" width="22.6640625" style="59" customWidth="1"/>
    <col min="7" max="7" width="16.83203125" customWidth="1"/>
    <col min="9" max="9" width="13.83203125" customWidth="1"/>
    <col min="11" max="11" width="12.5" customWidth="1"/>
  </cols>
  <sheetData>
    <row r="1" spans="2:15" x14ac:dyDescent="0.2">
      <c r="B1" s="59" t="s">
        <v>68</v>
      </c>
    </row>
    <row r="2" spans="2:15" s="60" customFormat="1" ht="17" thickBot="1" x14ac:dyDescent="0.25">
      <c r="B2" s="64"/>
      <c r="C2" s="64" t="s">
        <v>55</v>
      </c>
      <c r="D2" s="64" t="s">
        <v>66</v>
      </c>
      <c r="E2" s="64" t="s">
        <v>56</v>
      </c>
      <c r="F2" s="64" t="s">
        <v>66</v>
      </c>
      <c r="G2" s="64" t="s">
        <v>57</v>
      </c>
      <c r="H2" s="64" t="s">
        <v>66</v>
      </c>
      <c r="I2" s="64" t="s">
        <v>58</v>
      </c>
      <c r="J2" s="64" t="s">
        <v>66</v>
      </c>
      <c r="K2" s="64" t="s">
        <v>59</v>
      </c>
      <c r="L2" s="64" t="s">
        <v>67</v>
      </c>
    </row>
    <row r="3" spans="2:15" x14ac:dyDescent="0.2">
      <c r="B3" s="62" t="s">
        <v>60</v>
      </c>
      <c r="C3" s="63">
        <v>487</v>
      </c>
      <c r="D3" s="63">
        <v>3616.8440029433409</v>
      </c>
      <c r="E3" s="63">
        <v>67</v>
      </c>
      <c r="F3" s="63">
        <v>204.93192488262912</v>
      </c>
      <c r="G3" s="63">
        <v>38</v>
      </c>
      <c r="H3" s="63">
        <v>70.139534883720927</v>
      </c>
      <c r="I3" s="63">
        <v>105</v>
      </c>
      <c r="J3" s="63">
        <v>237.45374094931617</v>
      </c>
      <c r="K3" s="63">
        <v>592</v>
      </c>
      <c r="L3" s="63">
        <v>3891.9154627096909</v>
      </c>
    </row>
    <row r="4" spans="2:15" x14ac:dyDescent="0.2">
      <c r="B4" s="68"/>
      <c r="C4" s="69">
        <v>0.17899999999999999</v>
      </c>
      <c r="D4" s="69">
        <v>0.1791758646063282</v>
      </c>
      <c r="E4" s="69">
        <v>0.157</v>
      </c>
      <c r="F4" s="69">
        <v>0.15727699530516434</v>
      </c>
      <c r="G4" s="69">
        <v>4.7E-2</v>
      </c>
      <c r="H4" s="69">
        <v>4.6511627906976744E-2</v>
      </c>
      <c r="I4" s="69">
        <f>I3/$I$15</f>
        <v>8.4473049074818993E-2</v>
      </c>
      <c r="J4" s="69">
        <v>8.4473049074818993E-2</v>
      </c>
      <c r="K4" s="69">
        <v>0.14899999999999999</v>
      </c>
      <c r="L4" s="70"/>
    </row>
    <row r="5" spans="2:15" x14ac:dyDescent="0.2">
      <c r="B5" s="58" t="s">
        <v>61</v>
      </c>
      <c r="C5" s="61">
        <v>665</v>
      </c>
      <c r="D5" s="661">
        <f>D15*D6</f>
        <v>4945.57</v>
      </c>
      <c r="E5" s="61">
        <v>289</v>
      </c>
      <c r="F5" s="61">
        <v>883.9600938967136</v>
      </c>
      <c r="G5" s="61">
        <v>559</v>
      </c>
      <c r="H5" s="61">
        <v>1031.7894736842106</v>
      </c>
      <c r="I5" s="61">
        <v>848</v>
      </c>
      <c r="J5" s="61">
        <v>1917.7216411906677</v>
      </c>
      <c r="K5" s="61">
        <v>1513</v>
      </c>
      <c r="L5" s="61">
        <f>D5+J5</f>
        <v>6863.2916411906672</v>
      </c>
      <c r="O5" s="148"/>
    </row>
    <row r="6" spans="2:15" ht="17" thickBot="1" x14ac:dyDescent="0.25">
      <c r="B6" s="65"/>
      <c r="C6" s="66">
        <v>0.245</v>
      </c>
      <c r="D6" s="66">
        <v>0.245</v>
      </c>
      <c r="E6" s="66">
        <v>0.67800000000000005</v>
      </c>
      <c r="F6" s="66">
        <v>0.67840375586854462</v>
      </c>
      <c r="G6" s="66">
        <v>0.68400000000000005</v>
      </c>
      <c r="H6" s="66">
        <v>0.68421052631578949</v>
      </c>
      <c r="I6" s="66">
        <f>I5/$I$15</f>
        <v>0.68222043443282376</v>
      </c>
      <c r="J6" s="66">
        <v>0.68222043443282399</v>
      </c>
      <c r="K6" s="66">
        <v>0.38200000000000001</v>
      </c>
      <c r="L6" s="67"/>
      <c r="M6" s="148"/>
    </row>
    <row r="7" spans="2:15" x14ac:dyDescent="0.2">
      <c r="B7" s="62" t="s">
        <v>62</v>
      </c>
      <c r="C7" s="63">
        <v>139</v>
      </c>
      <c r="D7" s="63">
        <v>1032.3230316409124</v>
      </c>
      <c r="E7" s="63">
        <v>34</v>
      </c>
      <c r="F7" s="63">
        <v>103.99530516431925</v>
      </c>
      <c r="G7" s="63">
        <v>155</v>
      </c>
      <c r="H7" s="63">
        <v>286.09547123623008</v>
      </c>
      <c r="I7" s="63">
        <v>189</v>
      </c>
      <c r="J7" s="63">
        <v>427.41673370876913</v>
      </c>
      <c r="K7" s="63">
        <v>328</v>
      </c>
      <c r="L7" s="63">
        <v>1422.4138080414618</v>
      </c>
    </row>
    <row r="8" spans="2:15" ht="17" thickBot="1" x14ac:dyDescent="0.25">
      <c r="B8" s="65"/>
      <c r="C8" s="66">
        <v>5.0999999999999997E-2</v>
      </c>
      <c r="D8" s="66">
        <v>5.1140544518027957E-2</v>
      </c>
      <c r="E8" s="66">
        <v>0.08</v>
      </c>
      <c r="F8" s="66">
        <v>7.9812206572769953E-2</v>
      </c>
      <c r="G8" s="66">
        <v>0.19</v>
      </c>
      <c r="H8" s="66">
        <v>0.18971848225214197</v>
      </c>
      <c r="I8" s="66">
        <f>I7/$I$15</f>
        <v>0.15205148833467416</v>
      </c>
      <c r="J8" s="66">
        <v>0.15205148833467419</v>
      </c>
      <c r="K8" s="66">
        <v>8.3000000000000004E-2</v>
      </c>
      <c r="L8" s="67"/>
    </row>
    <row r="9" spans="2:15" x14ac:dyDescent="0.2">
      <c r="B9" s="62" t="s">
        <v>63</v>
      </c>
      <c r="C9" s="63">
        <v>279</v>
      </c>
      <c r="D9" s="63">
        <v>2072.0728476821191</v>
      </c>
      <c r="E9" s="63">
        <v>20</v>
      </c>
      <c r="F9" s="63">
        <v>61.173708920187792</v>
      </c>
      <c r="G9" s="63">
        <v>34</v>
      </c>
      <c r="H9" s="63">
        <v>62.756425948592408</v>
      </c>
      <c r="I9" s="63">
        <v>54</v>
      </c>
      <c r="J9" s="63">
        <v>122.11906677393404</v>
      </c>
      <c r="K9" s="63">
        <v>333</v>
      </c>
      <c r="L9" s="63">
        <v>2196.0029825508991</v>
      </c>
    </row>
    <row r="10" spans="2:15" ht="17" thickBot="1" x14ac:dyDescent="0.25">
      <c r="B10" s="65"/>
      <c r="C10" s="66">
        <v>0.10299999999999999</v>
      </c>
      <c r="D10" s="66">
        <v>0.10264900662251655</v>
      </c>
      <c r="E10" s="66">
        <v>4.7E-2</v>
      </c>
      <c r="F10" s="66">
        <v>4.6948356807511735E-2</v>
      </c>
      <c r="G10" s="66">
        <v>4.2000000000000003E-2</v>
      </c>
      <c r="H10" s="66">
        <v>4.1615667074663402E-2</v>
      </c>
      <c r="I10" s="66">
        <f>I9/$I$15</f>
        <v>4.3443282381335477E-2</v>
      </c>
      <c r="J10" s="66">
        <v>4.3443282381335484E-2</v>
      </c>
      <c r="K10" s="66">
        <v>8.4000000000000005E-2</v>
      </c>
      <c r="L10" s="67"/>
    </row>
    <row r="11" spans="2:15" x14ac:dyDescent="0.2">
      <c r="B11" s="62" t="s">
        <v>64</v>
      </c>
      <c r="C11" s="63">
        <v>1109</v>
      </c>
      <c r="D11" s="63">
        <v>8236.3038999264172</v>
      </c>
      <c r="E11" s="63">
        <v>11</v>
      </c>
      <c r="F11" s="63">
        <v>33.645539906103288</v>
      </c>
      <c r="G11" s="63">
        <v>12</v>
      </c>
      <c r="H11" s="63">
        <v>22.149326805385556</v>
      </c>
      <c r="I11" s="63">
        <v>23</v>
      </c>
      <c r="J11" s="63">
        <v>52.01367658889783</v>
      </c>
      <c r="K11" s="63">
        <v>1132</v>
      </c>
      <c r="L11" s="63">
        <v>8292.098766637906</v>
      </c>
    </row>
    <row r="12" spans="2:15" x14ac:dyDescent="0.2">
      <c r="B12" s="68"/>
      <c r="C12" s="69">
        <v>0.40799999999999997</v>
      </c>
      <c r="D12" s="69">
        <v>0.40802060338484181</v>
      </c>
      <c r="E12" s="69">
        <v>2.5999999999999999E-2</v>
      </c>
      <c r="F12" s="69">
        <v>2.5821596244131457E-2</v>
      </c>
      <c r="G12" s="69">
        <v>1.4999999999999999E-2</v>
      </c>
      <c r="H12" s="69">
        <v>1.4687882496940023E-2</v>
      </c>
      <c r="I12" s="69">
        <f>I11/$I$15</f>
        <v>1.8503620273531779E-2</v>
      </c>
      <c r="J12" s="69">
        <v>1.8503620273531779E-2</v>
      </c>
      <c r="K12" s="69">
        <v>0.28599999999999998</v>
      </c>
      <c r="L12" s="70"/>
    </row>
    <row r="13" spans="2:15" x14ac:dyDescent="0.2">
      <c r="B13" s="58" t="s">
        <v>65</v>
      </c>
      <c r="C13" s="61">
        <v>39</v>
      </c>
      <c r="D13" s="61">
        <v>289.64459161147903</v>
      </c>
      <c r="E13" s="61">
        <v>5</v>
      </c>
      <c r="F13" s="61">
        <v>15.293427230046948</v>
      </c>
      <c r="G13" s="61">
        <v>19</v>
      </c>
      <c r="H13" s="61">
        <v>35.069767441860463</v>
      </c>
      <c r="I13" s="61">
        <v>24</v>
      </c>
      <c r="J13" s="61">
        <v>54.275140788415122</v>
      </c>
      <c r="K13" s="61">
        <v>63</v>
      </c>
      <c r="L13" s="61">
        <v>340.00778628338645</v>
      </c>
    </row>
    <row r="14" spans="2:15" ht="17" thickBot="1" x14ac:dyDescent="0.25">
      <c r="B14" s="72"/>
      <c r="C14" s="73">
        <v>1.4E-2</v>
      </c>
      <c r="D14" s="73">
        <v>1.434878587196468E-2</v>
      </c>
      <c r="E14" s="73">
        <v>1.2E-2</v>
      </c>
      <c r="F14" s="73">
        <v>1.1737089201877934E-2</v>
      </c>
      <c r="G14" s="73">
        <v>2.3E-2</v>
      </c>
      <c r="H14" s="73">
        <v>2.3255813953488372E-2</v>
      </c>
      <c r="I14" s="73">
        <f>I13/$I$15</f>
        <v>1.9308125502815767E-2</v>
      </c>
      <c r="J14" s="73">
        <v>1.9308125502815767E-2</v>
      </c>
      <c r="K14" s="73">
        <v>1.6E-2</v>
      </c>
      <c r="L14" s="74"/>
    </row>
    <row r="15" spans="2:15" ht="17" thickTop="1" x14ac:dyDescent="0.2">
      <c r="B15" s="62"/>
      <c r="C15" s="63">
        <v>2718</v>
      </c>
      <c r="D15" s="63">
        <v>20186</v>
      </c>
      <c r="E15" s="63">
        <v>426</v>
      </c>
      <c r="F15" s="63">
        <v>1303</v>
      </c>
      <c r="G15" s="63">
        <v>817</v>
      </c>
      <c r="H15" s="63">
        <v>1508</v>
      </c>
      <c r="I15" s="63">
        <v>1243</v>
      </c>
      <c r="J15" s="63">
        <v>2811</v>
      </c>
      <c r="K15" s="63">
        <v>3961</v>
      </c>
      <c r="L15" s="63">
        <v>22997</v>
      </c>
    </row>
    <row r="16" spans="2:15" ht="17" thickBot="1" x14ac:dyDescent="0.25">
      <c r="B16" s="71"/>
      <c r="C16" s="66">
        <v>1</v>
      </c>
      <c r="D16" s="66"/>
      <c r="E16" s="66">
        <v>1</v>
      </c>
      <c r="F16" s="66"/>
      <c r="G16" s="66">
        <v>1</v>
      </c>
      <c r="H16" s="66"/>
      <c r="I16" s="66">
        <v>1</v>
      </c>
      <c r="J16" s="66"/>
      <c r="K16" s="66">
        <v>1</v>
      </c>
      <c r="L16" s="66"/>
    </row>
    <row r="18" spans="2:16" x14ac:dyDescent="0.2">
      <c r="B18" s="320" t="s">
        <v>590</v>
      </c>
      <c r="C18" s="201">
        <f>'Population Factors '!C4</f>
        <v>6300</v>
      </c>
      <c r="E18" s="147"/>
    </row>
    <row r="19" spans="2:16" x14ac:dyDescent="0.2">
      <c r="B19" s="320" t="s">
        <v>591</v>
      </c>
      <c r="C19" s="344">
        <f>'Population Factors '!E4</f>
        <v>13886</v>
      </c>
    </row>
    <row r="20" spans="2:16" x14ac:dyDescent="0.2">
      <c r="B20" s="658"/>
      <c r="C20" s="659"/>
    </row>
    <row r="21" spans="2:16" x14ac:dyDescent="0.2">
      <c r="B21" s="15"/>
      <c r="C21" s="15" t="s">
        <v>213</v>
      </c>
      <c r="D21" s="580" t="s">
        <v>598</v>
      </c>
      <c r="F21" s="814" t="s">
        <v>671</v>
      </c>
      <c r="G21" s="815"/>
    </row>
    <row r="22" spans="2:16" ht="32" x14ac:dyDescent="0.2">
      <c r="B22" s="320" t="s">
        <v>648</v>
      </c>
      <c r="C22" s="61">
        <f>L5</f>
        <v>6863.2916411906672</v>
      </c>
      <c r="D22" s="452">
        <v>1</v>
      </c>
      <c r="F22" s="282" t="s">
        <v>672</v>
      </c>
      <c r="G22" s="61">
        <f>O42</f>
        <v>129</v>
      </c>
    </row>
    <row r="23" spans="2:16" ht="48" x14ac:dyDescent="0.2">
      <c r="B23" s="320" t="s">
        <v>559</v>
      </c>
      <c r="C23" s="61">
        <f>D5</f>
        <v>4945.57</v>
      </c>
      <c r="D23" s="326">
        <f>C23/C22</f>
        <v>0.72058281340089247</v>
      </c>
      <c r="F23" s="660" t="s">
        <v>673</v>
      </c>
      <c r="G23" s="661">
        <f>L7-G22-'Commuter Vehicle Fleet'!B8</f>
        <v>1273.4138080414618</v>
      </c>
    </row>
    <row r="24" spans="2:16" x14ac:dyDescent="0.2">
      <c r="B24" s="320" t="s">
        <v>58</v>
      </c>
      <c r="C24" s="61">
        <f>J5</f>
        <v>1917.7216411906677</v>
      </c>
      <c r="D24" s="326">
        <f>C24/C22</f>
        <v>0.27941718659910753</v>
      </c>
    </row>
    <row r="28" spans="2:16" ht="21" x14ac:dyDescent="0.25">
      <c r="B28" s="662" t="s">
        <v>674</v>
      </c>
    </row>
    <row r="29" spans="2:16" x14ac:dyDescent="0.2">
      <c r="B29" s="663" t="s">
        <v>675</v>
      </c>
      <c r="C29" s="201"/>
      <c r="D29" s="201"/>
      <c r="E29" s="201"/>
      <c r="F29" s="201"/>
      <c r="G29" s="201"/>
      <c r="H29" s="201"/>
      <c r="I29" s="201"/>
      <c r="J29" s="201"/>
      <c r="K29" s="201"/>
      <c r="L29" s="201"/>
      <c r="M29" s="201"/>
      <c r="N29" s="201"/>
      <c r="O29" s="201"/>
      <c r="P29" s="201"/>
    </row>
    <row r="30" spans="2:16" x14ac:dyDescent="0.2">
      <c r="B30" s="663" t="s">
        <v>676</v>
      </c>
      <c r="C30" s="664" t="s">
        <v>677</v>
      </c>
      <c r="D30" s="664" t="s">
        <v>678</v>
      </c>
      <c r="E30" s="664" t="s">
        <v>679</v>
      </c>
      <c r="F30" s="664" t="s">
        <v>680</v>
      </c>
      <c r="G30" s="664" t="s">
        <v>681</v>
      </c>
      <c r="H30" s="664" t="s">
        <v>682</v>
      </c>
      <c r="I30" s="664" t="s">
        <v>683</v>
      </c>
      <c r="J30" s="664" t="s">
        <v>684</v>
      </c>
      <c r="K30" s="664" t="s">
        <v>685</v>
      </c>
      <c r="L30" s="664" t="s">
        <v>686</v>
      </c>
      <c r="M30" s="664" t="s">
        <v>687</v>
      </c>
      <c r="N30" s="664" t="s">
        <v>688</v>
      </c>
      <c r="O30" s="665" t="s">
        <v>277</v>
      </c>
      <c r="P30" s="665" t="s">
        <v>689</v>
      </c>
    </row>
    <row r="31" spans="2:16" x14ac:dyDescent="0.2">
      <c r="B31" s="663" t="s">
        <v>690</v>
      </c>
      <c r="C31" s="666"/>
      <c r="D31" s="666"/>
      <c r="E31" s="667"/>
      <c r="F31" s="666">
        <v>13</v>
      </c>
      <c r="G31" s="666">
        <v>13</v>
      </c>
      <c r="H31" s="666">
        <v>14</v>
      </c>
      <c r="I31" s="666">
        <v>14</v>
      </c>
      <c r="J31" s="666">
        <v>14</v>
      </c>
      <c r="K31" s="666">
        <v>13</v>
      </c>
      <c r="L31" s="666">
        <v>13</v>
      </c>
      <c r="M31" s="666">
        <v>13</v>
      </c>
      <c r="N31" s="666">
        <v>13</v>
      </c>
      <c r="O31" s="668">
        <f>SUM(C31:N31)</f>
        <v>120</v>
      </c>
      <c r="P31" s="668">
        <f>AVERAGE(C31:N31)</f>
        <v>13.333333333333334</v>
      </c>
    </row>
    <row r="32" spans="2:16" x14ac:dyDescent="0.2">
      <c r="B32" s="663" t="s">
        <v>691</v>
      </c>
      <c r="C32" s="666"/>
      <c r="D32" s="666"/>
      <c r="E32" s="666"/>
      <c r="F32" s="666">
        <v>15</v>
      </c>
      <c r="G32" s="666">
        <v>14</v>
      </c>
      <c r="H32" s="666">
        <v>14</v>
      </c>
      <c r="I32" s="666">
        <v>13</v>
      </c>
      <c r="J32" s="666">
        <v>12</v>
      </c>
      <c r="K32" s="666">
        <v>12</v>
      </c>
      <c r="L32" s="666">
        <v>12</v>
      </c>
      <c r="M32" s="666">
        <v>13</v>
      </c>
      <c r="N32" s="666">
        <v>13</v>
      </c>
      <c r="O32" s="668">
        <f t="shared" ref="O32:O40" si="0">SUM(C32:N32)</f>
        <v>118</v>
      </c>
      <c r="P32" s="668">
        <f t="shared" ref="P32:P40" si="1">AVERAGE(C32:N32)</f>
        <v>13.111111111111111</v>
      </c>
    </row>
    <row r="33" spans="2:17" x14ac:dyDescent="0.2">
      <c r="B33" s="663" t="s">
        <v>692</v>
      </c>
      <c r="C33" s="666"/>
      <c r="D33" s="666"/>
      <c r="E33" s="666"/>
      <c r="F33" s="666">
        <v>10</v>
      </c>
      <c r="G33" s="666">
        <v>10</v>
      </c>
      <c r="H33" s="666">
        <v>10</v>
      </c>
      <c r="I33" s="666">
        <v>10</v>
      </c>
      <c r="J33" s="666">
        <v>11</v>
      </c>
      <c r="K33" s="666">
        <v>11</v>
      </c>
      <c r="L33" s="666">
        <v>12</v>
      </c>
      <c r="M33" s="666">
        <v>10</v>
      </c>
      <c r="N33" s="666">
        <v>10</v>
      </c>
      <c r="O33" s="668">
        <f t="shared" si="0"/>
        <v>94</v>
      </c>
      <c r="P33" s="668">
        <f t="shared" si="1"/>
        <v>10.444444444444445</v>
      </c>
    </row>
    <row r="34" spans="2:17" x14ac:dyDescent="0.2">
      <c r="B34" s="663" t="s">
        <v>693</v>
      </c>
      <c r="C34" s="666"/>
      <c r="D34" s="666">
        <v>11</v>
      </c>
      <c r="E34" s="666"/>
      <c r="F34" s="666">
        <v>9</v>
      </c>
      <c r="G34" s="666">
        <v>9</v>
      </c>
      <c r="H34" s="666">
        <v>9</v>
      </c>
      <c r="I34" s="666">
        <v>9</v>
      </c>
      <c r="J34" s="666">
        <v>10</v>
      </c>
      <c r="K34" s="666">
        <v>11</v>
      </c>
      <c r="L34" s="666">
        <v>11</v>
      </c>
      <c r="M34" s="666"/>
      <c r="N34" s="666">
        <v>11</v>
      </c>
      <c r="O34" s="668">
        <f t="shared" si="0"/>
        <v>90</v>
      </c>
      <c r="P34" s="668">
        <f t="shared" si="1"/>
        <v>10</v>
      </c>
    </row>
    <row r="35" spans="2:17" x14ac:dyDescent="0.2">
      <c r="B35" s="663" t="s">
        <v>694</v>
      </c>
      <c r="C35" s="666"/>
      <c r="D35" s="666"/>
      <c r="E35" s="666"/>
      <c r="F35" s="666">
        <v>15</v>
      </c>
      <c r="G35" s="666">
        <v>15</v>
      </c>
      <c r="H35" s="666">
        <v>14</v>
      </c>
      <c r="I35" s="666">
        <v>14</v>
      </c>
      <c r="J35" s="666">
        <v>14</v>
      </c>
      <c r="K35" s="666">
        <v>14</v>
      </c>
      <c r="L35" s="666">
        <v>14</v>
      </c>
      <c r="M35" s="666">
        <v>14</v>
      </c>
      <c r="N35" s="666">
        <v>13</v>
      </c>
      <c r="O35" s="668">
        <f t="shared" si="0"/>
        <v>127</v>
      </c>
      <c r="P35" s="668">
        <f t="shared" si="1"/>
        <v>14.111111111111111</v>
      </c>
    </row>
    <row r="36" spans="2:17" x14ac:dyDescent="0.2">
      <c r="B36" s="663" t="s">
        <v>695</v>
      </c>
      <c r="C36" s="666"/>
      <c r="D36" s="666"/>
      <c r="E36" s="666"/>
      <c r="F36" s="666">
        <v>14</v>
      </c>
      <c r="G36" s="666">
        <v>14</v>
      </c>
      <c r="H36" s="666">
        <v>14</v>
      </c>
      <c r="I36" s="666">
        <v>15</v>
      </c>
      <c r="J36" s="666">
        <v>14</v>
      </c>
      <c r="K36" s="666">
        <v>15</v>
      </c>
      <c r="L36" s="666">
        <v>15</v>
      </c>
      <c r="M36" s="666">
        <v>15</v>
      </c>
      <c r="N36" s="666">
        <v>13</v>
      </c>
      <c r="O36" s="668">
        <f t="shared" si="0"/>
        <v>129</v>
      </c>
      <c r="P36" s="668">
        <f t="shared" si="1"/>
        <v>14.333333333333334</v>
      </c>
    </row>
    <row r="37" spans="2:17" x14ac:dyDescent="0.2">
      <c r="B37" s="663" t="s">
        <v>696</v>
      </c>
      <c r="C37" s="666"/>
      <c r="D37" s="666"/>
      <c r="E37" s="666"/>
      <c r="F37" s="666">
        <v>15</v>
      </c>
      <c r="G37" s="666">
        <v>15</v>
      </c>
      <c r="H37" s="666">
        <v>15</v>
      </c>
      <c r="I37" s="666">
        <v>15</v>
      </c>
      <c r="J37" s="666">
        <v>15</v>
      </c>
      <c r="K37" s="666">
        <v>15</v>
      </c>
      <c r="L37" s="666">
        <v>15</v>
      </c>
      <c r="M37" s="666">
        <v>15</v>
      </c>
      <c r="N37" s="666">
        <v>13</v>
      </c>
      <c r="O37" s="668">
        <f t="shared" si="0"/>
        <v>133</v>
      </c>
      <c r="P37" s="668">
        <f t="shared" si="1"/>
        <v>14.777777777777779</v>
      </c>
    </row>
    <row r="38" spans="2:17" x14ac:dyDescent="0.2">
      <c r="B38" s="663" t="s">
        <v>697</v>
      </c>
      <c r="C38" s="666"/>
      <c r="D38" s="669"/>
      <c r="E38" s="666"/>
      <c r="F38" s="666">
        <v>14</v>
      </c>
      <c r="G38" s="666">
        <v>14</v>
      </c>
      <c r="H38" s="666">
        <v>14</v>
      </c>
      <c r="I38" s="666">
        <v>14</v>
      </c>
      <c r="J38" s="666">
        <v>14</v>
      </c>
      <c r="K38" s="666">
        <v>14</v>
      </c>
      <c r="L38" s="666">
        <v>14</v>
      </c>
      <c r="M38" s="666">
        <v>14</v>
      </c>
      <c r="N38" s="666">
        <v>14</v>
      </c>
      <c r="O38" s="668">
        <f t="shared" si="0"/>
        <v>126</v>
      </c>
      <c r="P38" s="668">
        <f t="shared" si="1"/>
        <v>14</v>
      </c>
    </row>
    <row r="39" spans="2:17" x14ac:dyDescent="0.2">
      <c r="B39" s="670" t="s">
        <v>698</v>
      </c>
      <c r="C39" s="666"/>
      <c r="D39" s="666"/>
      <c r="E39" s="666"/>
      <c r="F39" s="666">
        <v>14</v>
      </c>
      <c r="G39" s="666">
        <v>12</v>
      </c>
      <c r="H39" s="666">
        <v>11</v>
      </c>
      <c r="I39" s="666">
        <v>11</v>
      </c>
      <c r="J39" s="666">
        <v>11</v>
      </c>
      <c r="K39" s="666">
        <v>11</v>
      </c>
      <c r="L39" s="666">
        <v>11</v>
      </c>
      <c r="M39" s="666">
        <v>10</v>
      </c>
      <c r="N39" s="666">
        <v>10</v>
      </c>
      <c r="O39" s="668">
        <f t="shared" si="0"/>
        <v>101</v>
      </c>
      <c r="P39" s="668">
        <f t="shared" si="1"/>
        <v>11.222222222222221</v>
      </c>
    </row>
    <row r="40" spans="2:17" ht="17" thickBot="1" x14ac:dyDescent="0.25">
      <c r="B40" s="663" t="s">
        <v>699</v>
      </c>
      <c r="C40" s="666"/>
      <c r="D40" s="666"/>
      <c r="E40" s="666"/>
      <c r="F40" s="666">
        <v>15</v>
      </c>
      <c r="G40" s="666">
        <v>15</v>
      </c>
      <c r="H40" s="666">
        <v>14</v>
      </c>
      <c r="I40" s="666">
        <v>14</v>
      </c>
      <c r="J40" s="666">
        <v>13</v>
      </c>
      <c r="K40" s="666">
        <v>14</v>
      </c>
      <c r="L40" s="666">
        <v>14</v>
      </c>
      <c r="M40" s="666">
        <v>13</v>
      </c>
      <c r="N40" s="666">
        <v>11</v>
      </c>
      <c r="O40" s="671">
        <f t="shared" si="0"/>
        <v>123</v>
      </c>
      <c r="P40" s="671">
        <f t="shared" si="1"/>
        <v>13.666666666666666</v>
      </c>
    </row>
    <row r="41" spans="2:17" x14ac:dyDescent="0.2">
      <c r="B41" s="672"/>
      <c r="C41" s="666"/>
      <c r="D41" s="666"/>
      <c r="E41" s="666"/>
      <c r="F41" s="666"/>
      <c r="G41" s="664"/>
      <c r="H41" s="666"/>
      <c r="I41" s="666"/>
      <c r="J41" s="664"/>
      <c r="K41" s="664"/>
      <c r="L41" s="664"/>
      <c r="M41" s="664"/>
      <c r="N41" s="673"/>
      <c r="O41" s="816" t="s">
        <v>700</v>
      </c>
      <c r="P41" s="817"/>
    </row>
    <row r="42" spans="2:17" ht="17" thickBot="1" x14ac:dyDescent="0.25">
      <c r="B42" s="663" t="s">
        <v>277</v>
      </c>
      <c r="C42" s="666">
        <f t="shared" ref="C42:N42" si="2">SUM(C31:C40)</f>
        <v>0</v>
      </c>
      <c r="D42" s="666">
        <f t="shared" si="2"/>
        <v>11</v>
      </c>
      <c r="E42" s="666">
        <f t="shared" si="2"/>
        <v>0</v>
      </c>
      <c r="F42" s="666">
        <f t="shared" si="2"/>
        <v>134</v>
      </c>
      <c r="G42" s="666">
        <f t="shared" si="2"/>
        <v>131</v>
      </c>
      <c r="H42" s="666">
        <f t="shared" si="2"/>
        <v>129</v>
      </c>
      <c r="I42" s="666">
        <f t="shared" si="2"/>
        <v>129</v>
      </c>
      <c r="J42" s="666">
        <f t="shared" si="2"/>
        <v>128</v>
      </c>
      <c r="K42" s="666">
        <f t="shared" si="2"/>
        <v>130</v>
      </c>
      <c r="L42" s="666">
        <f t="shared" si="2"/>
        <v>131</v>
      </c>
      <c r="M42" s="666">
        <f t="shared" si="2"/>
        <v>117</v>
      </c>
      <c r="N42" s="674">
        <f t="shared" si="2"/>
        <v>121</v>
      </c>
      <c r="O42" s="818">
        <f>SUM(P31:P40)</f>
        <v>129</v>
      </c>
      <c r="P42" s="819"/>
    </row>
    <row r="46" spans="2:17" x14ac:dyDescent="0.2">
      <c r="B46" s="663" t="s">
        <v>676</v>
      </c>
      <c r="C46" s="664" t="s">
        <v>677</v>
      </c>
      <c r="D46" s="664" t="s">
        <v>678</v>
      </c>
      <c r="E46" s="664" t="s">
        <v>679</v>
      </c>
      <c r="F46" s="664" t="s">
        <v>680</v>
      </c>
      <c r="G46" s="664" t="s">
        <v>681</v>
      </c>
      <c r="H46" s="664" t="s">
        <v>682</v>
      </c>
      <c r="I46" s="664" t="s">
        <v>683</v>
      </c>
      <c r="J46" s="664" t="s">
        <v>684</v>
      </c>
      <c r="K46" s="664" t="s">
        <v>685</v>
      </c>
      <c r="L46" s="664" t="s">
        <v>686</v>
      </c>
      <c r="M46" s="664" t="s">
        <v>687</v>
      </c>
      <c r="N46" s="664" t="s">
        <v>688</v>
      </c>
      <c r="O46" s="665" t="s">
        <v>277</v>
      </c>
      <c r="P46" s="665" t="s">
        <v>701</v>
      </c>
      <c r="Q46" s="665" t="s">
        <v>702</v>
      </c>
    </row>
    <row r="47" spans="2:17" x14ac:dyDescent="0.2">
      <c r="B47" s="663" t="s">
        <v>703</v>
      </c>
      <c r="C47" s="675"/>
      <c r="D47" s="675"/>
      <c r="E47" s="675"/>
      <c r="F47" s="675"/>
      <c r="G47" s="675"/>
      <c r="H47" s="675"/>
      <c r="I47" s="675"/>
      <c r="J47" s="675"/>
      <c r="K47" s="675"/>
      <c r="L47" s="675"/>
      <c r="M47" s="675"/>
      <c r="N47" s="675"/>
      <c r="O47" s="675"/>
      <c r="P47" s="675"/>
      <c r="Q47" s="201"/>
    </row>
    <row r="48" spans="2:17" x14ac:dyDescent="0.2">
      <c r="B48" s="675"/>
      <c r="C48" s="675"/>
      <c r="D48" s="675"/>
      <c r="E48" s="675"/>
      <c r="F48" s="675"/>
      <c r="G48" s="675"/>
      <c r="H48" s="675"/>
      <c r="I48" s="675"/>
      <c r="J48" s="675"/>
      <c r="K48" s="675"/>
      <c r="L48" s="675"/>
      <c r="M48" s="675"/>
      <c r="N48" s="668"/>
      <c r="O48" s="668"/>
      <c r="P48" s="675"/>
      <c r="Q48" s="201"/>
    </row>
    <row r="49" spans="2:17" x14ac:dyDescent="0.2">
      <c r="B49" s="663" t="s">
        <v>690</v>
      </c>
      <c r="C49" s="666">
        <v>799</v>
      </c>
      <c r="D49" s="666">
        <v>773</v>
      </c>
      <c r="E49" s="666">
        <v>829</v>
      </c>
      <c r="F49" s="666">
        <v>798</v>
      </c>
      <c r="G49" s="666">
        <v>636</v>
      </c>
      <c r="H49" s="666">
        <v>692</v>
      </c>
      <c r="I49" s="666">
        <v>818</v>
      </c>
      <c r="J49" s="666">
        <v>861</v>
      </c>
      <c r="K49" s="666">
        <v>935</v>
      </c>
      <c r="L49" s="666">
        <v>811</v>
      </c>
      <c r="M49" s="666">
        <v>877</v>
      </c>
      <c r="N49" s="666">
        <v>782</v>
      </c>
      <c r="O49" s="668">
        <f>SUM(C49:N49)</f>
        <v>9611</v>
      </c>
      <c r="P49" s="668">
        <f>AVERAGE(C49:N49)</f>
        <v>800.91666666666663</v>
      </c>
      <c r="Q49" s="267">
        <f>P49/20</f>
        <v>40.045833333333334</v>
      </c>
    </row>
    <row r="50" spans="2:17" x14ac:dyDescent="0.2">
      <c r="B50" s="663" t="s">
        <v>691</v>
      </c>
      <c r="C50" s="666">
        <v>1773</v>
      </c>
      <c r="D50" s="666">
        <v>1166</v>
      </c>
      <c r="E50" s="666">
        <v>1686</v>
      </c>
      <c r="F50" s="666">
        <v>1652</v>
      </c>
      <c r="G50" s="666">
        <v>1448</v>
      </c>
      <c r="H50" s="666">
        <v>1637</v>
      </c>
      <c r="I50" s="666">
        <v>1650</v>
      </c>
      <c r="J50" s="666">
        <v>1405</v>
      </c>
      <c r="K50" s="666">
        <v>1723</v>
      </c>
      <c r="L50" s="666">
        <v>1672</v>
      </c>
      <c r="M50" s="666">
        <v>1591</v>
      </c>
      <c r="N50" s="666">
        <v>1806</v>
      </c>
      <c r="O50" s="668">
        <f t="shared" ref="O50:O59" si="3">SUM(C50:N50)</f>
        <v>19209</v>
      </c>
      <c r="P50" s="668">
        <f t="shared" ref="P50:P59" si="4">AVERAGE(C50:N50)</f>
        <v>1600.75</v>
      </c>
      <c r="Q50" s="267">
        <f>P50/20</f>
        <v>80.037499999999994</v>
      </c>
    </row>
    <row r="51" spans="2:17" x14ac:dyDescent="0.2">
      <c r="B51" s="663" t="s">
        <v>704</v>
      </c>
      <c r="C51" s="666">
        <v>790</v>
      </c>
      <c r="D51" s="666">
        <v>789</v>
      </c>
      <c r="E51" s="666">
        <v>715</v>
      </c>
      <c r="F51" s="666">
        <v>802</v>
      </c>
      <c r="G51" s="666">
        <v>645</v>
      </c>
      <c r="H51" s="666">
        <v>679</v>
      </c>
      <c r="I51" s="666">
        <v>686</v>
      </c>
      <c r="J51" s="666">
        <v>703</v>
      </c>
      <c r="K51" s="666">
        <v>790</v>
      </c>
      <c r="L51" s="666">
        <v>757</v>
      </c>
      <c r="M51" s="666">
        <v>655</v>
      </c>
      <c r="N51" s="666">
        <v>843</v>
      </c>
      <c r="O51" s="668">
        <f t="shared" si="3"/>
        <v>8854</v>
      </c>
      <c r="P51" s="668">
        <f t="shared" si="4"/>
        <v>737.83333333333337</v>
      </c>
      <c r="Q51" s="267">
        <f t="shared" ref="Q51:Q59" si="5">P51/20</f>
        <v>36.891666666666666</v>
      </c>
    </row>
    <row r="52" spans="2:17" x14ac:dyDescent="0.2">
      <c r="B52" s="663" t="s">
        <v>705</v>
      </c>
      <c r="C52" s="666">
        <v>1200</v>
      </c>
      <c r="D52" s="666">
        <v>1121</v>
      </c>
      <c r="E52" s="666">
        <v>1125</v>
      </c>
      <c r="F52" s="666">
        <v>1216</v>
      </c>
      <c r="G52" s="666">
        <v>1210</v>
      </c>
      <c r="H52" s="666">
        <v>692</v>
      </c>
      <c r="I52" s="666">
        <v>758</v>
      </c>
      <c r="J52" s="666">
        <v>910</v>
      </c>
      <c r="K52" s="666">
        <v>906</v>
      </c>
      <c r="L52" s="666">
        <v>1375</v>
      </c>
      <c r="M52" s="666"/>
      <c r="N52" s="666">
        <v>1085</v>
      </c>
      <c r="O52" s="668">
        <f t="shared" si="3"/>
        <v>11598</v>
      </c>
      <c r="P52" s="668">
        <f t="shared" si="4"/>
        <v>1054.3636363636363</v>
      </c>
      <c r="Q52" s="267">
        <f t="shared" si="5"/>
        <v>52.718181818181812</v>
      </c>
    </row>
    <row r="53" spans="2:17" x14ac:dyDescent="0.2">
      <c r="B53" s="663" t="s">
        <v>706</v>
      </c>
      <c r="C53" s="666">
        <v>1600</v>
      </c>
      <c r="D53" s="666">
        <v>1789</v>
      </c>
      <c r="E53" s="666">
        <v>1873</v>
      </c>
      <c r="F53" s="666">
        <v>1956</v>
      </c>
      <c r="G53" s="666">
        <v>2265</v>
      </c>
      <c r="H53" s="666">
        <v>741</v>
      </c>
      <c r="I53" s="666">
        <v>1698</v>
      </c>
      <c r="J53" s="666">
        <v>1640</v>
      </c>
      <c r="K53" s="666">
        <v>1936</v>
      </c>
      <c r="L53" s="666">
        <v>1936</v>
      </c>
      <c r="M53" s="666">
        <v>1890</v>
      </c>
      <c r="N53" s="666">
        <v>1967</v>
      </c>
      <c r="O53" s="668">
        <f t="shared" si="3"/>
        <v>21291</v>
      </c>
      <c r="P53" s="668">
        <f t="shared" si="4"/>
        <v>1774.25</v>
      </c>
      <c r="Q53" s="267">
        <f t="shared" si="5"/>
        <v>88.712500000000006</v>
      </c>
    </row>
    <row r="54" spans="2:17" x14ac:dyDescent="0.2">
      <c r="B54" s="663" t="s">
        <v>695</v>
      </c>
      <c r="C54" s="666">
        <v>896</v>
      </c>
      <c r="D54" s="666">
        <v>1024</v>
      </c>
      <c r="E54" s="666">
        <v>699</v>
      </c>
      <c r="F54" s="669">
        <v>846</v>
      </c>
      <c r="G54" s="666">
        <v>693</v>
      </c>
      <c r="H54" s="666">
        <v>621</v>
      </c>
      <c r="I54" s="666">
        <v>807</v>
      </c>
      <c r="J54" s="666">
        <v>735</v>
      </c>
      <c r="K54" s="666">
        <v>738</v>
      </c>
      <c r="L54" s="666">
        <v>821</v>
      </c>
      <c r="M54" s="666">
        <v>731</v>
      </c>
      <c r="N54" s="666">
        <v>722</v>
      </c>
      <c r="O54" s="668">
        <f t="shared" si="3"/>
        <v>9333</v>
      </c>
      <c r="P54" s="668">
        <f t="shared" si="4"/>
        <v>777.75</v>
      </c>
      <c r="Q54" s="267">
        <f t="shared" si="5"/>
        <v>38.887500000000003</v>
      </c>
    </row>
    <row r="55" spans="2:17" x14ac:dyDescent="0.2">
      <c r="B55" s="663" t="s">
        <v>707</v>
      </c>
      <c r="C55" s="666">
        <v>1903</v>
      </c>
      <c r="D55" s="669">
        <v>1803</v>
      </c>
      <c r="E55" s="666">
        <v>1575</v>
      </c>
      <c r="F55" s="669">
        <v>1779</v>
      </c>
      <c r="G55" s="666">
        <v>1325</v>
      </c>
      <c r="H55" s="669">
        <v>1617</v>
      </c>
      <c r="I55" s="666">
        <v>1527</v>
      </c>
      <c r="J55" s="669">
        <v>1690</v>
      </c>
      <c r="K55" s="669">
        <v>1890</v>
      </c>
      <c r="L55" s="666">
        <v>1717</v>
      </c>
      <c r="M55" s="666">
        <v>1713</v>
      </c>
      <c r="N55" s="666">
        <v>1857</v>
      </c>
      <c r="O55" s="668">
        <f t="shared" si="3"/>
        <v>20396</v>
      </c>
      <c r="P55" s="668">
        <f t="shared" si="4"/>
        <v>1699.6666666666667</v>
      </c>
      <c r="Q55" s="267">
        <f t="shared" si="5"/>
        <v>84.983333333333334</v>
      </c>
    </row>
    <row r="56" spans="2:17" x14ac:dyDescent="0.2">
      <c r="B56" s="663" t="s">
        <v>697</v>
      </c>
      <c r="C56" s="666">
        <v>1097</v>
      </c>
      <c r="D56" s="669">
        <v>1061</v>
      </c>
      <c r="E56" s="666">
        <v>1099</v>
      </c>
      <c r="F56" s="666">
        <v>1122</v>
      </c>
      <c r="G56" s="666">
        <v>922</v>
      </c>
      <c r="H56" s="666">
        <v>707</v>
      </c>
      <c r="I56" s="666">
        <v>1062</v>
      </c>
      <c r="J56" s="666">
        <v>1024</v>
      </c>
      <c r="K56" s="666">
        <v>1117</v>
      </c>
      <c r="L56" s="666">
        <v>1055</v>
      </c>
      <c r="M56" s="666">
        <v>1060</v>
      </c>
      <c r="N56" s="666">
        <v>1158</v>
      </c>
      <c r="O56" s="668">
        <f t="shared" si="3"/>
        <v>12484</v>
      </c>
      <c r="P56" s="668">
        <f t="shared" si="4"/>
        <v>1040.3333333333333</v>
      </c>
      <c r="Q56" s="267">
        <f t="shared" si="5"/>
        <v>52.016666666666666</v>
      </c>
    </row>
    <row r="57" spans="2:17" x14ac:dyDescent="0.2">
      <c r="B57" s="670" t="s">
        <v>698</v>
      </c>
      <c r="C57" s="666">
        <v>1562</v>
      </c>
      <c r="D57" s="666">
        <v>1479</v>
      </c>
      <c r="E57" s="666">
        <v>1524</v>
      </c>
      <c r="F57" s="666">
        <v>1539</v>
      </c>
      <c r="G57" s="666">
        <v>1200</v>
      </c>
      <c r="H57" s="666">
        <v>1183</v>
      </c>
      <c r="I57" s="666">
        <v>1341</v>
      </c>
      <c r="J57" s="666">
        <v>1407</v>
      </c>
      <c r="K57" s="666">
        <v>1542</v>
      </c>
      <c r="L57" s="666">
        <v>1493</v>
      </c>
      <c r="M57" s="666">
        <v>1452</v>
      </c>
      <c r="N57" s="666">
        <v>1542</v>
      </c>
      <c r="O57" s="668">
        <f t="shared" si="3"/>
        <v>17264</v>
      </c>
      <c r="P57" s="668">
        <f t="shared" si="4"/>
        <v>1438.6666666666667</v>
      </c>
      <c r="Q57" s="267">
        <f t="shared" si="5"/>
        <v>71.933333333333337</v>
      </c>
    </row>
    <row r="58" spans="2:17" x14ac:dyDescent="0.2">
      <c r="B58" s="663" t="s">
        <v>699</v>
      </c>
      <c r="C58" s="666">
        <v>819</v>
      </c>
      <c r="D58" s="666">
        <v>799</v>
      </c>
      <c r="E58" s="666">
        <v>785</v>
      </c>
      <c r="F58" s="666">
        <v>856</v>
      </c>
      <c r="G58" s="666">
        <v>704</v>
      </c>
      <c r="H58" s="666">
        <v>716</v>
      </c>
      <c r="I58" s="666">
        <v>740</v>
      </c>
      <c r="J58" s="666">
        <v>774</v>
      </c>
      <c r="K58" s="666">
        <v>770</v>
      </c>
      <c r="L58" s="666">
        <v>867</v>
      </c>
      <c r="M58" s="666">
        <v>830</v>
      </c>
      <c r="N58" s="666">
        <v>949</v>
      </c>
      <c r="O58" s="668">
        <f t="shared" si="3"/>
        <v>9609</v>
      </c>
      <c r="P58" s="668">
        <f t="shared" si="4"/>
        <v>800.75</v>
      </c>
      <c r="Q58" s="267">
        <f t="shared" si="5"/>
        <v>40.037500000000001</v>
      </c>
    </row>
    <row r="59" spans="2:17" x14ac:dyDescent="0.2">
      <c r="B59" s="663" t="s">
        <v>708</v>
      </c>
      <c r="C59" s="669">
        <v>238</v>
      </c>
      <c r="D59" s="669">
        <v>569</v>
      </c>
      <c r="E59" s="669">
        <v>0</v>
      </c>
      <c r="F59" s="669">
        <v>0</v>
      </c>
      <c r="G59" s="201"/>
      <c r="H59" s="201"/>
      <c r="I59" s="201"/>
      <c r="J59" s="201"/>
      <c r="K59" s="201"/>
      <c r="L59" s="201"/>
      <c r="M59" s="201"/>
      <c r="N59" s="201"/>
      <c r="O59" s="676">
        <f t="shared" si="3"/>
        <v>807</v>
      </c>
      <c r="P59" s="676">
        <f t="shared" si="4"/>
        <v>201.75</v>
      </c>
      <c r="Q59" s="267">
        <f t="shared" si="5"/>
        <v>10.0875</v>
      </c>
    </row>
    <row r="60" spans="2:17" x14ac:dyDescent="0.2">
      <c r="B60" s="201"/>
      <c r="C60" s="201"/>
      <c r="D60" s="201"/>
      <c r="E60" s="201"/>
      <c r="F60" s="201"/>
      <c r="G60" s="201"/>
      <c r="H60" s="201"/>
      <c r="I60" s="201"/>
      <c r="J60" s="201"/>
      <c r="K60" s="201"/>
      <c r="L60" s="201"/>
      <c r="M60" s="201"/>
      <c r="N60" s="201"/>
      <c r="O60" s="201"/>
      <c r="P60" s="109"/>
      <c r="Q60" s="109"/>
    </row>
    <row r="61" spans="2:17" x14ac:dyDescent="0.2">
      <c r="B61" s="670" t="s">
        <v>277</v>
      </c>
      <c r="C61" s="61">
        <f>SUM(C49:C59)</f>
        <v>12677</v>
      </c>
      <c r="D61" s="61">
        <f>SUM(D49:D59)</f>
        <v>12373</v>
      </c>
      <c r="E61" s="61">
        <f>SUM(E49:E59)</f>
        <v>11910</v>
      </c>
      <c r="F61" s="61">
        <f>SUM(F49:F59)</f>
        <v>12566</v>
      </c>
      <c r="G61" s="61">
        <f t="shared" ref="G61:N61" si="6">SUM(G49:G58)</f>
        <v>11048</v>
      </c>
      <c r="H61" s="61">
        <f t="shared" si="6"/>
        <v>9285</v>
      </c>
      <c r="I61" s="61">
        <f t="shared" si="6"/>
        <v>11087</v>
      </c>
      <c r="J61" s="61">
        <f t="shared" si="6"/>
        <v>11149</v>
      </c>
      <c r="K61" s="61">
        <f t="shared" si="6"/>
        <v>12347</v>
      </c>
      <c r="L61" s="61">
        <f t="shared" si="6"/>
        <v>12504</v>
      </c>
      <c r="M61" s="61">
        <f t="shared" si="6"/>
        <v>10799</v>
      </c>
      <c r="N61" s="61">
        <f t="shared" si="6"/>
        <v>12711</v>
      </c>
      <c r="O61" s="665" t="s">
        <v>277</v>
      </c>
      <c r="P61" s="61">
        <f>SUM(O49:O59)</f>
        <v>140456</v>
      </c>
      <c r="Q61" s="267">
        <f>SUM(Q49:Q59)</f>
        <v>596.35151515151517</v>
      </c>
    </row>
  </sheetData>
  <mergeCells count="3">
    <mergeCell ref="F21:G21"/>
    <mergeCell ref="O41:P41"/>
    <mergeCell ref="O42:P42"/>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4"/>
  </sheetPr>
  <dimension ref="A1:XFD225"/>
  <sheetViews>
    <sheetView workbookViewId="0">
      <selection sqref="A1:G1"/>
    </sheetView>
  </sheetViews>
  <sheetFormatPr baseColWidth="10" defaultColWidth="8.83203125" defaultRowHeight="16" x14ac:dyDescent="0.2"/>
  <cols>
    <col min="1" max="1" width="20.83203125" customWidth="1"/>
    <col min="2" max="2" width="18.1640625" bestFit="1" customWidth="1"/>
    <col min="3" max="3" width="17" customWidth="1"/>
    <col min="4" max="4" width="14.1640625" bestFit="1" customWidth="1"/>
    <col min="5" max="5" width="12.1640625" bestFit="1" customWidth="1"/>
    <col min="6" max="6" width="14.6640625" bestFit="1" customWidth="1"/>
    <col min="7" max="7" width="14.5" customWidth="1"/>
    <col min="8" max="8" width="20.1640625" bestFit="1" customWidth="1"/>
    <col min="9" max="9" width="18.33203125" bestFit="1" customWidth="1"/>
    <col min="10" max="10" width="11.6640625" customWidth="1"/>
    <col min="11" max="11" width="16.1640625" bestFit="1" customWidth="1"/>
    <col min="12" max="12" width="10.83203125" bestFit="1" customWidth="1"/>
    <col min="13" max="13" width="8.1640625" bestFit="1" customWidth="1"/>
    <col min="14" max="14" width="11.1640625" bestFit="1" customWidth="1"/>
    <col min="23" max="23" width="28.1640625" customWidth="1"/>
  </cols>
  <sheetData>
    <row r="1" spans="1:23" ht="131" customHeight="1" x14ac:dyDescent="0.2">
      <c r="A1" s="804" t="s">
        <v>51</v>
      </c>
      <c r="B1" s="805"/>
      <c r="C1" s="805"/>
      <c r="D1" s="805"/>
      <c r="E1" s="805"/>
      <c r="F1" s="805"/>
      <c r="G1" s="806"/>
      <c r="J1" s="811" t="s">
        <v>48</v>
      </c>
      <c r="K1" s="799"/>
      <c r="L1" s="799"/>
      <c r="M1" s="799"/>
      <c r="N1" s="799"/>
      <c r="O1" s="799"/>
      <c r="P1" s="799"/>
      <c r="Q1" s="799"/>
      <c r="R1" s="799"/>
      <c r="S1" s="799"/>
      <c r="T1" s="799"/>
      <c r="U1" s="799"/>
      <c r="V1" s="799"/>
      <c r="W1" s="800"/>
    </row>
    <row r="2" spans="1:23" s="20" customFormat="1" ht="17" customHeight="1" thickBot="1" x14ac:dyDescent="0.25">
      <c r="A2" s="21"/>
      <c r="B2" s="22"/>
      <c r="C2" s="22"/>
      <c r="D2" s="22"/>
      <c r="E2" s="22"/>
      <c r="F2" s="22"/>
      <c r="G2" s="23"/>
      <c r="I2" s="50"/>
      <c r="J2" s="50"/>
      <c r="K2" s="50"/>
      <c r="L2" s="50"/>
      <c r="M2" s="50"/>
      <c r="N2" s="50"/>
      <c r="O2" s="50"/>
      <c r="P2" s="50"/>
      <c r="Q2" s="50"/>
      <c r="R2" s="50"/>
      <c r="S2" s="50"/>
      <c r="T2" s="50"/>
      <c r="U2" s="50"/>
    </row>
    <row r="3" spans="1:23" s="27" customFormat="1" ht="17" customHeight="1" thickBot="1" x14ac:dyDescent="0.25">
      <c r="A3" s="39" t="s">
        <v>43</v>
      </c>
      <c r="B3" s="28" t="s">
        <v>16</v>
      </c>
      <c r="C3" s="28" t="s">
        <v>17</v>
      </c>
      <c r="D3" s="28" t="s">
        <v>3</v>
      </c>
      <c r="E3" s="29"/>
      <c r="F3" s="28"/>
      <c r="G3" s="28"/>
      <c r="H3" s="40"/>
      <c r="I3" s="51"/>
      <c r="J3" s="51"/>
      <c r="K3" s="51"/>
      <c r="L3" s="51"/>
      <c r="M3" s="51"/>
      <c r="N3" s="51"/>
      <c r="O3" s="51"/>
      <c r="P3" s="51"/>
      <c r="Q3" s="51"/>
      <c r="R3" s="51"/>
    </row>
    <row r="4" spans="1:23" s="20" customFormat="1" ht="17" customHeight="1" x14ac:dyDescent="0.2">
      <c r="A4" s="33" t="s">
        <v>487</v>
      </c>
      <c r="B4" s="159">
        <f>'Conversion Factors'!B22</f>
        <v>8887</v>
      </c>
      <c r="C4" s="160">
        <v>2013</v>
      </c>
      <c r="D4" s="187" t="s">
        <v>291</v>
      </c>
      <c r="E4" s="186"/>
      <c r="F4" s="186"/>
      <c r="G4" s="186"/>
      <c r="H4" s="186"/>
      <c r="I4" s="161"/>
      <c r="J4" s="161"/>
      <c r="K4" s="161"/>
      <c r="L4" s="50"/>
      <c r="M4" s="50"/>
      <c r="N4" s="50"/>
      <c r="O4" s="50"/>
      <c r="P4" s="50"/>
      <c r="Q4" s="50"/>
      <c r="R4" s="50"/>
    </row>
    <row r="5" spans="1:23" s="20" customFormat="1" x14ac:dyDescent="0.2">
      <c r="A5" s="162" t="s">
        <v>28</v>
      </c>
      <c r="B5" s="160">
        <f>'Conversion Factors'!B9</f>
        <v>1E-3</v>
      </c>
      <c r="C5" s="160">
        <v>2013</v>
      </c>
      <c r="D5" s="163"/>
      <c r="E5" s="163"/>
      <c r="F5" s="164"/>
      <c r="G5" s="164"/>
      <c r="L5" s="122"/>
      <c r="M5" s="122"/>
      <c r="N5" s="122"/>
      <c r="O5" s="122"/>
      <c r="P5" s="122"/>
      <c r="Q5" s="122"/>
      <c r="R5" s="122"/>
    </row>
    <row r="6" spans="1:23" s="20" customFormat="1" x14ac:dyDescent="0.2">
      <c r="A6" s="162" t="s">
        <v>27</v>
      </c>
      <c r="B6" s="160">
        <f>'Conversion Factors'!B8</f>
        <v>1E-3</v>
      </c>
      <c r="C6" s="160">
        <v>2013</v>
      </c>
      <c r="D6" s="163"/>
      <c r="E6" s="163"/>
      <c r="F6" s="164"/>
      <c r="G6" s="164"/>
      <c r="L6" s="122"/>
      <c r="M6" s="122"/>
      <c r="N6" s="122"/>
      <c r="O6" s="122"/>
      <c r="P6" s="122"/>
      <c r="Q6" s="122"/>
      <c r="R6" s="122"/>
    </row>
    <row r="7" spans="1:23" s="20" customFormat="1" ht="17" customHeight="1" x14ac:dyDescent="0.25">
      <c r="A7" s="26" t="s">
        <v>285</v>
      </c>
      <c r="B7" s="176">
        <f>'Conversion Factors'!B23</f>
        <v>5.8</v>
      </c>
      <c r="C7" s="177">
        <v>2013</v>
      </c>
      <c r="D7" s="164" t="s">
        <v>290</v>
      </c>
      <c r="E7" s="162"/>
      <c r="F7" s="164"/>
      <c r="G7" s="164"/>
      <c r="L7" s="122"/>
      <c r="M7" s="122"/>
      <c r="N7" s="122"/>
      <c r="O7" s="122"/>
      <c r="P7" s="122"/>
      <c r="Q7" s="122"/>
      <c r="R7" s="122"/>
    </row>
    <row r="8" spans="1:23" s="20" customFormat="1" ht="17" customHeight="1" x14ac:dyDescent="0.25">
      <c r="A8" s="26" t="s">
        <v>288</v>
      </c>
      <c r="B8" s="176">
        <f>'Conversion Factors'!B24</f>
        <v>22.38</v>
      </c>
      <c r="C8" s="177">
        <v>2015</v>
      </c>
      <c r="D8" s="164" t="s">
        <v>289</v>
      </c>
      <c r="E8" s="162"/>
      <c r="F8" s="164"/>
      <c r="G8" s="164"/>
      <c r="H8" s="154"/>
      <c r="I8" s="155"/>
      <c r="J8" s="156"/>
      <c r="K8" s="156"/>
      <c r="L8" s="122"/>
      <c r="M8" s="122"/>
      <c r="N8" s="122"/>
      <c r="O8" s="122"/>
      <c r="P8" s="122"/>
      <c r="Q8" s="122"/>
      <c r="R8" s="122"/>
    </row>
    <row r="9" spans="1:23" s="20" customFormat="1" ht="17" customHeight="1" thickBot="1" x14ac:dyDescent="0.25">
      <c r="A9" s="4" t="s">
        <v>35</v>
      </c>
      <c r="B9" s="176">
        <f>'Conversion Factors'!B16</f>
        <v>0.45359237000000002</v>
      </c>
      <c r="C9" s="177"/>
      <c r="D9" s="820" t="s">
        <v>295</v>
      </c>
      <c r="E9" s="820"/>
      <c r="F9" s="820"/>
      <c r="G9" s="820"/>
      <c r="H9" s="820"/>
      <c r="I9" s="155"/>
      <c r="J9" s="156"/>
      <c r="K9" s="156"/>
      <c r="L9" s="122"/>
      <c r="M9" s="122"/>
      <c r="N9" s="122"/>
      <c r="O9" s="122"/>
      <c r="P9" s="122"/>
      <c r="Q9" s="122"/>
      <c r="R9" s="122"/>
    </row>
    <row r="10" spans="1:23" s="20" customFormat="1" ht="22" thickBot="1" x14ac:dyDescent="0.25">
      <c r="A10" s="165" t="s">
        <v>44</v>
      </c>
      <c r="B10" s="166">
        <f>VLOOKUP(D10,J15:N71,5,FALSE)</f>
        <v>754.28930806569906</v>
      </c>
      <c r="C10" s="167" t="s">
        <v>17</v>
      </c>
      <c r="D10" s="168">
        <v>2014</v>
      </c>
      <c r="E10" s="162"/>
      <c r="F10" s="169"/>
      <c r="G10" s="169"/>
      <c r="H10" s="157"/>
      <c r="I10" s="155"/>
      <c r="J10" s="156"/>
      <c r="K10" s="156"/>
      <c r="L10" s="50"/>
      <c r="M10" s="50"/>
      <c r="N10" s="50"/>
      <c r="O10" s="50"/>
      <c r="P10" s="50"/>
      <c r="Q10" s="50"/>
      <c r="R10" s="50"/>
    </row>
    <row r="11" spans="1:23" s="20" customFormat="1" ht="17" customHeight="1" x14ac:dyDescent="0.2">
      <c r="A11" s="170"/>
      <c r="B11" s="171"/>
      <c r="C11" s="172"/>
      <c r="D11" s="172"/>
      <c r="E11" s="172"/>
      <c r="F11" s="172"/>
      <c r="G11" s="172"/>
      <c r="H11" s="158"/>
      <c r="I11" s="155"/>
      <c r="J11" s="156"/>
      <c r="K11" s="156"/>
      <c r="L11" s="50"/>
      <c r="M11" s="50"/>
      <c r="N11" s="50"/>
      <c r="O11" s="50"/>
      <c r="P11" s="50"/>
      <c r="Q11" s="50"/>
      <c r="R11" s="50"/>
      <c r="S11" s="50"/>
      <c r="T11" s="50"/>
      <c r="U11" s="50"/>
    </row>
    <row r="12" spans="1:23" ht="69" customHeight="1" x14ac:dyDescent="0.25">
      <c r="A12" s="140" t="s">
        <v>52</v>
      </c>
      <c r="B12" s="145" t="s">
        <v>53</v>
      </c>
      <c r="C12" s="140" t="s">
        <v>280</v>
      </c>
      <c r="D12" s="145" t="s">
        <v>54</v>
      </c>
      <c r="E12" s="145" t="s">
        <v>253</v>
      </c>
      <c r="F12" s="145" t="s">
        <v>278</v>
      </c>
      <c r="G12" s="145" t="s">
        <v>45</v>
      </c>
      <c r="H12" s="145" t="s">
        <v>277</v>
      </c>
    </row>
    <row r="13" spans="1:23" ht="16.5" customHeight="1" x14ac:dyDescent="0.2">
      <c r="A13" t="s">
        <v>245</v>
      </c>
      <c r="C13" s="125">
        <v>2005</v>
      </c>
      <c r="D13" s="125" t="s">
        <v>146</v>
      </c>
      <c r="E13" s="138">
        <f>'Vehicle Fleet Gallon conversion'!B12</f>
        <v>5101</v>
      </c>
      <c r="F13" s="183">
        <f t="shared" ref="F13:F44" si="0">E13*$B$4</f>
        <v>45332587</v>
      </c>
      <c r="G13" s="183">
        <f t="shared" ref="G13:G44" si="1">F13*$B$5*$B$6</f>
        <v>45.332587000000004</v>
      </c>
      <c r="H13" s="139"/>
      <c r="J13" s="173" t="s">
        <v>292</v>
      </c>
      <c r="K13" s="173" t="s">
        <v>294</v>
      </c>
    </row>
    <row r="14" spans="1:23" x14ac:dyDescent="0.2">
      <c r="A14" t="s">
        <v>246</v>
      </c>
      <c r="C14" s="125">
        <v>2005</v>
      </c>
      <c r="D14" s="125" t="s">
        <v>146</v>
      </c>
      <c r="E14" s="138">
        <f>'Vehicle Fleet Gallon conversion'!B13</f>
        <v>52924</v>
      </c>
      <c r="F14" s="183">
        <f t="shared" si="0"/>
        <v>470335588</v>
      </c>
      <c r="G14" s="183">
        <f t="shared" si="1"/>
        <v>470.33558799999997</v>
      </c>
      <c r="H14" s="139"/>
      <c r="J14" s="173" t="s">
        <v>293</v>
      </c>
      <c r="K14" t="s">
        <v>286</v>
      </c>
      <c r="L14" t="s">
        <v>146</v>
      </c>
      <c r="M14" t="s">
        <v>283</v>
      </c>
      <c r="N14" t="s">
        <v>281</v>
      </c>
    </row>
    <row r="15" spans="1:23" x14ac:dyDescent="0.2">
      <c r="A15" t="s">
        <v>247</v>
      </c>
      <c r="C15" s="125">
        <v>2005</v>
      </c>
      <c r="D15" s="125" t="s">
        <v>146</v>
      </c>
      <c r="E15" s="138">
        <f>'Vehicle Fleet Gallon conversion'!B14</f>
        <v>5243</v>
      </c>
      <c r="F15" s="183">
        <f t="shared" si="0"/>
        <v>46594541</v>
      </c>
      <c r="G15" s="183">
        <f t="shared" si="1"/>
        <v>46.594541</v>
      </c>
      <c r="H15" s="139"/>
      <c r="J15" s="123">
        <v>1995</v>
      </c>
      <c r="K15" s="189">
        <v>307.05551378347127</v>
      </c>
      <c r="L15" s="189">
        <v>685.38986939215295</v>
      </c>
      <c r="M15" s="189">
        <v>43.295892782460832</v>
      </c>
      <c r="N15" s="189">
        <v>1035.741275958085</v>
      </c>
    </row>
    <row r="16" spans="1:23" x14ac:dyDescent="0.2">
      <c r="A16" t="s">
        <v>248</v>
      </c>
      <c r="C16" s="125">
        <v>2005</v>
      </c>
      <c r="D16" s="125" t="s">
        <v>146</v>
      </c>
      <c r="E16" s="138">
        <f>'Vehicle Fleet Gallon conversion'!B15</f>
        <v>745</v>
      </c>
      <c r="F16" s="183">
        <f t="shared" si="0"/>
        <v>6620815</v>
      </c>
      <c r="G16" s="183">
        <f t="shared" si="1"/>
        <v>6.6208150000000003</v>
      </c>
      <c r="H16" s="139"/>
      <c r="J16" s="123">
        <v>1996</v>
      </c>
      <c r="K16" s="189">
        <v>308.79153657658327</v>
      </c>
      <c r="L16" s="189">
        <v>666.98046809074162</v>
      </c>
      <c r="M16" s="189">
        <v>37.23446779291632</v>
      </c>
      <c r="N16" s="189">
        <v>1013.0064724602412</v>
      </c>
    </row>
    <row r="17" spans="1:16384" x14ac:dyDescent="0.2">
      <c r="A17" t="s">
        <v>249</v>
      </c>
      <c r="C17" s="125">
        <v>2005</v>
      </c>
      <c r="D17" s="125" t="s">
        <v>146</v>
      </c>
      <c r="E17" s="138">
        <f>'Vehicle Fleet Gallon conversion'!B16</f>
        <v>815</v>
      </c>
      <c r="F17" s="183">
        <f t="shared" si="0"/>
        <v>7242905</v>
      </c>
      <c r="G17" s="183">
        <f t="shared" si="1"/>
        <v>7.2429049999999995</v>
      </c>
      <c r="H17" s="139"/>
      <c r="J17" s="123">
        <v>1997</v>
      </c>
      <c r="K17" s="189">
        <v>310.53737445199454</v>
      </c>
      <c r="L17" s="189">
        <v>651.48602055012282</v>
      </c>
      <c r="M17" s="189">
        <v>32.021642301908031</v>
      </c>
      <c r="N17" s="189">
        <v>994.04503730402541</v>
      </c>
    </row>
    <row r="18" spans="1:16384" ht="17" thickBot="1" x14ac:dyDescent="0.25">
      <c r="A18" s="141" t="s">
        <v>250</v>
      </c>
      <c r="B18" s="141"/>
      <c r="C18" s="142">
        <v>2005</v>
      </c>
      <c r="D18" s="142" t="s">
        <v>146</v>
      </c>
      <c r="E18" s="143">
        <f>'Vehicle Fleet Gallon conversion'!B17</f>
        <v>138</v>
      </c>
      <c r="F18" s="184">
        <f t="shared" si="0"/>
        <v>1226406</v>
      </c>
      <c r="G18" s="184">
        <f t="shared" si="1"/>
        <v>1.2264059999999999</v>
      </c>
      <c r="H18" s="144">
        <f>SUM(G13:G18)</f>
        <v>577.35284200000001</v>
      </c>
      <c r="J18" s="123">
        <v>1998</v>
      </c>
      <c r="K18" s="189">
        <v>312.29308290197213</v>
      </c>
      <c r="L18" s="189">
        <v>638.18881097626979</v>
      </c>
      <c r="M18" s="189">
        <v>27.538612379640906</v>
      </c>
      <c r="N18" s="189">
        <v>978.02050625788274</v>
      </c>
    </row>
    <row r="19" spans="1:16384" ht="17" thickTop="1" x14ac:dyDescent="0.2">
      <c r="A19" t="s">
        <v>245</v>
      </c>
      <c r="C19" s="125">
        <v>2006</v>
      </c>
      <c r="D19" s="125" t="s">
        <v>146</v>
      </c>
      <c r="E19" s="138">
        <f>'Vehicle Fleet Gallon conversion'!C12</f>
        <v>4342</v>
      </c>
      <c r="F19" s="183">
        <f t="shared" si="0"/>
        <v>38587354</v>
      </c>
      <c r="G19" s="183">
        <f t="shared" si="1"/>
        <v>38.587353999999998</v>
      </c>
      <c r="H19" s="139"/>
      <c r="J19" s="123">
        <v>1999</v>
      </c>
      <c r="K19" s="189">
        <v>314.0587177325238</v>
      </c>
      <c r="L19" s="189">
        <v>626.57290949902756</v>
      </c>
      <c r="M19" s="189">
        <v>23.683206646491183</v>
      </c>
      <c r="N19" s="189">
        <v>964.31483387804258</v>
      </c>
    </row>
    <row r="20" spans="1:16384" x14ac:dyDescent="0.2">
      <c r="A20" t="s">
        <v>246</v>
      </c>
      <c r="C20" s="125">
        <v>2006</v>
      </c>
      <c r="D20" s="125" t="s">
        <v>146</v>
      </c>
      <c r="E20" s="138">
        <f>'Vehicle Fleet Gallon conversion'!C13</f>
        <v>37684</v>
      </c>
      <c r="F20" s="183">
        <f t="shared" si="0"/>
        <v>334897708</v>
      </c>
      <c r="G20" s="183">
        <f t="shared" si="1"/>
        <v>334.89770799999997</v>
      </c>
      <c r="H20" s="139"/>
      <c r="J20" s="123">
        <v>2000</v>
      </c>
      <c r="K20" s="189">
        <v>315.8343350651723</v>
      </c>
      <c r="L20" s="189">
        <v>616.26781409706336</v>
      </c>
      <c r="M20" s="189">
        <v>20.367557715982414</v>
      </c>
      <c r="N20" s="189">
        <v>952.46970687821818</v>
      </c>
    </row>
    <row r="21" spans="1:16384" x14ac:dyDescent="0.2">
      <c r="A21" t="s">
        <v>247</v>
      </c>
      <c r="C21" s="125">
        <v>2006</v>
      </c>
      <c r="D21" s="125" t="s">
        <v>146</v>
      </c>
      <c r="E21" s="138">
        <f>'Vehicle Fleet Gallon conversion'!C14</f>
        <v>5085</v>
      </c>
      <c r="F21" s="183">
        <f t="shared" si="0"/>
        <v>45190395</v>
      </c>
      <c r="G21" s="183">
        <f t="shared" si="1"/>
        <v>45.190395000000002</v>
      </c>
      <c r="H21" s="139"/>
      <c r="J21" s="123">
        <v>2001</v>
      </c>
      <c r="K21" s="189">
        <v>317.61999133873837</v>
      </c>
      <c r="L21" s="189">
        <v>607.00787924912299</v>
      </c>
      <c r="M21" s="189">
        <v>17.516099635744876</v>
      </c>
      <c r="N21" s="189">
        <v>942.14397022360629</v>
      </c>
    </row>
    <row r="22" spans="1:16384" x14ac:dyDescent="0.2">
      <c r="A22" t="s">
        <v>248</v>
      </c>
      <c r="C22" s="125">
        <v>2006</v>
      </c>
      <c r="D22" s="125" t="s">
        <v>146</v>
      </c>
      <c r="E22" s="138">
        <f>'Vehicle Fleet Gallon conversion'!C15</f>
        <v>767</v>
      </c>
      <c r="F22" s="183">
        <f t="shared" si="0"/>
        <v>6816329</v>
      </c>
      <c r="G22" s="183">
        <f t="shared" si="1"/>
        <v>6.8163289999999996</v>
      </c>
      <c r="H22" s="139"/>
      <c r="J22" s="123">
        <v>2002</v>
      </c>
      <c r="K22" s="189">
        <v>319.41574331113554</v>
      </c>
      <c r="L22" s="189">
        <v>598.60311145250523</v>
      </c>
      <c r="M22" s="189">
        <v>15.063845686740594</v>
      </c>
      <c r="N22" s="189">
        <v>933.08270045038137</v>
      </c>
    </row>
    <row r="23" spans="1:16384" x14ac:dyDescent="0.2">
      <c r="A23" t="s">
        <v>249</v>
      </c>
      <c r="C23" s="125">
        <v>2006</v>
      </c>
      <c r="D23" s="125" t="s">
        <v>146</v>
      </c>
      <c r="E23" s="138">
        <f>'Vehicle Fleet Gallon conversion'!C16</f>
        <v>190</v>
      </c>
      <c r="F23" s="183">
        <f t="shared" si="0"/>
        <v>1688530</v>
      </c>
      <c r="G23" s="183">
        <f t="shared" si="1"/>
        <v>1.6885300000000001</v>
      </c>
      <c r="H23" s="139"/>
      <c r="J23" s="123">
        <v>2003</v>
      </c>
      <c r="K23" s="189">
        <v>321.22164806117365</v>
      </c>
      <c r="L23" s="189">
        <v>590.91814933483431</v>
      </c>
      <c r="M23" s="189">
        <v>12.95490729059691</v>
      </c>
      <c r="N23" s="189">
        <v>925.09470468660481</v>
      </c>
    </row>
    <row r="24" spans="1:16384" ht="17" thickBot="1" x14ac:dyDescent="0.25">
      <c r="A24" s="141" t="s">
        <v>250</v>
      </c>
      <c r="B24" s="141"/>
      <c r="C24" s="142">
        <v>2006</v>
      </c>
      <c r="D24" s="142" t="s">
        <v>146</v>
      </c>
      <c r="E24" s="143">
        <f>'Vehicle Fleet Gallon conversion'!C17</f>
        <v>77</v>
      </c>
      <c r="F24" s="184">
        <f t="shared" si="0"/>
        <v>684299</v>
      </c>
      <c r="G24" s="184">
        <f t="shared" si="1"/>
        <v>0.68429899999999999</v>
      </c>
      <c r="H24" s="144">
        <f>SUM(G19:G24)</f>
        <v>427.86461500000001</v>
      </c>
      <c r="J24" s="123">
        <v>2004</v>
      </c>
      <c r="K24" s="189">
        <v>323.03776299037321</v>
      </c>
      <c r="L24" s="189">
        <v>583.85713714800636</v>
      </c>
      <c r="M24" s="189">
        <v>11.141220269913344</v>
      </c>
      <c r="N24" s="189">
        <v>918.03612040829296</v>
      </c>
      <c r="AP24" s="141"/>
      <c r="AQ24" s="142"/>
      <c r="AR24" s="142"/>
      <c r="AS24" s="143"/>
      <c r="AT24" s="144"/>
      <c r="AU24" s="144"/>
      <c r="AV24" s="144"/>
      <c r="AW24" s="141"/>
      <c r="AX24" s="141"/>
      <c r="AY24" s="142"/>
      <c r="AZ24" s="142"/>
      <c r="BA24" s="143"/>
      <c r="BB24" s="144"/>
      <c r="BC24" s="144"/>
      <c r="BD24" s="144"/>
      <c r="BE24" s="141"/>
      <c r="BF24" s="141"/>
      <c r="BG24" s="142"/>
      <c r="BH24" s="142"/>
      <c r="BI24" s="143"/>
      <c r="BJ24" s="144"/>
      <c r="BK24" s="144"/>
      <c r="BL24" s="144"/>
      <c r="BM24" s="141"/>
      <c r="BN24" s="141"/>
      <c r="BO24" s="142"/>
      <c r="BP24" s="142"/>
      <c r="BQ24" s="143"/>
      <c r="BR24" s="144"/>
      <c r="BS24" s="144"/>
      <c r="BT24" s="144"/>
      <c r="BU24" s="141"/>
      <c r="BV24" s="141"/>
      <c r="BW24" s="142"/>
      <c r="BX24" s="142"/>
      <c r="BY24" s="143"/>
      <c r="BZ24" s="144"/>
      <c r="CA24" s="144"/>
      <c r="CB24" s="144"/>
      <c r="CC24" s="141"/>
      <c r="CD24" s="141"/>
      <c r="CE24" s="142"/>
      <c r="CF24" s="142"/>
      <c r="CG24" s="143"/>
      <c r="CH24" s="144"/>
      <c r="CI24" s="144"/>
      <c r="CJ24" s="144"/>
      <c r="CK24" s="141"/>
      <c r="CL24" s="141"/>
      <c r="CM24" s="142"/>
      <c r="CN24" s="142"/>
      <c r="CO24" s="143"/>
      <c r="CP24" s="144"/>
      <c r="CQ24" s="144"/>
      <c r="CR24" s="144"/>
      <c r="CS24" s="141"/>
      <c r="CT24" s="141"/>
      <c r="CU24" s="142"/>
      <c r="CV24" s="142"/>
      <c r="CW24" s="143"/>
      <c r="CX24" s="144"/>
      <c r="CY24" s="144"/>
      <c r="CZ24" s="144"/>
      <c r="DA24" s="141"/>
      <c r="DB24" s="141"/>
      <c r="DC24" s="142"/>
      <c r="DD24" s="142"/>
      <c r="DE24" s="143"/>
      <c r="DF24" s="144"/>
      <c r="DG24" s="144"/>
      <c r="DH24" s="144"/>
      <c r="DI24" s="141"/>
      <c r="DJ24" s="141"/>
      <c r="DK24" s="142"/>
      <c r="DL24" s="142"/>
      <c r="DM24" s="143"/>
      <c r="DN24" s="144"/>
      <c r="DO24" s="144"/>
      <c r="DP24" s="144"/>
      <c r="DQ24" s="141"/>
      <c r="DR24" s="141"/>
      <c r="DS24" s="142"/>
      <c r="DT24" s="142"/>
      <c r="DU24" s="143"/>
      <c r="DV24" s="144"/>
      <c r="DW24" s="144"/>
      <c r="DX24" s="144"/>
      <c r="DY24" s="141"/>
      <c r="DZ24" s="141"/>
      <c r="EA24" s="142"/>
      <c r="EB24" s="142"/>
      <c r="EC24" s="143"/>
      <c r="ED24" s="144"/>
      <c r="EE24" s="144"/>
      <c r="EF24" s="144"/>
      <c r="EG24" s="141"/>
      <c r="EH24" s="141"/>
      <c r="EI24" s="142"/>
      <c r="EJ24" s="142"/>
      <c r="EK24" s="143"/>
      <c r="EL24" s="144"/>
      <c r="EM24" s="144"/>
      <c r="EN24" s="144"/>
      <c r="EO24" s="141"/>
      <c r="EP24" s="141"/>
      <c r="EQ24" s="142"/>
      <c r="ER24" s="142"/>
      <c r="ES24" s="143"/>
      <c r="ET24" s="144"/>
      <c r="EU24" s="144"/>
      <c r="EV24" s="144"/>
      <c r="EW24" s="141"/>
      <c r="EX24" s="141"/>
      <c r="EY24" s="142"/>
      <c r="EZ24" s="142"/>
      <c r="FA24" s="143"/>
      <c r="FB24" s="144"/>
      <c r="FC24" s="144"/>
      <c r="FD24" s="144"/>
      <c r="FE24" s="141"/>
      <c r="FF24" s="141"/>
      <c r="FG24" s="142"/>
      <c r="FH24" s="142"/>
      <c r="FI24" s="143"/>
      <c r="FJ24" s="144"/>
      <c r="FK24" s="144"/>
      <c r="FL24" s="144"/>
      <c r="FM24" s="141"/>
      <c r="FN24" s="141"/>
      <c r="FO24" s="142"/>
      <c r="FP24" s="142"/>
      <c r="FQ24" s="143"/>
      <c r="FR24" s="144"/>
      <c r="FS24" s="144"/>
      <c r="FT24" s="144"/>
      <c r="FU24" s="141"/>
      <c r="FV24" s="141"/>
      <c r="FW24" s="142"/>
      <c r="FX24" s="142"/>
      <c r="FY24" s="143"/>
      <c r="FZ24" s="144"/>
      <c r="GA24" s="144"/>
      <c r="GB24" s="144"/>
      <c r="GC24" s="141"/>
      <c r="GD24" s="141"/>
      <c r="GE24" s="142"/>
      <c r="GF24" s="142"/>
      <c r="GG24" s="143"/>
      <c r="GH24" s="144"/>
      <c r="GI24" s="144"/>
      <c r="GJ24" s="144"/>
      <c r="GK24" s="141"/>
      <c r="GL24" s="141"/>
      <c r="GM24" s="142"/>
      <c r="GN24" s="142"/>
      <c r="GO24" s="143"/>
      <c r="GP24" s="144"/>
      <c r="GQ24" s="144"/>
      <c r="GR24" s="144"/>
      <c r="GS24" s="141"/>
      <c r="GT24" s="141"/>
      <c r="GU24" s="142"/>
      <c r="GV24" s="142"/>
      <c r="GW24" s="143"/>
      <c r="GX24" s="144"/>
      <c r="GY24" s="144"/>
      <c r="GZ24" s="144"/>
      <c r="HA24" s="141"/>
      <c r="HB24" s="141"/>
      <c r="HC24" s="142"/>
      <c r="HD24" s="142"/>
      <c r="HE24" s="143"/>
      <c r="HF24" s="144"/>
      <c r="HG24" s="144"/>
      <c r="HH24" s="144"/>
      <c r="HI24" s="141"/>
      <c r="HJ24" s="141"/>
      <c r="HK24" s="142"/>
      <c r="HL24" s="142"/>
      <c r="HM24" s="143"/>
      <c r="HN24" s="144"/>
      <c r="HO24" s="144"/>
      <c r="HP24" s="144"/>
      <c r="HQ24" s="141"/>
      <c r="HR24" s="141"/>
      <c r="HS24" s="142"/>
      <c r="HT24" s="142"/>
      <c r="HU24" s="143"/>
      <c r="HV24" s="144"/>
      <c r="HW24" s="144"/>
      <c r="HX24" s="144"/>
      <c r="HY24" s="141"/>
      <c r="HZ24" s="141"/>
      <c r="IA24" s="142"/>
      <c r="IB24" s="142"/>
      <c r="IC24" s="143"/>
      <c r="ID24" s="144"/>
      <c r="IE24" s="144"/>
      <c r="IF24" s="144"/>
      <c r="IG24" s="141"/>
      <c r="IH24" s="141"/>
      <c r="II24" s="142"/>
      <c r="IJ24" s="142"/>
      <c r="IK24" s="143"/>
      <c r="IL24" s="144"/>
      <c r="IM24" s="144"/>
      <c r="IN24" s="144"/>
      <c r="IO24" s="141"/>
      <c r="IP24" s="141"/>
      <c r="IQ24" s="142"/>
      <c r="IR24" s="142"/>
      <c r="IS24" s="143"/>
      <c r="IT24" s="144"/>
      <c r="IU24" s="144"/>
      <c r="IV24" s="144"/>
      <c r="IW24" s="141"/>
      <c r="IX24" s="141"/>
      <c r="IY24" s="142"/>
      <c r="IZ24" s="142"/>
      <c r="JA24" s="143"/>
      <c r="JB24" s="144"/>
      <c r="JC24" s="144"/>
      <c r="JD24" s="144"/>
      <c r="JE24" s="141"/>
      <c r="JF24" s="141"/>
      <c r="JG24" s="142"/>
      <c r="JH24" s="142"/>
      <c r="JI24" s="143"/>
      <c r="JJ24" s="144"/>
      <c r="JK24" s="144"/>
      <c r="JL24" s="144"/>
      <c r="JM24" s="141"/>
      <c r="JN24" s="141"/>
      <c r="JO24" s="142"/>
      <c r="JP24" s="142"/>
      <c r="JQ24" s="143"/>
      <c r="JR24" s="144"/>
      <c r="JS24" s="144"/>
      <c r="JT24" s="144"/>
      <c r="JU24" s="141"/>
      <c r="JV24" s="141"/>
      <c r="JW24" s="142"/>
      <c r="JX24" s="142"/>
      <c r="JY24" s="143"/>
      <c r="JZ24" s="144"/>
      <c r="KA24" s="144"/>
      <c r="KB24" s="144"/>
      <c r="KC24" s="141"/>
      <c r="KD24" s="141"/>
      <c r="KE24" s="142"/>
      <c r="KF24" s="142"/>
      <c r="KG24" s="143"/>
      <c r="KH24" s="144"/>
      <c r="KI24" s="144"/>
      <c r="KJ24" s="144"/>
      <c r="KK24" s="141"/>
      <c r="KL24" s="141"/>
      <c r="KM24" s="142"/>
      <c r="KN24" s="142"/>
      <c r="KO24" s="143"/>
      <c r="KP24" s="144"/>
      <c r="KQ24" s="144"/>
      <c r="KR24" s="144"/>
      <c r="KS24" s="141"/>
      <c r="KT24" s="141"/>
      <c r="KU24" s="142"/>
      <c r="KV24" s="142"/>
      <c r="KW24" s="143"/>
      <c r="KX24" s="144"/>
      <c r="KY24" s="144"/>
      <c r="KZ24" s="144"/>
      <c r="LA24" s="141"/>
      <c r="LB24" s="141"/>
      <c r="LC24" s="142"/>
      <c r="LD24" s="142"/>
      <c r="LE24" s="143"/>
      <c r="LF24" s="144"/>
      <c r="LG24" s="144"/>
      <c r="LH24" s="144"/>
      <c r="LI24" s="141"/>
      <c r="LJ24" s="141"/>
      <c r="LK24" s="142"/>
      <c r="LL24" s="142"/>
      <c r="LM24" s="143"/>
      <c r="LN24" s="144"/>
      <c r="LO24" s="144"/>
      <c r="LP24" s="144"/>
      <c r="LQ24" s="141"/>
      <c r="LR24" s="141"/>
      <c r="LS24" s="142"/>
      <c r="LT24" s="142"/>
      <c r="LU24" s="143"/>
      <c r="LV24" s="144"/>
      <c r="LW24" s="144"/>
      <c r="LX24" s="144"/>
      <c r="LY24" s="141"/>
      <c r="LZ24" s="141"/>
      <c r="MA24" s="142"/>
      <c r="MB24" s="142"/>
      <c r="MC24" s="143"/>
      <c r="MD24" s="144"/>
      <c r="ME24" s="144"/>
      <c r="MF24" s="144"/>
      <c r="MG24" s="141"/>
      <c r="MH24" s="141"/>
      <c r="MI24" s="142"/>
      <c r="MJ24" s="142"/>
      <c r="MK24" s="143"/>
      <c r="ML24" s="144"/>
      <c r="MM24" s="144"/>
      <c r="MN24" s="144"/>
      <c r="MO24" s="141"/>
      <c r="MP24" s="141"/>
      <c r="MQ24" s="142"/>
      <c r="MR24" s="142"/>
      <c r="MS24" s="143"/>
      <c r="MT24" s="144"/>
      <c r="MU24" s="144"/>
      <c r="MV24" s="144"/>
      <c r="MW24" s="141"/>
      <c r="MX24" s="141"/>
      <c r="MY24" s="142"/>
      <c r="MZ24" s="142"/>
      <c r="NA24" s="143"/>
      <c r="NB24" s="144"/>
      <c r="NC24" s="144"/>
      <c r="ND24" s="144"/>
      <c r="NE24" s="141"/>
      <c r="NF24" s="141"/>
      <c r="NG24" s="142"/>
      <c r="NH24" s="142"/>
      <c r="NI24" s="143"/>
      <c r="NJ24" s="144"/>
      <c r="NK24" s="144"/>
      <c r="NL24" s="144"/>
      <c r="NM24" s="141"/>
      <c r="NN24" s="141"/>
      <c r="NO24" s="142"/>
      <c r="NP24" s="142"/>
      <c r="NQ24" s="143"/>
      <c r="NR24" s="144"/>
      <c r="NS24" s="144"/>
      <c r="NT24" s="144"/>
      <c r="NU24" s="141"/>
      <c r="NV24" s="141"/>
      <c r="NW24" s="142"/>
      <c r="NX24" s="142"/>
      <c r="NY24" s="143"/>
      <c r="NZ24" s="144"/>
      <c r="OA24" s="144"/>
      <c r="OB24" s="144"/>
      <c r="OC24" s="141"/>
      <c r="OD24" s="141"/>
      <c r="OE24" s="142"/>
      <c r="OF24" s="142"/>
      <c r="OG24" s="143"/>
      <c r="OH24" s="144"/>
      <c r="OI24" s="144"/>
      <c r="OJ24" s="144"/>
      <c r="OK24" s="141"/>
      <c r="OL24" s="141"/>
      <c r="OM24" s="142"/>
      <c r="ON24" s="142"/>
      <c r="OO24" s="143"/>
      <c r="OP24" s="144"/>
      <c r="OQ24" s="144"/>
      <c r="OR24" s="144"/>
      <c r="OS24" s="141"/>
      <c r="OT24" s="141"/>
      <c r="OU24" s="142"/>
      <c r="OV24" s="142"/>
      <c r="OW24" s="143"/>
      <c r="OX24" s="144"/>
      <c r="OY24" s="144"/>
      <c r="OZ24" s="144"/>
      <c r="PA24" s="141"/>
      <c r="PB24" s="141"/>
      <c r="PC24" s="142"/>
      <c r="PD24" s="142"/>
      <c r="PE24" s="143"/>
      <c r="PF24" s="144"/>
      <c r="PG24" s="144"/>
      <c r="PH24" s="144"/>
      <c r="PI24" s="141"/>
      <c r="PJ24" s="141"/>
      <c r="PK24" s="142"/>
      <c r="PL24" s="142"/>
      <c r="PM24" s="143"/>
      <c r="PN24" s="144"/>
      <c r="PO24" s="144"/>
      <c r="PP24" s="144"/>
      <c r="PQ24" s="141"/>
      <c r="PR24" s="141"/>
      <c r="PS24" s="142"/>
      <c r="PT24" s="142"/>
      <c r="PU24" s="143"/>
      <c r="PV24" s="144"/>
      <c r="PW24" s="144"/>
      <c r="PX24" s="144"/>
      <c r="PY24" s="141"/>
      <c r="PZ24" s="141"/>
      <c r="QA24" s="142"/>
      <c r="QB24" s="142"/>
      <c r="QC24" s="143"/>
      <c r="QD24" s="144"/>
      <c r="QE24" s="144"/>
      <c r="QF24" s="144"/>
      <c r="QG24" s="141"/>
      <c r="QH24" s="141"/>
      <c r="QI24" s="142"/>
      <c r="QJ24" s="142"/>
      <c r="QK24" s="143"/>
      <c r="QL24" s="144"/>
      <c r="QM24" s="144"/>
      <c r="QN24" s="144"/>
      <c r="QO24" s="141"/>
      <c r="QP24" s="141"/>
      <c r="QQ24" s="142"/>
      <c r="QR24" s="142"/>
      <c r="QS24" s="143"/>
      <c r="QT24" s="144"/>
      <c r="QU24" s="144"/>
      <c r="QV24" s="144"/>
      <c r="QW24" s="141"/>
      <c r="QX24" s="141"/>
      <c r="QY24" s="142"/>
      <c r="QZ24" s="142"/>
      <c r="RA24" s="143"/>
      <c r="RB24" s="144"/>
      <c r="RC24" s="144"/>
      <c r="RD24" s="144"/>
      <c r="RE24" s="141"/>
      <c r="RF24" s="141"/>
      <c r="RG24" s="142"/>
      <c r="RH24" s="142"/>
      <c r="RI24" s="143"/>
      <c r="RJ24" s="144"/>
      <c r="RK24" s="144"/>
      <c r="RL24" s="144"/>
      <c r="RM24" s="141"/>
      <c r="RN24" s="141"/>
      <c r="RO24" s="142"/>
      <c r="RP24" s="142"/>
      <c r="RQ24" s="143"/>
      <c r="RR24" s="144"/>
      <c r="RS24" s="144"/>
      <c r="RT24" s="144"/>
      <c r="RU24" s="141"/>
      <c r="RV24" s="141"/>
      <c r="RW24" s="142"/>
      <c r="RX24" s="142"/>
      <c r="RY24" s="143"/>
      <c r="RZ24" s="144"/>
      <c r="SA24" s="144"/>
      <c r="SB24" s="144"/>
      <c r="SC24" s="141"/>
      <c r="SD24" s="141"/>
      <c r="SE24" s="142"/>
      <c r="SF24" s="142"/>
      <c r="SG24" s="143"/>
      <c r="SH24" s="144"/>
      <c r="SI24" s="144"/>
      <c r="SJ24" s="144"/>
      <c r="SK24" s="141"/>
      <c r="SL24" s="141"/>
      <c r="SM24" s="142"/>
      <c r="SN24" s="142"/>
      <c r="SO24" s="143"/>
      <c r="SP24" s="144"/>
      <c r="SQ24" s="144"/>
      <c r="SR24" s="144"/>
      <c r="SS24" s="141"/>
      <c r="ST24" s="141"/>
      <c r="SU24" s="142"/>
      <c r="SV24" s="142"/>
      <c r="SW24" s="143"/>
      <c r="SX24" s="144"/>
      <c r="SY24" s="144"/>
      <c r="SZ24" s="144"/>
      <c r="TA24" s="141"/>
      <c r="TB24" s="141"/>
      <c r="TC24" s="142"/>
      <c r="TD24" s="142"/>
      <c r="TE24" s="143"/>
      <c r="TF24" s="144"/>
      <c r="TG24" s="144"/>
      <c r="TH24" s="144"/>
      <c r="TI24" s="141"/>
      <c r="TJ24" s="141"/>
      <c r="TK24" s="142"/>
      <c r="TL24" s="142"/>
      <c r="TM24" s="143"/>
      <c r="TN24" s="144"/>
      <c r="TO24" s="144"/>
      <c r="TP24" s="144"/>
      <c r="TQ24" s="141"/>
      <c r="TR24" s="141"/>
      <c r="TS24" s="142"/>
      <c r="TT24" s="142"/>
      <c r="TU24" s="143"/>
      <c r="TV24" s="144"/>
      <c r="TW24" s="144"/>
      <c r="TX24" s="144"/>
      <c r="TY24" s="141"/>
      <c r="TZ24" s="141"/>
      <c r="UA24" s="142"/>
      <c r="UB24" s="142"/>
      <c r="UC24" s="143"/>
      <c r="UD24" s="144"/>
      <c r="UE24" s="144"/>
      <c r="UF24" s="144"/>
      <c r="UG24" s="141"/>
      <c r="UH24" s="141"/>
      <c r="UI24" s="142"/>
      <c r="UJ24" s="142"/>
      <c r="UK24" s="143"/>
      <c r="UL24" s="144"/>
      <c r="UM24" s="144"/>
      <c r="UN24" s="144"/>
      <c r="UO24" s="141"/>
      <c r="UP24" s="141"/>
      <c r="UQ24" s="142"/>
      <c r="UR24" s="142"/>
      <c r="US24" s="143"/>
      <c r="UT24" s="144"/>
      <c r="UU24" s="144"/>
      <c r="UV24" s="144"/>
      <c r="UW24" s="141"/>
      <c r="UX24" s="141"/>
      <c r="UY24" s="142"/>
      <c r="UZ24" s="142"/>
      <c r="VA24" s="143"/>
      <c r="VB24" s="144"/>
      <c r="VC24" s="144"/>
      <c r="VD24" s="144"/>
      <c r="VE24" s="141"/>
      <c r="VF24" s="141"/>
      <c r="VG24" s="142"/>
      <c r="VH24" s="142"/>
      <c r="VI24" s="143"/>
      <c r="VJ24" s="144"/>
      <c r="VK24" s="144"/>
      <c r="VL24" s="144"/>
      <c r="VM24" s="141"/>
      <c r="VN24" s="141"/>
      <c r="VO24" s="142"/>
      <c r="VP24" s="142"/>
      <c r="VQ24" s="143"/>
      <c r="VR24" s="144"/>
      <c r="VS24" s="144"/>
      <c r="VT24" s="144"/>
      <c r="VU24" s="141"/>
      <c r="VV24" s="141"/>
      <c r="VW24" s="142"/>
      <c r="VX24" s="142"/>
      <c r="VY24" s="143"/>
      <c r="VZ24" s="144"/>
      <c r="WA24" s="144"/>
      <c r="WB24" s="144"/>
      <c r="WC24" s="141"/>
      <c r="WD24" s="141"/>
      <c r="WE24" s="142"/>
      <c r="WF24" s="142"/>
      <c r="WG24" s="143"/>
      <c r="WH24" s="144"/>
      <c r="WI24" s="144"/>
      <c r="WJ24" s="144"/>
      <c r="WK24" s="141"/>
      <c r="WL24" s="141"/>
      <c r="WM24" s="142"/>
      <c r="WN24" s="142"/>
      <c r="WO24" s="143"/>
      <c r="WP24" s="144"/>
      <c r="WQ24" s="144"/>
      <c r="WR24" s="144"/>
      <c r="WS24" s="141"/>
      <c r="WT24" s="141"/>
      <c r="WU24" s="142"/>
      <c r="WV24" s="142"/>
      <c r="WW24" s="143"/>
      <c r="WX24" s="144"/>
      <c r="WY24" s="144"/>
      <c r="WZ24" s="144"/>
      <c r="XA24" s="141"/>
      <c r="XB24" s="141"/>
      <c r="XC24" s="142"/>
      <c r="XD24" s="142"/>
      <c r="XE24" s="143"/>
      <c r="XF24" s="144"/>
      <c r="XG24" s="144"/>
      <c r="XH24" s="144"/>
      <c r="XI24" s="141"/>
      <c r="XJ24" s="141"/>
      <c r="XK24" s="142"/>
      <c r="XL24" s="142"/>
      <c r="XM24" s="143"/>
      <c r="XN24" s="144"/>
      <c r="XO24" s="144"/>
      <c r="XP24" s="144"/>
      <c r="XQ24" s="141"/>
      <c r="XR24" s="141"/>
      <c r="XS24" s="142"/>
      <c r="XT24" s="142"/>
      <c r="XU24" s="143"/>
      <c r="XV24" s="144"/>
      <c r="XW24" s="144"/>
      <c r="XX24" s="144"/>
      <c r="XY24" s="141"/>
      <c r="XZ24" s="141"/>
      <c r="YA24" s="142"/>
      <c r="YB24" s="142"/>
      <c r="YC24" s="143"/>
      <c r="YD24" s="144"/>
      <c r="YE24" s="144"/>
      <c r="YF24" s="144"/>
      <c r="YG24" s="141"/>
      <c r="YH24" s="141"/>
      <c r="YI24" s="142"/>
      <c r="YJ24" s="142"/>
      <c r="YK24" s="143"/>
      <c r="YL24" s="144"/>
      <c r="YM24" s="144"/>
      <c r="YN24" s="144"/>
      <c r="YO24" s="141"/>
      <c r="YP24" s="141"/>
      <c r="YQ24" s="142"/>
      <c r="YR24" s="142"/>
      <c r="YS24" s="143"/>
      <c r="YT24" s="144"/>
      <c r="YU24" s="144"/>
      <c r="YV24" s="144"/>
      <c r="YW24" s="141"/>
      <c r="YX24" s="141"/>
      <c r="YY24" s="142"/>
      <c r="YZ24" s="142"/>
      <c r="ZA24" s="143"/>
      <c r="ZB24" s="144"/>
      <c r="ZC24" s="144"/>
      <c r="ZD24" s="144"/>
      <c r="ZE24" s="141"/>
      <c r="ZF24" s="141"/>
      <c r="ZG24" s="142"/>
      <c r="ZH24" s="142"/>
      <c r="ZI24" s="143"/>
      <c r="ZJ24" s="144"/>
      <c r="ZK24" s="144"/>
      <c r="ZL24" s="144"/>
      <c r="ZM24" s="141"/>
      <c r="ZN24" s="141"/>
      <c r="ZO24" s="142"/>
      <c r="ZP24" s="142"/>
      <c r="ZQ24" s="143"/>
      <c r="ZR24" s="144"/>
      <c r="ZS24" s="144"/>
      <c r="ZT24" s="144"/>
      <c r="ZU24" s="141"/>
      <c r="ZV24" s="141"/>
      <c r="ZW24" s="142"/>
      <c r="ZX24" s="142"/>
      <c r="ZY24" s="143"/>
      <c r="ZZ24" s="144"/>
      <c r="AAA24" s="144"/>
      <c r="AAB24" s="144"/>
      <c r="AAC24" s="141"/>
      <c r="AAD24" s="141"/>
      <c r="AAE24" s="142"/>
      <c r="AAF24" s="142"/>
      <c r="AAG24" s="143"/>
      <c r="AAH24" s="144"/>
      <c r="AAI24" s="144"/>
      <c r="AAJ24" s="144"/>
      <c r="AAK24" s="141"/>
      <c r="AAL24" s="141"/>
      <c r="AAM24" s="142"/>
      <c r="AAN24" s="142"/>
      <c r="AAO24" s="143"/>
      <c r="AAP24" s="144"/>
      <c r="AAQ24" s="144"/>
      <c r="AAR24" s="144"/>
      <c r="AAS24" s="141"/>
      <c r="AAT24" s="141"/>
      <c r="AAU24" s="142"/>
      <c r="AAV24" s="142"/>
      <c r="AAW24" s="143"/>
      <c r="AAX24" s="144"/>
      <c r="AAY24" s="144"/>
      <c r="AAZ24" s="144"/>
      <c r="ABA24" s="141"/>
      <c r="ABB24" s="141"/>
      <c r="ABC24" s="142"/>
      <c r="ABD24" s="142"/>
      <c r="ABE24" s="143"/>
      <c r="ABF24" s="144"/>
      <c r="ABG24" s="144"/>
      <c r="ABH24" s="144"/>
      <c r="ABI24" s="141"/>
      <c r="ABJ24" s="141"/>
      <c r="ABK24" s="142"/>
      <c r="ABL24" s="142"/>
      <c r="ABM24" s="143"/>
      <c r="ABN24" s="144"/>
      <c r="ABO24" s="144"/>
      <c r="ABP24" s="144"/>
      <c r="ABQ24" s="141"/>
      <c r="ABR24" s="141"/>
      <c r="ABS24" s="142"/>
      <c r="ABT24" s="142"/>
      <c r="ABU24" s="143"/>
      <c r="ABV24" s="144"/>
      <c r="ABW24" s="144"/>
      <c r="ABX24" s="144"/>
      <c r="ABY24" s="141"/>
      <c r="ABZ24" s="141"/>
      <c r="ACA24" s="142"/>
      <c r="ACB24" s="142"/>
      <c r="ACC24" s="143"/>
      <c r="ACD24" s="144"/>
      <c r="ACE24" s="144"/>
      <c r="ACF24" s="144"/>
      <c r="ACG24" s="141"/>
      <c r="ACH24" s="141"/>
      <c r="ACI24" s="142"/>
      <c r="ACJ24" s="142"/>
      <c r="ACK24" s="143"/>
      <c r="ACL24" s="144"/>
      <c r="ACM24" s="144"/>
      <c r="ACN24" s="144"/>
      <c r="ACO24" s="141"/>
      <c r="ACP24" s="141"/>
      <c r="ACQ24" s="142"/>
      <c r="ACR24" s="142"/>
      <c r="ACS24" s="143"/>
      <c r="ACT24" s="144"/>
      <c r="ACU24" s="144"/>
      <c r="ACV24" s="144"/>
      <c r="ACW24" s="141"/>
      <c r="ACX24" s="141"/>
      <c r="ACY24" s="142"/>
      <c r="ACZ24" s="142"/>
      <c r="ADA24" s="143"/>
      <c r="ADB24" s="144"/>
      <c r="ADC24" s="144"/>
      <c r="ADD24" s="144"/>
      <c r="ADE24" s="141"/>
      <c r="ADF24" s="141"/>
      <c r="ADG24" s="142"/>
      <c r="ADH24" s="142"/>
      <c r="ADI24" s="143"/>
      <c r="ADJ24" s="144"/>
      <c r="ADK24" s="144"/>
      <c r="ADL24" s="144"/>
      <c r="ADM24" s="141"/>
      <c r="ADN24" s="141"/>
      <c r="ADO24" s="142"/>
      <c r="ADP24" s="142"/>
      <c r="ADQ24" s="143"/>
      <c r="ADR24" s="144"/>
      <c r="ADS24" s="144"/>
      <c r="ADT24" s="144"/>
      <c r="ADU24" s="141"/>
      <c r="ADV24" s="141"/>
      <c r="ADW24" s="142"/>
      <c r="ADX24" s="142"/>
      <c r="ADY24" s="143"/>
      <c r="ADZ24" s="144"/>
      <c r="AEA24" s="144"/>
      <c r="AEB24" s="144"/>
      <c r="AEC24" s="141"/>
      <c r="AED24" s="141"/>
      <c r="AEE24" s="142"/>
      <c r="AEF24" s="142"/>
      <c r="AEG24" s="143"/>
      <c r="AEH24" s="144"/>
      <c r="AEI24" s="144"/>
      <c r="AEJ24" s="144"/>
      <c r="AEK24" s="141"/>
      <c r="AEL24" s="141"/>
      <c r="AEM24" s="142"/>
      <c r="AEN24" s="142"/>
      <c r="AEO24" s="143"/>
      <c r="AEP24" s="144"/>
      <c r="AEQ24" s="144"/>
      <c r="AER24" s="144"/>
      <c r="AES24" s="141"/>
      <c r="AET24" s="141"/>
      <c r="AEU24" s="142"/>
      <c r="AEV24" s="142"/>
      <c r="AEW24" s="143"/>
      <c r="AEX24" s="144"/>
      <c r="AEY24" s="144"/>
      <c r="AEZ24" s="144"/>
      <c r="AFA24" s="141"/>
      <c r="AFB24" s="141"/>
      <c r="AFC24" s="142"/>
      <c r="AFD24" s="142"/>
      <c r="AFE24" s="143"/>
      <c r="AFF24" s="144"/>
      <c r="AFG24" s="144"/>
      <c r="AFH24" s="144"/>
      <c r="AFI24" s="141"/>
      <c r="AFJ24" s="141"/>
      <c r="AFK24" s="142"/>
      <c r="AFL24" s="142"/>
      <c r="AFM24" s="143"/>
      <c r="AFN24" s="144"/>
      <c r="AFO24" s="144"/>
      <c r="AFP24" s="144"/>
      <c r="AFQ24" s="141"/>
      <c r="AFR24" s="141"/>
      <c r="AFS24" s="142"/>
      <c r="AFT24" s="142"/>
      <c r="AFU24" s="143"/>
      <c r="AFV24" s="144"/>
      <c r="AFW24" s="144"/>
      <c r="AFX24" s="144"/>
      <c r="AFY24" s="141"/>
      <c r="AFZ24" s="141"/>
      <c r="AGA24" s="142"/>
      <c r="AGB24" s="142"/>
      <c r="AGC24" s="143"/>
      <c r="AGD24" s="144"/>
      <c r="AGE24" s="144"/>
      <c r="AGF24" s="144"/>
      <c r="AGG24" s="141"/>
      <c r="AGH24" s="141"/>
      <c r="AGI24" s="142"/>
      <c r="AGJ24" s="142"/>
      <c r="AGK24" s="143"/>
      <c r="AGL24" s="144"/>
      <c r="AGM24" s="144"/>
      <c r="AGN24" s="144"/>
      <c r="AGO24" s="141"/>
      <c r="AGP24" s="141"/>
      <c r="AGQ24" s="142"/>
      <c r="AGR24" s="142"/>
      <c r="AGS24" s="143"/>
      <c r="AGT24" s="144"/>
      <c r="AGU24" s="144"/>
      <c r="AGV24" s="144"/>
      <c r="AGW24" s="141"/>
      <c r="AGX24" s="141"/>
      <c r="AGY24" s="142"/>
      <c r="AGZ24" s="142"/>
      <c r="AHA24" s="143"/>
      <c r="AHB24" s="144"/>
      <c r="AHC24" s="144"/>
      <c r="AHD24" s="144"/>
      <c r="AHE24" s="141"/>
      <c r="AHF24" s="141"/>
      <c r="AHG24" s="142"/>
      <c r="AHH24" s="142"/>
      <c r="AHI24" s="143"/>
      <c r="AHJ24" s="144"/>
      <c r="AHK24" s="144"/>
      <c r="AHL24" s="144"/>
      <c r="AHM24" s="141"/>
      <c r="AHN24" s="141"/>
      <c r="AHO24" s="142"/>
      <c r="AHP24" s="142"/>
      <c r="AHQ24" s="143"/>
      <c r="AHR24" s="144"/>
      <c r="AHS24" s="144"/>
      <c r="AHT24" s="144"/>
      <c r="AHU24" s="141"/>
      <c r="AHV24" s="141"/>
      <c r="AHW24" s="142"/>
      <c r="AHX24" s="142"/>
      <c r="AHY24" s="143"/>
      <c r="AHZ24" s="144"/>
      <c r="AIA24" s="144"/>
      <c r="AIB24" s="144"/>
      <c r="AIC24" s="141"/>
      <c r="AID24" s="141"/>
      <c r="AIE24" s="142"/>
      <c r="AIF24" s="142"/>
      <c r="AIG24" s="143"/>
      <c r="AIH24" s="144"/>
      <c r="AII24" s="144"/>
      <c r="AIJ24" s="144"/>
      <c r="AIK24" s="141"/>
      <c r="AIL24" s="141"/>
      <c r="AIM24" s="142"/>
      <c r="AIN24" s="142"/>
      <c r="AIO24" s="143"/>
      <c r="AIP24" s="144"/>
      <c r="AIQ24" s="144"/>
      <c r="AIR24" s="144"/>
      <c r="AIS24" s="141"/>
      <c r="AIT24" s="141"/>
      <c r="AIU24" s="142"/>
      <c r="AIV24" s="142"/>
      <c r="AIW24" s="143"/>
      <c r="AIX24" s="144"/>
      <c r="AIY24" s="144"/>
      <c r="AIZ24" s="144"/>
      <c r="AJA24" s="141"/>
      <c r="AJB24" s="141"/>
      <c r="AJC24" s="142"/>
      <c r="AJD24" s="142"/>
      <c r="AJE24" s="143"/>
      <c r="AJF24" s="144"/>
      <c r="AJG24" s="144"/>
      <c r="AJH24" s="144"/>
      <c r="AJI24" s="141"/>
      <c r="AJJ24" s="141"/>
      <c r="AJK24" s="142"/>
      <c r="AJL24" s="142"/>
      <c r="AJM24" s="143"/>
      <c r="AJN24" s="144"/>
      <c r="AJO24" s="144"/>
      <c r="AJP24" s="144"/>
      <c r="AJQ24" s="141"/>
      <c r="AJR24" s="141"/>
      <c r="AJS24" s="142"/>
      <c r="AJT24" s="142"/>
      <c r="AJU24" s="143"/>
      <c r="AJV24" s="144"/>
      <c r="AJW24" s="144"/>
      <c r="AJX24" s="144"/>
      <c r="AJY24" s="141"/>
      <c r="AJZ24" s="141"/>
      <c r="AKA24" s="142"/>
      <c r="AKB24" s="142"/>
      <c r="AKC24" s="143"/>
      <c r="AKD24" s="144"/>
      <c r="AKE24" s="144"/>
      <c r="AKF24" s="144"/>
      <c r="AKG24" s="141"/>
      <c r="AKH24" s="141"/>
      <c r="AKI24" s="142"/>
      <c r="AKJ24" s="142"/>
      <c r="AKK24" s="143"/>
      <c r="AKL24" s="144"/>
      <c r="AKM24" s="144"/>
      <c r="AKN24" s="144"/>
      <c r="AKO24" s="141"/>
      <c r="AKP24" s="141"/>
      <c r="AKQ24" s="142"/>
      <c r="AKR24" s="142"/>
      <c r="AKS24" s="143"/>
      <c r="AKT24" s="144"/>
      <c r="AKU24" s="144"/>
      <c r="AKV24" s="144"/>
      <c r="AKW24" s="141"/>
      <c r="AKX24" s="141"/>
      <c r="AKY24" s="142"/>
      <c r="AKZ24" s="142"/>
      <c r="ALA24" s="143"/>
      <c r="ALB24" s="144"/>
      <c r="ALC24" s="144"/>
      <c r="ALD24" s="144"/>
      <c r="ALE24" s="141"/>
      <c r="ALF24" s="141"/>
      <c r="ALG24" s="142"/>
      <c r="ALH24" s="142"/>
      <c r="ALI24" s="143"/>
      <c r="ALJ24" s="144"/>
      <c r="ALK24" s="144"/>
      <c r="ALL24" s="144"/>
      <c r="ALM24" s="141"/>
      <c r="ALN24" s="141"/>
      <c r="ALO24" s="142"/>
      <c r="ALP24" s="142"/>
      <c r="ALQ24" s="143"/>
      <c r="ALR24" s="144"/>
      <c r="ALS24" s="144"/>
      <c r="ALT24" s="144"/>
      <c r="ALU24" s="141"/>
      <c r="ALV24" s="141"/>
      <c r="ALW24" s="142"/>
      <c r="ALX24" s="142"/>
      <c r="ALY24" s="143"/>
      <c r="ALZ24" s="144"/>
      <c r="AMA24" s="144"/>
      <c r="AMB24" s="144"/>
      <c r="AMC24" s="141"/>
      <c r="AMD24" s="141"/>
      <c r="AME24" s="142"/>
      <c r="AMF24" s="142"/>
      <c r="AMG24" s="143"/>
      <c r="AMH24" s="144"/>
      <c r="AMI24" s="144"/>
      <c r="AMJ24" s="144"/>
      <c r="AMK24" s="141"/>
      <c r="AML24" s="141"/>
      <c r="AMM24" s="142"/>
      <c r="AMN24" s="142"/>
      <c r="AMO24" s="143"/>
      <c r="AMP24" s="144"/>
      <c r="AMQ24" s="144"/>
      <c r="AMR24" s="144"/>
      <c r="AMS24" s="141"/>
      <c r="AMT24" s="141"/>
      <c r="AMU24" s="142"/>
      <c r="AMV24" s="142"/>
      <c r="AMW24" s="143"/>
      <c r="AMX24" s="144"/>
      <c r="AMY24" s="144"/>
      <c r="AMZ24" s="144"/>
      <c r="ANA24" s="141"/>
      <c r="ANB24" s="141"/>
      <c r="ANC24" s="142"/>
      <c r="AND24" s="142"/>
      <c r="ANE24" s="143"/>
      <c r="ANF24" s="144"/>
      <c r="ANG24" s="144"/>
      <c r="ANH24" s="144"/>
      <c r="ANI24" s="141"/>
      <c r="ANJ24" s="141"/>
      <c r="ANK24" s="142"/>
      <c r="ANL24" s="142"/>
      <c r="ANM24" s="143"/>
      <c r="ANN24" s="144"/>
      <c r="ANO24" s="144"/>
      <c r="ANP24" s="144"/>
      <c r="ANQ24" s="141"/>
      <c r="ANR24" s="141"/>
      <c r="ANS24" s="142"/>
      <c r="ANT24" s="142"/>
      <c r="ANU24" s="143"/>
      <c r="ANV24" s="144"/>
      <c r="ANW24" s="144"/>
      <c r="ANX24" s="144"/>
      <c r="ANY24" s="141"/>
      <c r="ANZ24" s="141"/>
      <c r="AOA24" s="142"/>
      <c r="AOB24" s="142"/>
      <c r="AOC24" s="143"/>
      <c r="AOD24" s="144"/>
      <c r="AOE24" s="144"/>
      <c r="AOF24" s="144"/>
      <c r="AOG24" s="141"/>
      <c r="AOH24" s="141"/>
      <c r="AOI24" s="142"/>
      <c r="AOJ24" s="142"/>
      <c r="AOK24" s="143"/>
      <c r="AOL24" s="144"/>
      <c r="AOM24" s="144"/>
      <c r="AON24" s="144"/>
      <c r="AOO24" s="141"/>
      <c r="AOP24" s="141"/>
      <c r="AOQ24" s="142"/>
      <c r="AOR24" s="142"/>
      <c r="AOS24" s="143"/>
      <c r="AOT24" s="144"/>
      <c r="AOU24" s="144"/>
      <c r="AOV24" s="144"/>
      <c r="AOW24" s="141"/>
      <c r="AOX24" s="141"/>
      <c r="AOY24" s="142"/>
      <c r="AOZ24" s="142"/>
      <c r="APA24" s="143"/>
      <c r="APB24" s="144"/>
      <c r="APC24" s="144"/>
      <c r="APD24" s="144"/>
      <c r="APE24" s="141"/>
      <c r="APF24" s="141"/>
      <c r="APG24" s="142"/>
      <c r="APH24" s="142"/>
      <c r="API24" s="143"/>
      <c r="APJ24" s="144"/>
      <c r="APK24" s="144"/>
      <c r="APL24" s="144"/>
      <c r="APM24" s="141"/>
      <c r="APN24" s="141"/>
      <c r="APO24" s="142"/>
      <c r="APP24" s="142"/>
      <c r="APQ24" s="143"/>
      <c r="APR24" s="144"/>
      <c r="APS24" s="144"/>
      <c r="APT24" s="144"/>
      <c r="APU24" s="141"/>
      <c r="APV24" s="141"/>
      <c r="APW24" s="142"/>
      <c r="APX24" s="142"/>
      <c r="APY24" s="143"/>
      <c r="APZ24" s="144"/>
      <c r="AQA24" s="144"/>
      <c r="AQB24" s="144"/>
      <c r="AQC24" s="141"/>
      <c r="AQD24" s="141"/>
      <c r="AQE24" s="142"/>
      <c r="AQF24" s="142"/>
      <c r="AQG24" s="143"/>
      <c r="AQH24" s="144"/>
      <c r="AQI24" s="144"/>
      <c r="AQJ24" s="144"/>
      <c r="AQK24" s="141"/>
      <c r="AQL24" s="141"/>
      <c r="AQM24" s="142"/>
      <c r="AQN24" s="142"/>
      <c r="AQO24" s="143"/>
      <c r="AQP24" s="144"/>
      <c r="AQQ24" s="144"/>
      <c r="AQR24" s="144"/>
      <c r="AQS24" s="141"/>
      <c r="AQT24" s="141"/>
      <c r="AQU24" s="142"/>
      <c r="AQV24" s="142"/>
      <c r="AQW24" s="143"/>
      <c r="AQX24" s="144"/>
      <c r="AQY24" s="144"/>
      <c r="AQZ24" s="144"/>
      <c r="ARA24" s="141"/>
      <c r="ARB24" s="141"/>
      <c r="ARC24" s="142"/>
      <c r="ARD24" s="142"/>
      <c r="ARE24" s="143"/>
      <c r="ARF24" s="144"/>
      <c r="ARG24" s="144"/>
      <c r="ARH24" s="144"/>
      <c r="ARI24" s="141"/>
      <c r="ARJ24" s="141"/>
      <c r="ARK24" s="142"/>
      <c r="ARL24" s="142"/>
      <c r="ARM24" s="143"/>
      <c r="ARN24" s="144"/>
      <c r="ARO24" s="144"/>
      <c r="ARP24" s="144"/>
      <c r="ARQ24" s="141"/>
      <c r="ARR24" s="141"/>
      <c r="ARS24" s="142"/>
      <c r="ART24" s="142"/>
      <c r="ARU24" s="143"/>
      <c r="ARV24" s="144"/>
      <c r="ARW24" s="144"/>
      <c r="ARX24" s="144"/>
      <c r="ARY24" s="141"/>
      <c r="ARZ24" s="141"/>
      <c r="ASA24" s="142"/>
      <c r="ASB24" s="142"/>
      <c r="ASC24" s="143"/>
      <c r="ASD24" s="144"/>
      <c r="ASE24" s="144"/>
      <c r="ASF24" s="144"/>
      <c r="ASG24" s="141"/>
      <c r="ASH24" s="141"/>
      <c r="ASI24" s="142"/>
      <c r="ASJ24" s="142"/>
      <c r="ASK24" s="143"/>
      <c r="ASL24" s="144"/>
      <c r="ASM24" s="144"/>
      <c r="ASN24" s="144"/>
      <c r="ASO24" s="141"/>
      <c r="ASP24" s="141"/>
      <c r="ASQ24" s="142"/>
      <c r="ASR24" s="142"/>
      <c r="ASS24" s="143"/>
      <c r="AST24" s="144"/>
      <c r="ASU24" s="144"/>
      <c r="ASV24" s="144"/>
      <c r="ASW24" s="141"/>
      <c r="ASX24" s="141"/>
      <c r="ASY24" s="142"/>
      <c r="ASZ24" s="142"/>
      <c r="ATA24" s="143"/>
      <c r="ATB24" s="144"/>
      <c r="ATC24" s="144"/>
      <c r="ATD24" s="144"/>
      <c r="ATE24" s="141"/>
      <c r="ATF24" s="141"/>
      <c r="ATG24" s="142"/>
      <c r="ATH24" s="142"/>
      <c r="ATI24" s="143"/>
      <c r="ATJ24" s="144"/>
      <c r="ATK24" s="144"/>
      <c r="ATL24" s="144"/>
      <c r="ATM24" s="141"/>
      <c r="ATN24" s="141"/>
      <c r="ATO24" s="142"/>
      <c r="ATP24" s="142"/>
      <c r="ATQ24" s="143"/>
      <c r="ATR24" s="144"/>
      <c r="ATS24" s="144"/>
      <c r="ATT24" s="144"/>
      <c r="ATU24" s="141"/>
      <c r="ATV24" s="141"/>
      <c r="ATW24" s="142"/>
      <c r="ATX24" s="142"/>
      <c r="ATY24" s="143"/>
      <c r="ATZ24" s="144"/>
      <c r="AUA24" s="144"/>
      <c r="AUB24" s="144"/>
      <c r="AUC24" s="141"/>
      <c r="AUD24" s="141"/>
      <c r="AUE24" s="142"/>
      <c r="AUF24" s="142"/>
      <c r="AUG24" s="143"/>
      <c r="AUH24" s="144"/>
      <c r="AUI24" s="144"/>
      <c r="AUJ24" s="144"/>
      <c r="AUK24" s="141"/>
      <c r="AUL24" s="141"/>
      <c r="AUM24" s="142"/>
      <c r="AUN24" s="142"/>
      <c r="AUO24" s="143"/>
      <c r="AUP24" s="144"/>
      <c r="AUQ24" s="144"/>
      <c r="AUR24" s="144"/>
      <c r="AUS24" s="141"/>
      <c r="AUT24" s="141"/>
      <c r="AUU24" s="142"/>
      <c r="AUV24" s="142"/>
      <c r="AUW24" s="143"/>
      <c r="AUX24" s="144"/>
      <c r="AUY24" s="144"/>
      <c r="AUZ24" s="144"/>
      <c r="AVA24" s="141"/>
      <c r="AVB24" s="141"/>
      <c r="AVC24" s="142"/>
      <c r="AVD24" s="142"/>
      <c r="AVE24" s="143"/>
      <c r="AVF24" s="144"/>
      <c r="AVG24" s="144"/>
      <c r="AVH24" s="144"/>
      <c r="AVI24" s="141"/>
      <c r="AVJ24" s="141"/>
      <c r="AVK24" s="142"/>
      <c r="AVL24" s="142"/>
      <c r="AVM24" s="143"/>
      <c r="AVN24" s="144"/>
      <c r="AVO24" s="144"/>
      <c r="AVP24" s="144"/>
      <c r="AVQ24" s="141"/>
      <c r="AVR24" s="141"/>
      <c r="AVS24" s="142"/>
      <c r="AVT24" s="142"/>
      <c r="AVU24" s="143"/>
      <c r="AVV24" s="144"/>
      <c r="AVW24" s="144"/>
      <c r="AVX24" s="144"/>
      <c r="AVY24" s="141"/>
      <c r="AVZ24" s="141"/>
      <c r="AWA24" s="142"/>
      <c r="AWB24" s="142"/>
      <c r="AWC24" s="143"/>
      <c r="AWD24" s="144"/>
      <c r="AWE24" s="144"/>
      <c r="AWF24" s="144"/>
      <c r="AWG24" s="141"/>
      <c r="AWH24" s="141"/>
      <c r="AWI24" s="142"/>
      <c r="AWJ24" s="142"/>
      <c r="AWK24" s="143"/>
      <c r="AWL24" s="144"/>
      <c r="AWM24" s="144"/>
      <c r="AWN24" s="144"/>
      <c r="AWO24" s="141"/>
      <c r="AWP24" s="141"/>
      <c r="AWQ24" s="142"/>
      <c r="AWR24" s="142"/>
      <c r="AWS24" s="143"/>
      <c r="AWT24" s="144"/>
      <c r="AWU24" s="144"/>
      <c r="AWV24" s="144"/>
      <c r="AWW24" s="141"/>
      <c r="AWX24" s="141"/>
      <c r="AWY24" s="142"/>
      <c r="AWZ24" s="142"/>
      <c r="AXA24" s="143"/>
      <c r="AXB24" s="144"/>
      <c r="AXC24" s="144"/>
      <c r="AXD24" s="144"/>
      <c r="AXE24" s="141"/>
      <c r="AXF24" s="141"/>
      <c r="AXG24" s="142"/>
      <c r="AXH24" s="142"/>
      <c r="AXI24" s="143"/>
      <c r="AXJ24" s="144"/>
      <c r="AXK24" s="144"/>
      <c r="AXL24" s="144"/>
      <c r="AXM24" s="141"/>
      <c r="AXN24" s="141"/>
      <c r="AXO24" s="142"/>
      <c r="AXP24" s="142"/>
      <c r="AXQ24" s="143"/>
      <c r="AXR24" s="144"/>
      <c r="AXS24" s="144"/>
      <c r="AXT24" s="144"/>
      <c r="AXU24" s="141"/>
      <c r="AXV24" s="141"/>
      <c r="AXW24" s="142"/>
      <c r="AXX24" s="142"/>
      <c r="AXY24" s="143"/>
      <c r="AXZ24" s="144"/>
      <c r="AYA24" s="144"/>
      <c r="AYB24" s="144"/>
      <c r="AYC24" s="141"/>
      <c r="AYD24" s="141"/>
      <c r="AYE24" s="142"/>
      <c r="AYF24" s="142"/>
      <c r="AYG24" s="143"/>
      <c r="AYH24" s="144"/>
      <c r="AYI24" s="144"/>
      <c r="AYJ24" s="144"/>
      <c r="AYK24" s="141"/>
      <c r="AYL24" s="141"/>
      <c r="AYM24" s="142"/>
      <c r="AYN24" s="142"/>
      <c r="AYO24" s="143"/>
      <c r="AYP24" s="144"/>
      <c r="AYQ24" s="144"/>
      <c r="AYR24" s="144"/>
      <c r="AYS24" s="141"/>
      <c r="AYT24" s="141"/>
      <c r="AYU24" s="142"/>
      <c r="AYV24" s="142"/>
      <c r="AYW24" s="143"/>
      <c r="AYX24" s="144"/>
      <c r="AYY24" s="144"/>
      <c r="AYZ24" s="144"/>
      <c r="AZA24" s="141"/>
      <c r="AZB24" s="141"/>
      <c r="AZC24" s="142"/>
      <c r="AZD24" s="142"/>
      <c r="AZE24" s="143"/>
      <c r="AZF24" s="144"/>
      <c r="AZG24" s="144"/>
      <c r="AZH24" s="144"/>
      <c r="AZI24" s="141"/>
      <c r="AZJ24" s="141"/>
      <c r="AZK24" s="142"/>
      <c r="AZL24" s="142"/>
      <c r="AZM24" s="143"/>
      <c r="AZN24" s="144"/>
      <c r="AZO24" s="144"/>
      <c r="AZP24" s="144"/>
      <c r="AZQ24" s="141"/>
      <c r="AZR24" s="141"/>
      <c r="AZS24" s="142"/>
      <c r="AZT24" s="142"/>
      <c r="AZU24" s="143"/>
      <c r="AZV24" s="144"/>
      <c r="AZW24" s="144"/>
      <c r="AZX24" s="144"/>
      <c r="AZY24" s="141"/>
      <c r="AZZ24" s="141"/>
      <c r="BAA24" s="142"/>
      <c r="BAB24" s="142"/>
      <c r="BAC24" s="143"/>
      <c r="BAD24" s="144"/>
      <c r="BAE24" s="144"/>
      <c r="BAF24" s="144"/>
      <c r="BAG24" s="141"/>
      <c r="BAH24" s="141"/>
      <c r="BAI24" s="142"/>
      <c r="BAJ24" s="142"/>
      <c r="BAK24" s="143"/>
      <c r="BAL24" s="144"/>
      <c r="BAM24" s="144"/>
      <c r="BAN24" s="144"/>
      <c r="BAO24" s="141"/>
      <c r="BAP24" s="141"/>
      <c r="BAQ24" s="142"/>
      <c r="BAR24" s="142"/>
      <c r="BAS24" s="143"/>
      <c r="BAT24" s="144"/>
      <c r="BAU24" s="144"/>
      <c r="BAV24" s="144"/>
      <c r="BAW24" s="141"/>
      <c r="BAX24" s="141"/>
      <c r="BAY24" s="142"/>
      <c r="BAZ24" s="142"/>
      <c r="BBA24" s="143"/>
      <c r="BBB24" s="144"/>
      <c r="BBC24" s="144"/>
      <c r="BBD24" s="144"/>
      <c r="BBE24" s="141"/>
      <c r="BBF24" s="141"/>
      <c r="BBG24" s="142"/>
      <c r="BBH24" s="142"/>
      <c r="BBI24" s="143"/>
      <c r="BBJ24" s="144"/>
      <c r="BBK24" s="144"/>
      <c r="BBL24" s="144"/>
      <c r="BBM24" s="141"/>
      <c r="BBN24" s="141"/>
      <c r="BBO24" s="142"/>
      <c r="BBP24" s="142"/>
      <c r="BBQ24" s="143"/>
      <c r="BBR24" s="144"/>
      <c r="BBS24" s="144"/>
      <c r="BBT24" s="144"/>
      <c r="BBU24" s="141"/>
      <c r="BBV24" s="141"/>
      <c r="BBW24" s="142"/>
      <c r="BBX24" s="142"/>
      <c r="BBY24" s="143"/>
      <c r="BBZ24" s="144"/>
      <c r="BCA24" s="144"/>
      <c r="BCB24" s="144"/>
      <c r="BCC24" s="141"/>
      <c r="BCD24" s="141"/>
      <c r="BCE24" s="142"/>
      <c r="BCF24" s="142"/>
      <c r="BCG24" s="143"/>
      <c r="BCH24" s="144"/>
      <c r="BCI24" s="144"/>
      <c r="BCJ24" s="144"/>
      <c r="BCK24" s="141"/>
      <c r="BCL24" s="141"/>
      <c r="BCM24" s="142"/>
      <c r="BCN24" s="142"/>
      <c r="BCO24" s="143"/>
      <c r="BCP24" s="144"/>
      <c r="BCQ24" s="144"/>
      <c r="BCR24" s="144"/>
      <c r="BCS24" s="141"/>
      <c r="BCT24" s="141"/>
      <c r="BCU24" s="142"/>
      <c r="BCV24" s="142"/>
      <c r="BCW24" s="143"/>
      <c r="BCX24" s="144"/>
      <c r="BCY24" s="144"/>
      <c r="BCZ24" s="144"/>
      <c r="BDA24" s="141"/>
      <c r="BDB24" s="141"/>
      <c r="BDC24" s="142"/>
      <c r="BDD24" s="142"/>
      <c r="BDE24" s="143"/>
      <c r="BDF24" s="144"/>
      <c r="BDG24" s="144"/>
      <c r="BDH24" s="144"/>
      <c r="BDI24" s="141"/>
      <c r="BDJ24" s="141"/>
      <c r="BDK24" s="142"/>
      <c r="BDL24" s="142"/>
      <c r="BDM24" s="143"/>
      <c r="BDN24" s="144"/>
      <c r="BDO24" s="144"/>
      <c r="BDP24" s="144"/>
      <c r="BDQ24" s="141"/>
      <c r="BDR24" s="141"/>
      <c r="BDS24" s="142"/>
      <c r="BDT24" s="142"/>
      <c r="BDU24" s="143"/>
      <c r="BDV24" s="144"/>
      <c r="BDW24" s="144"/>
      <c r="BDX24" s="144"/>
      <c r="BDY24" s="141"/>
      <c r="BDZ24" s="141"/>
      <c r="BEA24" s="142"/>
      <c r="BEB24" s="142"/>
      <c r="BEC24" s="143"/>
      <c r="BED24" s="144"/>
      <c r="BEE24" s="144"/>
      <c r="BEF24" s="144"/>
      <c r="BEG24" s="141"/>
      <c r="BEH24" s="141"/>
      <c r="BEI24" s="142"/>
      <c r="BEJ24" s="142"/>
      <c r="BEK24" s="143"/>
      <c r="BEL24" s="144"/>
      <c r="BEM24" s="144"/>
      <c r="BEN24" s="144"/>
      <c r="BEO24" s="141"/>
      <c r="BEP24" s="141"/>
      <c r="BEQ24" s="142"/>
      <c r="BER24" s="142"/>
      <c r="BES24" s="143"/>
      <c r="BET24" s="144"/>
      <c r="BEU24" s="144"/>
      <c r="BEV24" s="144"/>
      <c r="BEW24" s="141"/>
      <c r="BEX24" s="141"/>
      <c r="BEY24" s="142"/>
      <c r="BEZ24" s="142"/>
      <c r="BFA24" s="143"/>
      <c r="BFB24" s="144"/>
      <c r="BFC24" s="144"/>
      <c r="BFD24" s="144"/>
      <c r="BFE24" s="141"/>
      <c r="BFF24" s="141"/>
      <c r="BFG24" s="142"/>
      <c r="BFH24" s="142"/>
      <c r="BFI24" s="143"/>
      <c r="BFJ24" s="144"/>
      <c r="BFK24" s="144"/>
      <c r="BFL24" s="144"/>
      <c r="BFM24" s="141"/>
      <c r="BFN24" s="141"/>
      <c r="BFO24" s="142"/>
      <c r="BFP24" s="142"/>
      <c r="BFQ24" s="143"/>
      <c r="BFR24" s="144"/>
      <c r="BFS24" s="144"/>
      <c r="BFT24" s="144"/>
      <c r="BFU24" s="141"/>
      <c r="BFV24" s="141"/>
      <c r="BFW24" s="142"/>
      <c r="BFX24" s="142"/>
      <c r="BFY24" s="143"/>
      <c r="BFZ24" s="144"/>
      <c r="BGA24" s="144"/>
      <c r="BGB24" s="144"/>
      <c r="BGC24" s="141"/>
      <c r="BGD24" s="141"/>
      <c r="BGE24" s="142"/>
      <c r="BGF24" s="142"/>
      <c r="BGG24" s="143"/>
      <c r="BGH24" s="144"/>
      <c r="BGI24" s="144"/>
      <c r="BGJ24" s="144"/>
      <c r="BGK24" s="141"/>
      <c r="BGL24" s="141"/>
      <c r="BGM24" s="142"/>
      <c r="BGN24" s="142"/>
      <c r="BGO24" s="143"/>
      <c r="BGP24" s="144"/>
      <c r="BGQ24" s="144"/>
      <c r="BGR24" s="144"/>
      <c r="BGS24" s="141"/>
      <c r="BGT24" s="141"/>
      <c r="BGU24" s="142"/>
      <c r="BGV24" s="142"/>
      <c r="BGW24" s="143"/>
      <c r="BGX24" s="144"/>
      <c r="BGY24" s="144"/>
      <c r="BGZ24" s="144"/>
      <c r="BHA24" s="141"/>
      <c r="BHB24" s="141"/>
      <c r="BHC24" s="142"/>
      <c r="BHD24" s="142"/>
      <c r="BHE24" s="143"/>
      <c r="BHF24" s="144"/>
      <c r="BHG24" s="144"/>
      <c r="BHH24" s="144"/>
      <c r="BHI24" s="141"/>
      <c r="BHJ24" s="141"/>
      <c r="BHK24" s="142"/>
      <c r="BHL24" s="142"/>
      <c r="BHM24" s="143"/>
      <c r="BHN24" s="144"/>
      <c r="BHO24" s="144"/>
      <c r="BHP24" s="144"/>
      <c r="BHQ24" s="141"/>
      <c r="BHR24" s="141"/>
      <c r="BHS24" s="142"/>
      <c r="BHT24" s="142"/>
      <c r="BHU24" s="143"/>
      <c r="BHV24" s="144"/>
      <c r="BHW24" s="144"/>
      <c r="BHX24" s="144"/>
      <c r="BHY24" s="141"/>
      <c r="BHZ24" s="141"/>
      <c r="BIA24" s="142"/>
      <c r="BIB24" s="142"/>
      <c r="BIC24" s="143"/>
      <c r="BID24" s="144"/>
      <c r="BIE24" s="144"/>
      <c r="BIF24" s="144"/>
      <c r="BIG24" s="141"/>
      <c r="BIH24" s="141"/>
      <c r="BII24" s="142"/>
      <c r="BIJ24" s="142"/>
      <c r="BIK24" s="143"/>
      <c r="BIL24" s="144"/>
      <c r="BIM24" s="144"/>
      <c r="BIN24" s="144"/>
      <c r="BIO24" s="141"/>
      <c r="BIP24" s="141"/>
      <c r="BIQ24" s="142"/>
      <c r="BIR24" s="142"/>
      <c r="BIS24" s="143"/>
      <c r="BIT24" s="144"/>
      <c r="BIU24" s="144"/>
      <c r="BIV24" s="144"/>
      <c r="BIW24" s="141"/>
      <c r="BIX24" s="141"/>
      <c r="BIY24" s="142"/>
      <c r="BIZ24" s="142"/>
      <c r="BJA24" s="143"/>
      <c r="BJB24" s="144"/>
      <c r="BJC24" s="144"/>
      <c r="BJD24" s="144"/>
      <c r="BJE24" s="141"/>
      <c r="BJF24" s="141"/>
      <c r="BJG24" s="142"/>
      <c r="BJH24" s="142"/>
      <c r="BJI24" s="143"/>
      <c r="BJJ24" s="144"/>
      <c r="BJK24" s="144"/>
      <c r="BJL24" s="144"/>
      <c r="BJM24" s="141"/>
      <c r="BJN24" s="141"/>
      <c r="BJO24" s="142"/>
      <c r="BJP24" s="142"/>
      <c r="BJQ24" s="143"/>
      <c r="BJR24" s="144"/>
      <c r="BJS24" s="144"/>
      <c r="BJT24" s="144"/>
      <c r="BJU24" s="141"/>
      <c r="BJV24" s="141"/>
      <c r="BJW24" s="142"/>
      <c r="BJX24" s="142"/>
      <c r="BJY24" s="143"/>
      <c r="BJZ24" s="144"/>
      <c r="BKA24" s="144"/>
      <c r="BKB24" s="144"/>
      <c r="BKC24" s="141"/>
      <c r="BKD24" s="141"/>
      <c r="BKE24" s="142"/>
      <c r="BKF24" s="142"/>
      <c r="BKG24" s="143"/>
      <c r="BKH24" s="144"/>
      <c r="BKI24" s="144"/>
      <c r="BKJ24" s="144"/>
      <c r="BKK24" s="141"/>
      <c r="BKL24" s="141"/>
      <c r="BKM24" s="142"/>
      <c r="BKN24" s="142"/>
      <c r="BKO24" s="143"/>
      <c r="BKP24" s="144"/>
      <c r="BKQ24" s="144"/>
      <c r="BKR24" s="144"/>
      <c r="BKS24" s="141"/>
      <c r="BKT24" s="141"/>
      <c r="BKU24" s="142"/>
      <c r="BKV24" s="142"/>
      <c r="BKW24" s="143"/>
      <c r="BKX24" s="144"/>
      <c r="BKY24" s="144"/>
      <c r="BKZ24" s="144"/>
      <c r="BLA24" s="141"/>
      <c r="BLB24" s="141"/>
      <c r="BLC24" s="142"/>
      <c r="BLD24" s="142"/>
      <c r="BLE24" s="143"/>
      <c r="BLF24" s="144"/>
      <c r="BLG24" s="144"/>
      <c r="BLH24" s="144"/>
      <c r="BLI24" s="141"/>
      <c r="BLJ24" s="141"/>
      <c r="BLK24" s="142"/>
      <c r="BLL24" s="142"/>
      <c r="BLM24" s="143"/>
      <c r="BLN24" s="144"/>
      <c r="BLO24" s="144"/>
      <c r="BLP24" s="144"/>
      <c r="BLQ24" s="141"/>
      <c r="BLR24" s="141"/>
      <c r="BLS24" s="142"/>
      <c r="BLT24" s="142"/>
      <c r="BLU24" s="143"/>
      <c r="BLV24" s="144"/>
      <c r="BLW24" s="144"/>
      <c r="BLX24" s="144"/>
      <c r="BLY24" s="141"/>
      <c r="BLZ24" s="141"/>
      <c r="BMA24" s="142"/>
      <c r="BMB24" s="142"/>
      <c r="BMC24" s="143"/>
      <c r="BMD24" s="144"/>
      <c r="BME24" s="144"/>
      <c r="BMF24" s="144"/>
      <c r="BMG24" s="141"/>
      <c r="BMH24" s="141"/>
      <c r="BMI24" s="142"/>
      <c r="BMJ24" s="142"/>
      <c r="BMK24" s="143"/>
      <c r="BML24" s="144"/>
      <c r="BMM24" s="144"/>
      <c r="BMN24" s="144"/>
      <c r="BMO24" s="141"/>
      <c r="BMP24" s="141"/>
      <c r="BMQ24" s="142"/>
      <c r="BMR24" s="142"/>
      <c r="BMS24" s="143"/>
      <c r="BMT24" s="144"/>
      <c r="BMU24" s="144"/>
      <c r="BMV24" s="144"/>
      <c r="BMW24" s="141"/>
      <c r="BMX24" s="141"/>
      <c r="BMY24" s="142"/>
      <c r="BMZ24" s="142"/>
      <c r="BNA24" s="143"/>
      <c r="BNB24" s="144"/>
      <c r="BNC24" s="144"/>
      <c r="BND24" s="144"/>
      <c r="BNE24" s="141"/>
      <c r="BNF24" s="141"/>
      <c r="BNG24" s="142"/>
      <c r="BNH24" s="142"/>
      <c r="BNI24" s="143"/>
      <c r="BNJ24" s="144"/>
      <c r="BNK24" s="144"/>
      <c r="BNL24" s="144"/>
      <c r="BNM24" s="141"/>
      <c r="BNN24" s="141"/>
      <c r="BNO24" s="142"/>
      <c r="BNP24" s="142"/>
      <c r="BNQ24" s="143"/>
      <c r="BNR24" s="144"/>
      <c r="BNS24" s="144"/>
      <c r="BNT24" s="144"/>
      <c r="BNU24" s="141"/>
      <c r="BNV24" s="141"/>
      <c r="BNW24" s="142"/>
      <c r="BNX24" s="142"/>
      <c r="BNY24" s="143"/>
      <c r="BNZ24" s="144"/>
      <c r="BOA24" s="144"/>
      <c r="BOB24" s="144"/>
      <c r="BOC24" s="141"/>
      <c r="BOD24" s="141"/>
      <c r="BOE24" s="142"/>
      <c r="BOF24" s="142"/>
      <c r="BOG24" s="143"/>
      <c r="BOH24" s="144"/>
      <c r="BOI24" s="144"/>
      <c r="BOJ24" s="144"/>
      <c r="BOK24" s="141"/>
      <c r="BOL24" s="141"/>
      <c r="BOM24" s="142"/>
      <c r="BON24" s="142"/>
      <c r="BOO24" s="143"/>
      <c r="BOP24" s="144"/>
      <c r="BOQ24" s="144"/>
      <c r="BOR24" s="144"/>
      <c r="BOS24" s="141"/>
      <c r="BOT24" s="141"/>
      <c r="BOU24" s="142"/>
      <c r="BOV24" s="142"/>
      <c r="BOW24" s="143"/>
      <c r="BOX24" s="144"/>
      <c r="BOY24" s="144"/>
      <c r="BOZ24" s="144"/>
      <c r="BPA24" s="141"/>
      <c r="BPB24" s="141"/>
      <c r="BPC24" s="142"/>
      <c r="BPD24" s="142"/>
      <c r="BPE24" s="143"/>
      <c r="BPF24" s="144"/>
      <c r="BPG24" s="144"/>
      <c r="BPH24" s="144"/>
      <c r="BPI24" s="141"/>
      <c r="BPJ24" s="141"/>
      <c r="BPK24" s="142"/>
      <c r="BPL24" s="142"/>
      <c r="BPM24" s="143"/>
      <c r="BPN24" s="144"/>
      <c r="BPO24" s="144"/>
      <c r="BPP24" s="144"/>
      <c r="BPQ24" s="141"/>
      <c r="BPR24" s="141"/>
      <c r="BPS24" s="142"/>
      <c r="BPT24" s="142"/>
      <c r="BPU24" s="143"/>
      <c r="BPV24" s="144"/>
      <c r="BPW24" s="144"/>
      <c r="BPX24" s="144"/>
      <c r="BPY24" s="141"/>
      <c r="BPZ24" s="141"/>
      <c r="BQA24" s="142"/>
      <c r="BQB24" s="142"/>
      <c r="BQC24" s="143"/>
      <c r="BQD24" s="144"/>
      <c r="BQE24" s="144"/>
      <c r="BQF24" s="144"/>
      <c r="BQG24" s="141"/>
      <c r="BQH24" s="141"/>
      <c r="BQI24" s="142"/>
      <c r="BQJ24" s="142"/>
      <c r="BQK24" s="143"/>
      <c r="BQL24" s="144"/>
      <c r="BQM24" s="144"/>
      <c r="BQN24" s="144"/>
      <c r="BQO24" s="141"/>
      <c r="BQP24" s="141"/>
      <c r="BQQ24" s="142"/>
      <c r="BQR24" s="142"/>
      <c r="BQS24" s="143"/>
      <c r="BQT24" s="144"/>
      <c r="BQU24" s="144"/>
      <c r="BQV24" s="144"/>
      <c r="BQW24" s="141"/>
      <c r="BQX24" s="141"/>
      <c r="BQY24" s="142"/>
      <c r="BQZ24" s="142"/>
      <c r="BRA24" s="143"/>
      <c r="BRB24" s="144"/>
      <c r="BRC24" s="144"/>
      <c r="BRD24" s="144"/>
      <c r="BRE24" s="141"/>
      <c r="BRF24" s="141"/>
      <c r="BRG24" s="142"/>
      <c r="BRH24" s="142"/>
      <c r="BRI24" s="143"/>
      <c r="BRJ24" s="144"/>
      <c r="BRK24" s="144"/>
      <c r="BRL24" s="144"/>
      <c r="BRM24" s="141"/>
      <c r="BRN24" s="141"/>
      <c r="BRO24" s="142"/>
      <c r="BRP24" s="142"/>
      <c r="BRQ24" s="143"/>
      <c r="BRR24" s="144"/>
      <c r="BRS24" s="144"/>
      <c r="BRT24" s="144"/>
      <c r="BRU24" s="141"/>
      <c r="BRV24" s="141"/>
      <c r="BRW24" s="142"/>
      <c r="BRX24" s="142"/>
      <c r="BRY24" s="143"/>
      <c r="BRZ24" s="144"/>
      <c r="BSA24" s="144"/>
      <c r="BSB24" s="144"/>
      <c r="BSC24" s="141"/>
      <c r="BSD24" s="141"/>
      <c r="BSE24" s="142"/>
      <c r="BSF24" s="142"/>
      <c r="BSG24" s="143"/>
      <c r="BSH24" s="144"/>
      <c r="BSI24" s="144"/>
      <c r="BSJ24" s="144"/>
      <c r="BSK24" s="141"/>
      <c r="BSL24" s="141"/>
      <c r="BSM24" s="142"/>
      <c r="BSN24" s="142"/>
      <c r="BSO24" s="143"/>
      <c r="BSP24" s="144"/>
      <c r="BSQ24" s="144"/>
      <c r="BSR24" s="144"/>
      <c r="BSS24" s="141"/>
      <c r="BST24" s="141"/>
      <c r="BSU24" s="142"/>
      <c r="BSV24" s="142"/>
      <c r="BSW24" s="143"/>
      <c r="BSX24" s="144"/>
      <c r="BSY24" s="144"/>
      <c r="BSZ24" s="144"/>
      <c r="BTA24" s="141"/>
      <c r="BTB24" s="141"/>
      <c r="BTC24" s="142"/>
      <c r="BTD24" s="142"/>
      <c r="BTE24" s="143"/>
      <c r="BTF24" s="144"/>
      <c r="BTG24" s="144"/>
      <c r="BTH24" s="144"/>
      <c r="BTI24" s="141"/>
      <c r="BTJ24" s="141"/>
      <c r="BTK24" s="142"/>
      <c r="BTL24" s="142"/>
      <c r="BTM24" s="143"/>
      <c r="BTN24" s="144"/>
      <c r="BTO24" s="144"/>
      <c r="BTP24" s="144"/>
      <c r="BTQ24" s="141"/>
      <c r="BTR24" s="141"/>
      <c r="BTS24" s="142"/>
      <c r="BTT24" s="142"/>
      <c r="BTU24" s="143"/>
      <c r="BTV24" s="144"/>
      <c r="BTW24" s="144"/>
      <c r="BTX24" s="144"/>
      <c r="BTY24" s="141"/>
      <c r="BTZ24" s="141"/>
      <c r="BUA24" s="142"/>
      <c r="BUB24" s="142"/>
      <c r="BUC24" s="143"/>
      <c r="BUD24" s="144"/>
      <c r="BUE24" s="144"/>
      <c r="BUF24" s="144"/>
      <c r="BUG24" s="141"/>
      <c r="BUH24" s="141"/>
      <c r="BUI24" s="142"/>
      <c r="BUJ24" s="142"/>
      <c r="BUK24" s="143"/>
      <c r="BUL24" s="144"/>
      <c r="BUM24" s="144"/>
      <c r="BUN24" s="144"/>
      <c r="BUO24" s="141"/>
      <c r="BUP24" s="141"/>
      <c r="BUQ24" s="142"/>
      <c r="BUR24" s="142"/>
      <c r="BUS24" s="143"/>
      <c r="BUT24" s="144"/>
      <c r="BUU24" s="144"/>
      <c r="BUV24" s="144"/>
      <c r="BUW24" s="141"/>
      <c r="BUX24" s="141"/>
      <c r="BUY24" s="142"/>
      <c r="BUZ24" s="142"/>
      <c r="BVA24" s="143"/>
      <c r="BVB24" s="144"/>
      <c r="BVC24" s="144"/>
      <c r="BVD24" s="144"/>
      <c r="BVE24" s="141"/>
      <c r="BVF24" s="141"/>
      <c r="BVG24" s="142"/>
      <c r="BVH24" s="142"/>
      <c r="BVI24" s="143"/>
      <c r="BVJ24" s="144"/>
      <c r="BVK24" s="144"/>
      <c r="BVL24" s="144"/>
      <c r="BVM24" s="141"/>
      <c r="BVN24" s="141"/>
      <c r="BVO24" s="142"/>
      <c r="BVP24" s="142"/>
      <c r="BVQ24" s="143"/>
      <c r="BVR24" s="144"/>
      <c r="BVS24" s="144"/>
      <c r="BVT24" s="144"/>
      <c r="BVU24" s="141"/>
      <c r="BVV24" s="141"/>
      <c r="BVW24" s="142"/>
      <c r="BVX24" s="142"/>
      <c r="BVY24" s="143"/>
      <c r="BVZ24" s="144"/>
      <c r="BWA24" s="144"/>
      <c r="BWB24" s="144"/>
      <c r="BWC24" s="141"/>
      <c r="BWD24" s="141"/>
      <c r="BWE24" s="142"/>
      <c r="BWF24" s="142"/>
      <c r="BWG24" s="143"/>
      <c r="BWH24" s="144"/>
      <c r="BWI24" s="144"/>
      <c r="BWJ24" s="144"/>
      <c r="BWK24" s="141"/>
      <c r="BWL24" s="141"/>
      <c r="BWM24" s="142"/>
      <c r="BWN24" s="142"/>
      <c r="BWO24" s="143"/>
      <c r="BWP24" s="144"/>
      <c r="BWQ24" s="144"/>
      <c r="BWR24" s="144"/>
      <c r="BWS24" s="141"/>
      <c r="BWT24" s="141"/>
      <c r="BWU24" s="142"/>
      <c r="BWV24" s="142"/>
      <c r="BWW24" s="143"/>
      <c r="BWX24" s="144"/>
      <c r="BWY24" s="144"/>
      <c r="BWZ24" s="144"/>
      <c r="BXA24" s="141"/>
      <c r="BXB24" s="141"/>
      <c r="BXC24" s="142"/>
      <c r="BXD24" s="142"/>
      <c r="BXE24" s="143"/>
      <c r="BXF24" s="144"/>
      <c r="BXG24" s="144"/>
      <c r="BXH24" s="144"/>
      <c r="BXI24" s="141"/>
      <c r="BXJ24" s="141"/>
      <c r="BXK24" s="142"/>
      <c r="BXL24" s="142"/>
      <c r="BXM24" s="143"/>
      <c r="BXN24" s="144"/>
      <c r="BXO24" s="144"/>
      <c r="BXP24" s="144"/>
      <c r="BXQ24" s="141"/>
      <c r="BXR24" s="141"/>
      <c r="BXS24" s="142"/>
      <c r="BXT24" s="142"/>
      <c r="BXU24" s="143"/>
      <c r="BXV24" s="144"/>
      <c r="BXW24" s="144"/>
      <c r="BXX24" s="144"/>
      <c r="BXY24" s="141"/>
      <c r="BXZ24" s="141"/>
      <c r="BYA24" s="142"/>
      <c r="BYB24" s="142"/>
      <c r="BYC24" s="143"/>
      <c r="BYD24" s="144"/>
      <c r="BYE24" s="144"/>
      <c r="BYF24" s="144"/>
      <c r="BYG24" s="141"/>
      <c r="BYH24" s="141"/>
      <c r="BYI24" s="142"/>
      <c r="BYJ24" s="142"/>
      <c r="BYK24" s="143"/>
      <c r="BYL24" s="144"/>
      <c r="BYM24" s="144"/>
      <c r="BYN24" s="144"/>
      <c r="BYO24" s="141"/>
      <c r="BYP24" s="141"/>
      <c r="BYQ24" s="142"/>
      <c r="BYR24" s="142"/>
      <c r="BYS24" s="143"/>
      <c r="BYT24" s="144"/>
      <c r="BYU24" s="144"/>
      <c r="BYV24" s="144"/>
      <c r="BYW24" s="141"/>
      <c r="BYX24" s="141"/>
      <c r="BYY24" s="142"/>
      <c r="BYZ24" s="142"/>
      <c r="BZA24" s="143"/>
      <c r="BZB24" s="144"/>
      <c r="BZC24" s="144"/>
      <c r="BZD24" s="144"/>
      <c r="BZE24" s="141"/>
      <c r="BZF24" s="141"/>
      <c r="BZG24" s="142"/>
      <c r="BZH24" s="142"/>
      <c r="BZI24" s="143"/>
      <c r="BZJ24" s="144"/>
      <c r="BZK24" s="144"/>
      <c r="BZL24" s="144"/>
      <c r="BZM24" s="141"/>
      <c r="BZN24" s="141"/>
      <c r="BZO24" s="142"/>
      <c r="BZP24" s="142"/>
      <c r="BZQ24" s="143"/>
      <c r="BZR24" s="144"/>
      <c r="BZS24" s="144"/>
      <c r="BZT24" s="144"/>
      <c r="BZU24" s="141"/>
      <c r="BZV24" s="141"/>
      <c r="BZW24" s="142"/>
      <c r="BZX24" s="142"/>
      <c r="BZY24" s="143"/>
      <c r="BZZ24" s="144"/>
      <c r="CAA24" s="144"/>
      <c r="CAB24" s="144"/>
      <c r="CAC24" s="141"/>
      <c r="CAD24" s="141"/>
      <c r="CAE24" s="142"/>
      <c r="CAF24" s="142"/>
      <c r="CAG24" s="143"/>
      <c r="CAH24" s="144"/>
      <c r="CAI24" s="144"/>
      <c r="CAJ24" s="144"/>
      <c r="CAK24" s="141"/>
      <c r="CAL24" s="141"/>
      <c r="CAM24" s="142"/>
      <c r="CAN24" s="142"/>
      <c r="CAO24" s="143"/>
      <c r="CAP24" s="144"/>
      <c r="CAQ24" s="144"/>
      <c r="CAR24" s="144"/>
      <c r="CAS24" s="141"/>
      <c r="CAT24" s="141"/>
      <c r="CAU24" s="142"/>
      <c r="CAV24" s="142"/>
      <c r="CAW24" s="143"/>
      <c r="CAX24" s="144"/>
      <c r="CAY24" s="144"/>
      <c r="CAZ24" s="144"/>
      <c r="CBA24" s="141"/>
      <c r="CBB24" s="141"/>
      <c r="CBC24" s="142"/>
      <c r="CBD24" s="142"/>
      <c r="CBE24" s="143"/>
      <c r="CBF24" s="144"/>
      <c r="CBG24" s="144"/>
      <c r="CBH24" s="144"/>
      <c r="CBI24" s="141"/>
      <c r="CBJ24" s="141"/>
      <c r="CBK24" s="142"/>
      <c r="CBL24" s="142"/>
      <c r="CBM24" s="143"/>
      <c r="CBN24" s="144"/>
      <c r="CBO24" s="144"/>
      <c r="CBP24" s="144"/>
      <c r="CBQ24" s="141"/>
      <c r="CBR24" s="141"/>
      <c r="CBS24" s="142"/>
      <c r="CBT24" s="142"/>
      <c r="CBU24" s="143"/>
      <c r="CBV24" s="144"/>
      <c r="CBW24" s="144"/>
      <c r="CBX24" s="144"/>
      <c r="CBY24" s="141"/>
      <c r="CBZ24" s="141"/>
      <c r="CCA24" s="142"/>
      <c r="CCB24" s="142"/>
      <c r="CCC24" s="143"/>
      <c r="CCD24" s="144"/>
      <c r="CCE24" s="144"/>
      <c r="CCF24" s="144"/>
      <c r="CCG24" s="141"/>
      <c r="CCH24" s="141"/>
      <c r="CCI24" s="142"/>
      <c r="CCJ24" s="142"/>
      <c r="CCK24" s="143"/>
      <c r="CCL24" s="144"/>
      <c r="CCM24" s="144"/>
      <c r="CCN24" s="144"/>
      <c r="CCO24" s="141"/>
      <c r="CCP24" s="141"/>
      <c r="CCQ24" s="142"/>
      <c r="CCR24" s="142"/>
      <c r="CCS24" s="143"/>
      <c r="CCT24" s="144"/>
      <c r="CCU24" s="144"/>
      <c r="CCV24" s="144"/>
      <c r="CCW24" s="141"/>
      <c r="CCX24" s="141"/>
      <c r="CCY24" s="142"/>
      <c r="CCZ24" s="142"/>
      <c r="CDA24" s="143"/>
      <c r="CDB24" s="144"/>
      <c r="CDC24" s="144"/>
      <c r="CDD24" s="144"/>
      <c r="CDE24" s="141"/>
      <c r="CDF24" s="141"/>
      <c r="CDG24" s="142"/>
      <c r="CDH24" s="142"/>
      <c r="CDI24" s="143"/>
      <c r="CDJ24" s="144"/>
      <c r="CDK24" s="144"/>
      <c r="CDL24" s="144"/>
      <c r="CDM24" s="141"/>
      <c r="CDN24" s="141"/>
      <c r="CDO24" s="142"/>
      <c r="CDP24" s="142"/>
      <c r="CDQ24" s="143"/>
      <c r="CDR24" s="144"/>
      <c r="CDS24" s="144"/>
      <c r="CDT24" s="144"/>
      <c r="CDU24" s="141"/>
      <c r="CDV24" s="141"/>
      <c r="CDW24" s="142"/>
      <c r="CDX24" s="142"/>
      <c r="CDY24" s="143"/>
      <c r="CDZ24" s="144"/>
      <c r="CEA24" s="144"/>
      <c r="CEB24" s="144"/>
      <c r="CEC24" s="141"/>
      <c r="CED24" s="141"/>
      <c r="CEE24" s="142"/>
      <c r="CEF24" s="142"/>
      <c r="CEG24" s="143"/>
      <c r="CEH24" s="144"/>
      <c r="CEI24" s="144"/>
      <c r="CEJ24" s="144"/>
      <c r="CEK24" s="141"/>
      <c r="CEL24" s="141"/>
      <c r="CEM24" s="142"/>
      <c r="CEN24" s="142"/>
      <c r="CEO24" s="143"/>
      <c r="CEP24" s="144"/>
      <c r="CEQ24" s="144"/>
      <c r="CER24" s="144"/>
      <c r="CES24" s="141"/>
      <c r="CET24" s="141"/>
      <c r="CEU24" s="142"/>
      <c r="CEV24" s="142"/>
      <c r="CEW24" s="143"/>
      <c r="CEX24" s="144"/>
      <c r="CEY24" s="144"/>
      <c r="CEZ24" s="144"/>
      <c r="CFA24" s="141"/>
      <c r="CFB24" s="141"/>
      <c r="CFC24" s="142"/>
      <c r="CFD24" s="142"/>
      <c r="CFE24" s="143"/>
      <c r="CFF24" s="144"/>
      <c r="CFG24" s="144"/>
      <c r="CFH24" s="144"/>
      <c r="CFI24" s="141"/>
      <c r="CFJ24" s="141"/>
      <c r="CFK24" s="142"/>
      <c r="CFL24" s="142"/>
      <c r="CFM24" s="143"/>
      <c r="CFN24" s="144"/>
      <c r="CFO24" s="144"/>
      <c r="CFP24" s="144"/>
      <c r="CFQ24" s="141"/>
      <c r="CFR24" s="141"/>
      <c r="CFS24" s="142"/>
      <c r="CFT24" s="142"/>
      <c r="CFU24" s="143"/>
      <c r="CFV24" s="144"/>
      <c r="CFW24" s="144"/>
      <c r="CFX24" s="144"/>
      <c r="CFY24" s="141"/>
      <c r="CFZ24" s="141"/>
      <c r="CGA24" s="142"/>
      <c r="CGB24" s="142"/>
      <c r="CGC24" s="143"/>
      <c r="CGD24" s="144"/>
      <c r="CGE24" s="144"/>
      <c r="CGF24" s="144"/>
      <c r="CGG24" s="141"/>
      <c r="CGH24" s="141"/>
      <c r="CGI24" s="142"/>
      <c r="CGJ24" s="142"/>
      <c r="CGK24" s="143"/>
      <c r="CGL24" s="144"/>
      <c r="CGM24" s="144"/>
      <c r="CGN24" s="144"/>
      <c r="CGO24" s="141"/>
      <c r="CGP24" s="141"/>
      <c r="CGQ24" s="142"/>
      <c r="CGR24" s="142"/>
      <c r="CGS24" s="143"/>
      <c r="CGT24" s="144"/>
      <c r="CGU24" s="144"/>
      <c r="CGV24" s="144"/>
      <c r="CGW24" s="141"/>
      <c r="CGX24" s="141"/>
      <c r="CGY24" s="142"/>
      <c r="CGZ24" s="142"/>
      <c r="CHA24" s="143"/>
      <c r="CHB24" s="144"/>
      <c r="CHC24" s="144"/>
      <c r="CHD24" s="144"/>
      <c r="CHE24" s="141"/>
      <c r="CHF24" s="141"/>
      <c r="CHG24" s="142"/>
      <c r="CHH24" s="142"/>
      <c r="CHI24" s="143"/>
      <c r="CHJ24" s="144"/>
      <c r="CHK24" s="144"/>
      <c r="CHL24" s="144"/>
      <c r="CHM24" s="141"/>
      <c r="CHN24" s="141"/>
      <c r="CHO24" s="142"/>
      <c r="CHP24" s="142"/>
      <c r="CHQ24" s="143"/>
      <c r="CHR24" s="144"/>
      <c r="CHS24" s="144"/>
      <c r="CHT24" s="144"/>
      <c r="CHU24" s="141"/>
      <c r="CHV24" s="141"/>
      <c r="CHW24" s="142"/>
      <c r="CHX24" s="142"/>
      <c r="CHY24" s="143"/>
      <c r="CHZ24" s="144"/>
      <c r="CIA24" s="144"/>
      <c r="CIB24" s="144"/>
      <c r="CIC24" s="141"/>
      <c r="CID24" s="141"/>
      <c r="CIE24" s="142"/>
      <c r="CIF24" s="142"/>
      <c r="CIG24" s="143"/>
      <c r="CIH24" s="144"/>
      <c r="CII24" s="144"/>
      <c r="CIJ24" s="144"/>
      <c r="CIK24" s="141"/>
      <c r="CIL24" s="141"/>
      <c r="CIM24" s="142"/>
      <c r="CIN24" s="142"/>
      <c r="CIO24" s="143"/>
      <c r="CIP24" s="144"/>
      <c r="CIQ24" s="144"/>
      <c r="CIR24" s="144"/>
      <c r="CIS24" s="141"/>
      <c r="CIT24" s="141"/>
      <c r="CIU24" s="142"/>
      <c r="CIV24" s="142"/>
      <c r="CIW24" s="143"/>
      <c r="CIX24" s="144"/>
      <c r="CIY24" s="144"/>
      <c r="CIZ24" s="144"/>
      <c r="CJA24" s="141"/>
      <c r="CJB24" s="141"/>
      <c r="CJC24" s="142"/>
      <c r="CJD24" s="142"/>
      <c r="CJE24" s="143"/>
      <c r="CJF24" s="144"/>
      <c r="CJG24" s="144"/>
      <c r="CJH24" s="144"/>
      <c r="CJI24" s="141"/>
      <c r="CJJ24" s="141"/>
      <c r="CJK24" s="142"/>
      <c r="CJL24" s="142"/>
      <c r="CJM24" s="143"/>
      <c r="CJN24" s="144"/>
      <c r="CJO24" s="144"/>
      <c r="CJP24" s="144"/>
      <c r="CJQ24" s="141"/>
      <c r="CJR24" s="141"/>
      <c r="CJS24" s="142"/>
      <c r="CJT24" s="142"/>
      <c r="CJU24" s="143"/>
      <c r="CJV24" s="144"/>
      <c r="CJW24" s="144"/>
      <c r="CJX24" s="144"/>
      <c r="CJY24" s="141"/>
      <c r="CJZ24" s="141"/>
      <c r="CKA24" s="142"/>
      <c r="CKB24" s="142"/>
      <c r="CKC24" s="143"/>
      <c r="CKD24" s="144"/>
      <c r="CKE24" s="144"/>
      <c r="CKF24" s="144"/>
      <c r="CKG24" s="141"/>
      <c r="CKH24" s="141"/>
      <c r="CKI24" s="142"/>
      <c r="CKJ24" s="142"/>
      <c r="CKK24" s="143"/>
      <c r="CKL24" s="144"/>
      <c r="CKM24" s="144"/>
      <c r="CKN24" s="144"/>
      <c r="CKO24" s="141"/>
      <c r="CKP24" s="141"/>
      <c r="CKQ24" s="142"/>
      <c r="CKR24" s="142"/>
      <c r="CKS24" s="143"/>
      <c r="CKT24" s="144"/>
      <c r="CKU24" s="144"/>
      <c r="CKV24" s="144"/>
      <c r="CKW24" s="141"/>
      <c r="CKX24" s="141"/>
      <c r="CKY24" s="142"/>
      <c r="CKZ24" s="142"/>
      <c r="CLA24" s="143"/>
      <c r="CLB24" s="144"/>
      <c r="CLC24" s="144"/>
      <c r="CLD24" s="144"/>
      <c r="CLE24" s="141"/>
      <c r="CLF24" s="141"/>
      <c r="CLG24" s="142"/>
      <c r="CLH24" s="142"/>
      <c r="CLI24" s="143"/>
      <c r="CLJ24" s="144"/>
      <c r="CLK24" s="144"/>
      <c r="CLL24" s="144"/>
      <c r="CLM24" s="141"/>
      <c r="CLN24" s="141"/>
      <c r="CLO24" s="142"/>
      <c r="CLP24" s="142"/>
      <c r="CLQ24" s="143"/>
      <c r="CLR24" s="144"/>
      <c r="CLS24" s="144"/>
      <c r="CLT24" s="144"/>
      <c r="CLU24" s="141"/>
      <c r="CLV24" s="141"/>
      <c r="CLW24" s="142"/>
      <c r="CLX24" s="142"/>
      <c r="CLY24" s="143"/>
      <c r="CLZ24" s="144"/>
      <c r="CMA24" s="144"/>
      <c r="CMB24" s="144"/>
      <c r="CMC24" s="141"/>
      <c r="CMD24" s="141"/>
      <c r="CME24" s="142"/>
      <c r="CMF24" s="142"/>
      <c r="CMG24" s="143"/>
      <c r="CMH24" s="144"/>
      <c r="CMI24" s="144"/>
      <c r="CMJ24" s="144"/>
      <c r="CMK24" s="141"/>
      <c r="CML24" s="141"/>
      <c r="CMM24" s="142"/>
      <c r="CMN24" s="142"/>
      <c r="CMO24" s="143"/>
      <c r="CMP24" s="144"/>
      <c r="CMQ24" s="144"/>
      <c r="CMR24" s="144"/>
      <c r="CMS24" s="141"/>
      <c r="CMT24" s="141"/>
      <c r="CMU24" s="142"/>
      <c r="CMV24" s="142"/>
      <c r="CMW24" s="143"/>
      <c r="CMX24" s="144"/>
      <c r="CMY24" s="144"/>
      <c r="CMZ24" s="144"/>
      <c r="CNA24" s="141"/>
      <c r="CNB24" s="141"/>
      <c r="CNC24" s="142"/>
      <c r="CND24" s="142"/>
      <c r="CNE24" s="143"/>
      <c r="CNF24" s="144"/>
      <c r="CNG24" s="144"/>
      <c r="CNH24" s="144"/>
      <c r="CNI24" s="141"/>
      <c r="CNJ24" s="141"/>
      <c r="CNK24" s="142"/>
      <c r="CNL24" s="142"/>
      <c r="CNM24" s="143"/>
      <c r="CNN24" s="144"/>
      <c r="CNO24" s="144"/>
      <c r="CNP24" s="144"/>
      <c r="CNQ24" s="141"/>
      <c r="CNR24" s="141"/>
      <c r="CNS24" s="142"/>
      <c r="CNT24" s="142"/>
      <c r="CNU24" s="143"/>
      <c r="CNV24" s="144"/>
      <c r="CNW24" s="144"/>
      <c r="CNX24" s="144"/>
      <c r="CNY24" s="141"/>
      <c r="CNZ24" s="141"/>
      <c r="COA24" s="142"/>
      <c r="COB24" s="142"/>
      <c r="COC24" s="143"/>
      <c r="COD24" s="144"/>
      <c r="COE24" s="144"/>
      <c r="COF24" s="144"/>
      <c r="COG24" s="141"/>
      <c r="COH24" s="141"/>
      <c r="COI24" s="142"/>
      <c r="COJ24" s="142"/>
      <c r="COK24" s="143"/>
      <c r="COL24" s="144"/>
      <c r="COM24" s="144"/>
      <c r="CON24" s="144"/>
      <c r="COO24" s="141"/>
      <c r="COP24" s="141"/>
      <c r="COQ24" s="142"/>
      <c r="COR24" s="142"/>
      <c r="COS24" s="143"/>
      <c r="COT24" s="144"/>
      <c r="COU24" s="144"/>
      <c r="COV24" s="144"/>
      <c r="COW24" s="141"/>
      <c r="COX24" s="141"/>
      <c r="COY24" s="142"/>
      <c r="COZ24" s="142"/>
      <c r="CPA24" s="143"/>
      <c r="CPB24" s="144"/>
      <c r="CPC24" s="144"/>
      <c r="CPD24" s="144"/>
      <c r="CPE24" s="141"/>
      <c r="CPF24" s="141"/>
      <c r="CPG24" s="142"/>
      <c r="CPH24" s="142"/>
      <c r="CPI24" s="143"/>
      <c r="CPJ24" s="144"/>
      <c r="CPK24" s="144"/>
      <c r="CPL24" s="144"/>
      <c r="CPM24" s="141"/>
      <c r="CPN24" s="141"/>
      <c r="CPO24" s="142"/>
      <c r="CPP24" s="142"/>
      <c r="CPQ24" s="143"/>
      <c r="CPR24" s="144"/>
      <c r="CPS24" s="144"/>
      <c r="CPT24" s="144"/>
      <c r="CPU24" s="141"/>
      <c r="CPV24" s="141"/>
      <c r="CPW24" s="142"/>
      <c r="CPX24" s="142"/>
      <c r="CPY24" s="143"/>
      <c r="CPZ24" s="144"/>
      <c r="CQA24" s="144"/>
      <c r="CQB24" s="144"/>
      <c r="CQC24" s="141"/>
      <c r="CQD24" s="141"/>
      <c r="CQE24" s="142"/>
      <c r="CQF24" s="142"/>
      <c r="CQG24" s="143"/>
      <c r="CQH24" s="144"/>
      <c r="CQI24" s="144"/>
      <c r="CQJ24" s="144"/>
      <c r="CQK24" s="141"/>
      <c r="CQL24" s="141"/>
      <c r="CQM24" s="142"/>
      <c r="CQN24" s="142"/>
      <c r="CQO24" s="143"/>
      <c r="CQP24" s="144"/>
      <c r="CQQ24" s="144"/>
      <c r="CQR24" s="144"/>
      <c r="CQS24" s="141"/>
      <c r="CQT24" s="141"/>
      <c r="CQU24" s="142"/>
      <c r="CQV24" s="142"/>
      <c r="CQW24" s="143"/>
      <c r="CQX24" s="144"/>
      <c r="CQY24" s="144"/>
      <c r="CQZ24" s="144"/>
      <c r="CRA24" s="141"/>
      <c r="CRB24" s="141"/>
      <c r="CRC24" s="142"/>
      <c r="CRD24" s="142"/>
      <c r="CRE24" s="143"/>
      <c r="CRF24" s="144"/>
      <c r="CRG24" s="144"/>
      <c r="CRH24" s="144"/>
      <c r="CRI24" s="141"/>
      <c r="CRJ24" s="141"/>
      <c r="CRK24" s="142"/>
      <c r="CRL24" s="142"/>
      <c r="CRM24" s="143"/>
      <c r="CRN24" s="144"/>
      <c r="CRO24" s="144"/>
      <c r="CRP24" s="144"/>
      <c r="CRQ24" s="141"/>
      <c r="CRR24" s="141"/>
      <c r="CRS24" s="142"/>
      <c r="CRT24" s="142"/>
      <c r="CRU24" s="143"/>
      <c r="CRV24" s="144"/>
      <c r="CRW24" s="144"/>
      <c r="CRX24" s="144"/>
      <c r="CRY24" s="141"/>
      <c r="CRZ24" s="141"/>
      <c r="CSA24" s="142"/>
      <c r="CSB24" s="142"/>
      <c r="CSC24" s="143"/>
      <c r="CSD24" s="144"/>
      <c r="CSE24" s="144"/>
      <c r="CSF24" s="144"/>
      <c r="CSG24" s="141"/>
      <c r="CSH24" s="141"/>
      <c r="CSI24" s="142"/>
      <c r="CSJ24" s="142"/>
      <c r="CSK24" s="143"/>
      <c r="CSL24" s="144"/>
      <c r="CSM24" s="144"/>
      <c r="CSN24" s="144"/>
      <c r="CSO24" s="141"/>
      <c r="CSP24" s="141"/>
      <c r="CSQ24" s="142"/>
      <c r="CSR24" s="142"/>
      <c r="CSS24" s="143"/>
      <c r="CST24" s="144"/>
      <c r="CSU24" s="144"/>
      <c r="CSV24" s="144"/>
      <c r="CSW24" s="141"/>
      <c r="CSX24" s="141"/>
      <c r="CSY24" s="142"/>
      <c r="CSZ24" s="142"/>
      <c r="CTA24" s="143"/>
      <c r="CTB24" s="144"/>
      <c r="CTC24" s="144"/>
      <c r="CTD24" s="144"/>
      <c r="CTE24" s="141"/>
      <c r="CTF24" s="141"/>
      <c r="CTG24" s="142"/>
      <c r="CTH24" s="142"/>
      <c r="CTI24" s="143"/>
      <c r="CTJ24" s="144"/>
      <c r="CTK24" s="144"/>
      <c r="CTL24" s="144"/>
      <c r="CTM24" s="141"/>
      <c r="CTN24" s="141"/>
      <c r="CTO24" s="142"/>
      <c r="CTP24" s="142"/>
      <c r="CTQ24" s="143"/>
      <c r="CTR24" s="144"/>
      <c r="CTS24" s="144"/>
      <c r="CTT24" s="144"/>
      <c r="CTU24" s="141"/>
      <c r="CTV24" s="141"/>
      <c r="CTW24" s="142"/>
      <c r="CTX24" s="142"/>
      <c r="CTY24" s="143"/>
      <c r="CTZ24" s="144"/>
      <c r="CUA24" s="144"/>
      <c r="CUB24" s="144"/>
      <c r="CUC24" s="141"/>
      <c r="CUD24" s="141"/>
      <c r="CUE24" s="142"/>
      <c r="CUF24" s="142"/>
      <c r="CUG24" s="143"/>
      <c r="CUH24" s="144"/>
      <c r="CUI24" s="144"/>
      <c r="CUJ24" s="144"/>
      <c r="CUK24" s="141"/>
      <c r="CUL24" s="141"/>
      <c r="CUM24" s="142"/>
      <c r="CUN24" s="142"/>
      <c r="CUO24" s="143"/>
      <c r="CUP24" s="144"/>
      <c r="CUQ24" s="144"/>
      <c r="CUR24" s="144"/>
      <c r="CUS24" s="141"/>
      <c r="CUT24" s="141"/>
      <c r="CUU24" s="142"/>
      <c r="CUV24" s="142"/>
      <c r="CUW24" s="143"/>
      <c r="CUX24" s="144"/>
      <c r="CUY24" s="144"/>
      <c r="CUZ24" s="144"/>
      <c r="CVA24" s="141"/>
      <c r="CVB24" s="141"/>
      <c r="CVC24" s="142"/>
      <c r="CVD24" s="142"/>
      <c r="CVE24" s="143"/>
      <c r="CVF24" s="144"/>
      <c r="CVG24" s="144"/>
      <c r="CVH24" s="144"/>
      <c r="CVI24" s="141"/>
      <c r="CVJ24" s="141"/>
      <c r="CVK24" s="142"/>
      <c r="CVL24" s="142"/>
      <c r="CVM24" s="143"/>
      <c r="CVN24" s="144"/>
      <c r="CVO24" s="144"/>
      <c r="CVP24" s="144"/>
      <c r="CVQ24" s="141"/>
      <c r="CVR24" s="141"/>
      <c r="CVS24" s="142"/>
      <c r="CVT24" s="142"/>
      <c r="CVU24" s="143"/>
      <c r="CVV24" s="144"/>
      <c r="CVW24" s="144"/>
      <c r="CVX24" s="144"/>
      <c r="CVY24" s="141"/>
      <c r="CVZ24" s="141"/>
      <c r="CWA24" s="142"/>
      <c r="CWB24" s="142"/>
      <c r="CWC24" s="143"/>
      <c r="CWD24" s="144"/>
      <c r="CWE24" s="144"/>
      <c r="CWF24" s="144"/>
      <c r="CWG24" s="141"/>
      <c r="CWH24" s="141"/>
      <c r="CWI24" s="142"/>
      <c r="CWJ24" s="142"/>
      <c r="CWK24" s="143"/>
      <c r="CWL24" s="144"/>
      <c r="CWM24" s="144"/>
      <c r="CWN24" s="144"/>
      <c r="CWO24" s="141"/>
      <c r="CWP24" s="141"/>
      <c r="CWQ24" s="142"/>
      <c r="CWR24" s="142"/>
      <c r="CWS24" s="143"/>
      <c r="CWT24" s="144"/>
      <c r="CWU24" s="144"/>
      <c r="CWV24" s="144"/>
      <c r="CWW24" s="141"/>
      <c r="CWX24" s="141"/>
      <c r="CWY24" s="142"/>
      <c r="CWZ24" s="142"/>
      <c r="CXA24" s="143"/>
      <c r="CXB24" s="144"/>
      <c r="CXC24" s="144"/>
      <c r="CXD24" s="144"/>
      <c r="CXE24" s="141"/>
      <c r="CXF24" s="141"/>
      <c r="CXG24" s="142"/>
      <c r="CXH24" s="142"/>
      <c r="CXI24" s="143"/>
      <c r="CXJ24" s="144"/>
      <c r="CXK24" s="144"/>
      <c r="CXL24" s="144"/>
      <c r="CXM24" s="141"/>
      <c r="CXN24" s="141"/>
      <c r="CXO24" s="142"/>
      <c r="CXP24" s="142"/>
      <c r="CXQ24" s="143"/>
      <c r="CXR24" s="144"/>
      <c r="CXS24" s="144"/>
      <c r="CXT24" s="144"/>
      <c r="CXU24" s="141"/>
      <c r="CXV24" s="141"/>
      <c r="CXW24" s="142"/>
      <c r="CXX24" s="142"/>
      <c r="CXY24" s="143"/>
      <c r="CXZ24" s="144"/>
      <c r="CYA24" s="144"/>
      <c r="CYB24" s="144"/>
      <c r="CYC24" s="141"/>
      <c r="CYD24" s="141"/>
      <c r="CYE24" s="142"/>
      <c r="CYF24" s="142"/>
      <c r="CYG24" s="143"/>
      <c r="CYH24" s="144"/>
      <c r="CYI24" s="144"/>
      <c r="CYJ24" s="144"/>
      <c r="CYK24" s="141"/>
      <c r="CYL24" s="141"/>
      <c r="CYM24" s="142"/>
      <c r="CYN24" s="142"/>
      <c r="CYO24" s="143"/>
      <c r="CYP24" s="144"/>
      <c r="CYQ24" s="144"/>
      <c r="CYR24" s="144"/>
      <c r="CYS24" s="141"/>
      <c r="CYT24" s="141"/>
      <c r="CYU24" s="142"/>
      <c r="CYV24" s="142"/>
      <c r="CYW24" s="143"/>
      <c r="CYX24" s="144"/>
      <c r="CYY24" s="144"/>
      <c r="CYZ24" s="144"/>
      <c r="CZA24" s="141"/>
      <c r="CZB24" s="141"/>
      <c r="CZC24" s="142"/>
      <c r="CZD24" s="142"/>
      <c r="CZE24" s="143"/>
      <c r="CZF24" s="144"/>
      <c r="CZG24" s="144"/>
      <c r="CZH24" s="144"/>
      <c r="CZI24" s="141"/>
      <c r="CZJ24" s="141"/>
      <c r="CZK24" s="142"/>
      <c r="CZL24" s="142"/>
      <c r="CZM24" s="143"/>
      <c r="CZN24" s="144"/>
      <c r="CZO24" s="144"/>
      <c r="CZP24" s="144"/>
      <c r="CZQ24" s="141"/>
      <c r="CZR24" s="141"/>
      <c r="CZS24" s="142"/>
      <c r="CZT24" s="142"/>
      <c r="CZU24" s="143"/>
      <c r="CZV24" s="144"/>
      <c r="CZW24" s="144"/>
      <c r="CZX24" s="144"/>
      <c r="CZY24" s="141"/>
      <c r="CZZ24" s="141"/>
      <c r="DAA24" s="142"/>
      <c r="DAB24" s="142"/>
      <c r="DAC24" s="143"/>
      <c r="DAD24" s="144"/>
      <c r="DAE24" s="144"/>
      <c r="DAF24" s="144"/>
      <c r="DAG24" s="141"/>
      <c r="DAH24" s="141"/>
      <c r="DAI24" s="142"/>
      <c r="DAJ24" s="142"/>
      <c r="DAK24" s="143"/>
      <c r="DAL24" s="144"/>
      <c r="DAM24" s="144"/>
      <c r="DAN24" s="144"/>
      <c r="DAO24" s="141"/>
      <c r="DAP24" s="141"/>
      <c r="DAQ24" s="142"/>
      <c r="DAR24" s="142"/>
      <c r="DAS24" s="143"/>
      <c r="DAT24" s="144"/>
      <c r="DAU24" s="144"/>
      <c r="DAV24" s="144"/>
      <c r="DAW24" s="141"/>
      <c r="DAX24" s="141"/>
      <c r="DAY24" s="142"/>
      <c r="DAZ24" s="142"/>
      <c r="DBA24" s="143"/>
      <c r="DBB24" s="144"/>
      <c r="DBC24" s="144"/>
      <c r="DBD24" s="144"/>
      <c r="DBE24" s="141"/>
      <c r="DBF24" s="141"/>
      <c r="DBG24" s="142"/>
      <c r="DBH24" s="142"/>
      <c r="DBI24" s="143"/>
      <c r="DBJ24" s="144"/>
      <c r="DBK24" s="144"/>
      <c r="DBL24" s="144"/>
      <c r="DBM24" s="141"/>
      <c r="DBN24" s="141"/>
      <c r="DBO24" s="142"/>
      <c r="DBP24" s="142"/>
      <c r="DBQ24" s="143"/>
      <c r="DBR24" s="144"/>
      <c r="DBS24" s="144"/>
      <c r="DBT24" s="144"/>
      <c r="DBU24" s="141"/>
      <c r="DBV24" s="141"/>
      <c r="DBW24" s="142"/>
      <c r="DBX24" s="142"/>
      <c r="DBY24" s="143"/>
      <c r="DBZ24" s="144"/>
      <c r="DCA24" s="144"/>
      <c r="DCB24" s="144"/>
      <c r="DCC24" s="141"/>
      <c r="DCD24" s="141"/>
      <c r="DCE24" s="142"/>
      <c r="DCF24" s="142"/>
      <c r="DCG24" s="143"/>
      <c r="DCH24" s="144"/>
      <c r="DCI24" s="144"/>
      <c r="DCJ24" s="144"/>
      <c r="DCK24" s="141"/>
      <c r="DCL24" s="141"/>
      <c r="DCM24" s="142"/>
      <c r="DCN24" s="142"/>
      <c r="DCO24" s="143"/>
      <c r="DCP24" s="144"/>
      <c r="DCQ24" s="144"/>
      <c r="DCR24" s="144"/>
      <c r="DCS24" s="141"/>
      <c r="DCT24" s="141"/>
      <c r="DCU24" s="142"/>
      <c r="DCV24" s="142"/>
      <c r="DCW24" s="143"/>
      <c r="DCX24" s="144"/>
      <c r="DCY24" s="144"/>
      <c r="DCZ24" s="144"/>
      <c r="DDA24" s="141"/>
      <c r="DDB24" s="141"/>
      <c r="DDC24" s="142"/>
      <c r="DDD24" s="142"/>
      <c r="DDE24" s="143"/>
      <c r="DDF24" s="144"/>
      <c r="DDG24" s="144"/>
      <c r="DDH24" s="144"/>
      <c r="DDI24" s="141"/>
      <c r="DDJ24" s="141"/>
      <c r="DDK24" s="142"/>
      <c r="DDL24" s="142"/>
      <c r="DDM24" s="143"/>
      <c r="DDN24" s="144"/>
      <c r="DDO24" s="144"/>
      <c r="DDP24" s="144"/>
      <c r="DDQ24" s="141"/>
      <c r="DDR24" s="141"/>
      <c r="DDS24" s="142"/>
      <c r="DDT24" s="142"/>
      <c r="DDU24" s="143"/>
      <c r="DDV24" s="144"/>
      <c r="DDW24" s="144"/>
      <c r="DDX24" s="144"/>
      <c r="DDY24" s="141"/>
      <c r="DDZ24" s="141"/>
      <c r="DEA24" s="142"/>
      <c r="DEB24" s="142"/>
      <c r="DEC24" s="143"/>
      <c r="DED24" s="144"/>
      <c r="DEE24" s="144"/>
      <c r="DEF24" s="144"/>
      <c r="DEG24" s="141"/>
      <c r="DEH24" s="141"/>
      <c r="DEI24" s="142"/>
      <c r="DEJ24" s="142"/>
      <c r="DEK24" s="143"/>
      <c r="DEL24" s="144"/>
      <c r="DEM24" s="144"/>
      <c r="DEN24" s="144"/>
      <c r="DEO24" s="141"/>
      <c r="DEP24" s="141"/>
      <c r="DEQ24" s="142"/>
      <c r="DER24" s="142"/>
      <c r="DES24" s="143"/>
      <c r="DET24" s="144"/>
      <c r="DEU24" s="144"/>
      <c r="DEV24" s="144"/>
      <c r="DEW24" s="141"/>
      <c r="DEX24" s="141"/>
      <c r="DEY24" s="142"/>
      <c r="DEZ24" s="142"/>
      <c r="DFA24" s="143"/>
      <c r="DFB24" s="144"/>
      <c r="DFC24" s="144"/>
      <c r="DFD24" s="144"/>
      <c r="DFE24" s="141"/>
      <c r="DFF24" s="141"/>
      <c r="DFG24" s="142"/>
      <c r="DFH24" s="142"/>
      <c r="DFI24" s="143"/>
      <c r="DFJ24" s="144"/>
      <c r="DFK24" s="144"/>
      <c r="DFL24" s="144"/>
      <c r="DFM24" s="141"/>
      <c r="DFN24" s="141"/>
      <c r="DFO24" s="142"/>
      <c r="DFP24" s="142"/>
      <c r="DFQ24" s="143"/>
      <c r="DFR24" s="144"/>
      <c r="DFS24" s="144"/>
      <c r="DFT24" s="144"/>
      <c r="DFU24" s="141"/>
      <c r="DFV24" s="141"/>
      <c r="DFW24" s="142"/>
      <c r="DFX24" s="142"/>
      <c r="DFY24" s="143"/>
      <c r="DFZ24" s="144"/>
      <c r="DGA24" s="144"/>
      <c r="DGB24" s="144"/>
      <c r="DGC24" s="141"/>
      <c r="DGD24" s="141"/>
      <c r="DGE24" s="142"/>
      <c r="DGF24" s="142"/>
      <c r="DGG24" s="143"/>
      <c r="DGH24" s="144"/>
      <c r="DGI24" s="144"/>
      <c r="DGJ24" s="144"/>
      <c r="DGK24" s="141"/>
      <c r="DGL24" s="141"/>
      <c r="DGM24" s="142"/>
      <c r="DGN24" s="142"/>
      <c r="DGO24" s="143"/>
      <c r="DGP24" s="144"/>
      <c r="DGQ24" s="144"/>
      <c r="DGR24" s="144"/>
      <c r="DGS24" s="141"/>
      <c r="DGT24" s="141"/>
      <c r="DGU24" s="142"/>
      <c r="DGV24" s="142"/>
      <c r="DGW24" s="143"/>
      <c r="DGX24" s="144"/>
      <c r="DGY24" s="144"/>
      <c r="DGZ24" s="144"/>
      <c r="DHA24" s="141"/>
      <c r="DHB24" s="141"/>
      <c r="DHC24" s="142"/>
      <c r="DHD24" s="142"/>
      <c r="DHE24" s="143"/>
      <c r="DHF24" s="144"/>
      <c r="DHG24" s="144"/>
      <c r="DHH24" s="144"/>
      <c r="DHI24" s="141"/>
      <c r="DHJ24" s="141"/>
      <c r="DHK24" s="142"/>
      <c r="DHL24" s="142"/>
      <c r="DHM24" s="143"/>
      <c r="DHN24" s="144"/>
      <c r="DHO24" s="144"/>
      <c r="DHP24" s="144"/>
      <c r="DHQ24" s="141"/>
      <c r="DHR24" s="141"/>
      <c r="DHS24" s="142"/>
      <c r="DHT24" s="142"/>
      <c r="DHU24" s="143"/>
      <c r="DHV24" s="144"/>
      <c r="DHW24" s="144"/>
      <c r="DHX24" s="144"/>
      <c r="DHY24" s="141"/>
      <c r="DHZ24" s="141"/>
      <c r="DIA24" s="142"/>
      <c r="DIB24" s="142"/>
      <c r="DIC24" s="143"/>
      <c r="DID24" s="144"/>
      <c r="DIE24" s="144"/>
      <c r="DIF24" s="144"/>
      <c r="DIG24" s="141"/>
      <c r="DIH24" s="141"/>
      <c r="DII24" s="142"/>
      <c r="DIJ24" s="142"/>
      <c r="DIK24" s="143"/>
      <c r="DIL24" s="144"/>
      <c r="DIM24" s="144"/>
      <c r="DIN24" s="144"/>
      <c r="DIO24" s="141"/>
      <c r="DIP24" s="141"/>
      <c r="DIQ24" s="142"/>
      <c r="DIR24" s="142"/>
      <c r="DIS24" s="143"/>
      <c r="DIT24" s="144"/>
      <c r="DIU24" s="144"/>
      <c r="DIV24" s="144"/>
      <c r="DIW24" s="141"/>
      <c r="DIX24" s="141"/>
      <c r="DIY24" s="142"/>
      <c r="DIZ24" s="142"/>
      <c r="DJA24" s="143"/>
      <c r="DJB24" s="144"/>
      <c r="DJC24" s="144"/>
      <c r="DJD24" s="144"/>
      <c r="DJE24" s="141"/>
      <c r="DJF24" s="141"/>
      <c r="DJG24" s="142"/>
      <c r="DJH24" s="142"/>
      <c r="DJI24" s="143"/>
      <c r="DJJ24" s="144"/>
      <c r="DJK24" s="144"/>
      <c r="DJL24" s="144"/>
      <c r="DJM24" s="141"/>
      <c r="DJN24" s="141"/>
      <c r="DJO24" s="142"/>
      <c r="DJP24" s="142"/>
      <c r="DJQ24" s="143"/>
      <c r="DJR24" s="144"/>
      <c r="DJS24" s="144"/>
      <c r="DJT24" s="144"/>
      <c r="DJU24" s="141"/>
      <c r="DJV24" s="141"/>
      <c r="DJW24" s="142"/>
      <c r="DJX24" s="142"/>
      <c r="DJY24" s="143"/>
      <c r="DJZ24" s="144"/>
      <c r="DKA24" s="144"/>
      <c r="DKB24" s="144"/>
      <c r="DKC24" s="141"/>
      <c r="DKD24" s="141"/>
      <c r="DKE24" s="142"/>
      <c r="DKF24" s="142"/>
      <c r="DKG24" s="143"/>
      <c r="DKH24" s="144"/>
      <c r="DKI24" s="144"/>
      <c r="DKJ24" s="144"/>
      <c r="DKK24" s="141"/>
      <c r="DKL24" s="141"/>
      <c r="DKM24" s="142"/>
      <c r="DKN24" s="142"/>
      <c r="DKO24" s="143"/>
      <c r="DKP24" s="144"/>
      <c r="DKQ24" s="144"/>
      <c r="DKR24" s="144"/>
      <c r="DKS24" s="141"/>
      <c r="DKT24" s="141"/>
      <c r="DKU24" s="142"/>
      <c r="DKV24" s="142"/>
      <c r="DKW24" s="143"/>
      <c r="DKX24" s="144"/>
      <c r="DKY24" s="144"/>
      <c r="DKZ24" s="144"/>
      <c r="DLA24" s="141"/>
      <c r="DLB24" s="141"/>
      <c r="DLC24" s="142"/>
      <c r="DLD24" s="142"/>
      <c r="DLE24" s="143"/>
      <c r="DLF24" s="144"/>
      <c r="DLG24" s="144"/>
      <c r="DLH24" s="144"/>
      <c r="DLI24" s="141"/>
      <c r="DLJ24" s="141"/>
      <c r="DLK24" s="142"/>
      <c r="DLL24" s="142"/>
      <c r="DLM24" s="143"/>
      <c r="DLN24" s="144"/>
      <c r="DLO24" s="144"/>
      <c r="DLP24" s="144"/>
      <c r="DLQ24" s="141"/>
      <c r="DLR24" s="141"/>
      <c r="DLS24" s="142"/>
      <c r="DLT24" s="142"/>
      <c r="DLU24" s="143"/>
      <c r="DLV24" s="144"/>
      <c r="DLW24" s="144"/>
      <c r="DLX24" s="144"/>
      <c r="DLY24" s="141"/>
      <c r="DLZ24" s="141"/>
      <c r="DMA24" s="142"/>
      <c r="DMB24" s="142"/>
      <c r="DMC24" s="143"/>
      <c r="DMD24" s="144"/>
      <c r="DME24" s="144"/>
      <c r="DMF24" s="144"/>
      <c r="DMG24" s="141"/>
      <c r="DMH24" s="141"/>
      <c r="DMI24" s="142"/>
      <c r="DMJ24" s="142"/>
      <c r="DMK24" s="143"/>
      <c r="DML24" s="144"/>
      <c r="DMM24" s="144"/>
      <c r="DMN24" s="144"/>
      <c r="DMO24" s="141"/>
      <c r="DMP24" s="141"/>
      <c r="DMQ24" s="142"/>
      <c r="DMR24" s="142"/>
      <c r="DMS24" s="143"/>
      <c r="DMT24" s="144"/>
      <c r="DMU24" s="144"/>
      <c r="DMV24" s="144"/>
      <c r="DMW24" s="141"/>
      <c r="DMX24" s="141"/>
      <c r="DMY24" s="142"/>
      <c r="DMZ24" s="142"/>
      <c r="DNA24" s="143"/>
      <c r="DNB24" s="144"/>
      <c r="DNC24" s="144"/>
      <c r="DND24" s="144"/>
      <c r="DNE24" s="141"/>
      <c r="DNF24" s="141"/>
      <c r="DNG24" s="142"/>
      <c r="DNH24" s="142"/>
      <c r="DNI24" s="143"/>
      <c r="DNJ24" s="144"/>
      <c r="DNK24" s="144"/>
      <c r="DNL24" s="144"/>
      <c r="DNM24" s="141"/>
      <c r="DNN24" s="141"/>
      <c r="DNO24" s="142"/>
      <c r="DNP24" s="142"/>
      <c r="DNQ24" s="143"/>
      <c r="DNR24" s="144"/>
      <c r="DNS24" s="144"/>
      <c r="DNT24" s="144"/>
      <c r="DNU24" s="141"/>
      <c r="DNV24" s="141"/>
      <c r="DNW24" s="142"/>
      <c r="DNX24" s="142"/>
      <c r="DNY24" s="143"/>
      <c r="DNZ24" s="144"/>
      <c r="DOA24" s="144"/>
      <c r="DOB24" s="144"/>
      <c r="DOC24" s="141"/>
      <c r="DOD24" s="141"/>
      <c r="DOE24" s="142"/>
      <c r="DOF24" s="142"/>
      <c r="DOG24" s="143"/>
      <c r="DOH24" s="144"/>
      <c r="DOI24" s="144"/>
      <c r="DOJ24" s="144"/>
      <c r="DOK24" s="141"/>
      <c r="DOL24" s="141"/>
      <c r="DOM24" s="142"/>
      <c r="DON24" s="142"/>
      <c r="DOO24" s="143"/>
      <c r="DOP24" s="144"/>
      <c r="DOQ24" s="144"/>
      <c r="DOR24" s="144"/>
      <c r="DOS24" s="141"/>
      <c r="DOT24" s="141"/>
      <c r="DOU24" s="142"/>
      <c r="DOV24" s="142"/>
      <c r="DOW24" s="143"/>
      <c r="DOX24" s="144"/>
      <c r="DOY24" s="144"/>
      <c r="DOZ24" s="144"/>
      <c r="DPA24" s="141"/>
      <c r="DPB24" s="141"/>
      <c r="DPC24" s="142"/>
      <c r="DPD24" s="142"/>
      <c r="DPE24" s="143"/>
      <c r="DPF24" s="144"/>
      <c r="DPG24" s="144"/>
      <c r="DPH24" s="144"/>
      <c r="DPI24" s="141"/>
      <c r="DPJ24" s="141"/>
      <c r="DPK24" s="142"/>
      <c r="DPL24" s="142"/>
      <c r="DPM24" s="143"/>
      <c r="DPN24" s="144"/>
      <c r="DPO24" s="144"/>
      <c r="DPP24" s="144"/>
      <c r="DPQ24" s="141"/>
      <c r="DPR24" s="141"/>
      <c r="DPS24" s="142"/>
      <c r="DPT24" s="142"/>
      <c r="DPU24" s="143"/>
      <c r="DPV24" s="144"/>
      <c r="DPW24" s="144"/>
      <c r="DPX24" s="144"/>
      <c r="DPY24" s="141"/>
      <c r="DPZ24" s="141"/>
      <c r="DQA24" s="142"/>
      <c r="DQB24" s="142"/>
      <c r="DQC24" s="143"/>
      <c r="DQD24" s="144"/>
      <c r="DQE24" s="144"/>
      <c r="DQF24" s="144"/>
      <c r="DQG24" s="141"/>
      <c r="DQH24" s="141"/>
      <c r="DQI24" s="142"/>
      <c r="DQJ24" s="142"/>
      <c r="DQK24" s="143"/>
      <c r="DQL24" s="144"/>
      <c r="DQM24" s="144"/>
      <c r="DQN24" s="144"/>
      <c r="DQO24" s="141"/>
      <c r="DQP24" s="141"/>
      <c r="DQQ24" s="142"/>
      <c r="DQR24" s="142"/>
      <c r="DQS24" s="143"/>
      <c r="DQT24" s="144"/>
      <c r="DQU24" s="144"/>
      <c r="DQV24" s="144"/>
      <c r="DQW24" s="141"/>
      <c r="DQX24" s="141"/>
      <c r="DQY24" s="142"/>
      <c r="DQZ24" s="142"/>
      <c r="DRA24" s="143"/>
      <c r="DRB24" s="144"/>
      <c r="DRC24" s="144"/>
      <c r="DRD24" s="144"/>
      <c r="DRE24" s="141"/>
      <c r="DRF24" s="141"/>
      <c r="DRG24" s="142"/>
      <c r="DRH24" s="142"/>
      <c r="DRI24" s="143"/>
      <c r="DRJ24" s="144"/>
      <c r="DRK24" s="144"/>
      <c r="DRL24" s="144"/>
      <c r="DRM24" s="141"/>
      <c r="DRN24" s="141"/>
      <c r="DRO24" s="142"/>
      <c r="DRP24" s="142"/>
      <c r="DRQ24" s="143"/>
      <c r="DRR24" s="144"/>
      <c r="DRS24" s="144"/>
      <c r="DRT24" s="144"/>
      <c r="DRU24" s="141"/>
      <c r="DRV24" s="141"/>
      <c r="DRW24" s="142"/>
      <c r="DRX24" s="142"/>
      <c r="DRY24" s="143"/>
      <c r="DRZ24" s="144"/>
      <c r="DSA24" s="144"/>
      <c r="DSB24" s="144"/>
      <c r="DSC24" s="141"/>
      <c r="DSD24" s="141"/>
      <c r="DSE24" s="142"/>
      <c r="DSF24" s="142"/>
      <c r="DSG24" s="143"/>
      <c r="DSH24" s="144"/>
      <c r="DSI24" s="144"/>
      <c r="DSJ24" s="144"/>
      <c r="DSK24" s="141"/>
      <c r="DSL24" s="141"/>
      <c r="DSM24" s="142"/>
      <c r="DSN24" s="142"/>
      <c r="DSO24" s="143"/>
      <c r="DSP24" s="144"/>
      <c r="DSQ24" s="144"/>
      <c r="DSR24" s="144"/>
      <c r="DSS24" s="141"/>
      <c r="DST24" s="141"/>
      <c r="DSU24" s="142"/>
      <c r="DSV24" s="142"/>
      <c r="DSW24" s="143"/>
      <c r="DSX24" s="144"/>
      <c r="DSY24" s="144"/>
      <c r="DSZ24" s="144"/>
      <c r="DTA24" s="141"/>
      <c r="DTB24" s="141"/>
      <c r="DTC24" s="142"/>
      <c r="DTD24" s="142"/>
      <c r="DTE24" s="143"/>
      <c r="DTF24" s="144"/>
      <c r="DTG24" s="144"/>
      <c r="DTH24" s="144"/>
      <c r="DTI24" s="141"/>
      <c r="DTJ24" s="141"/>
      <c r="DTK24" s="142"/>
      <c r="DTL24" s="142"/>
      <c r="DTM24" s="143"/>
      <c r="DTN24" s="144"/>
      <c r="DTO24" s="144"/>
      <c r="DTP24" s="144"/>
      <c r="DTQ24" s="141"/>
      <c r="DTR24" s="141"/>
      <c r="DTS24" s="142"/>
      <c r="DTT24" s="142"/>
      <c r="DTU24" s="143"/>
      <c r="DTV24" s="144"/>
      <c r="DTW24" s="144"/>
      <c r="DTX24" s="144"/>
      <c r="DTY24" s="141"/>
      <c r="DTZ24" s="141"/>
      <c r="DUA24" s="142"/>
      <c r="DUB24" s="142"/>
      <c r="DUC24" s="143"/>
      <c r="DUD24" s="144"/>
      <c r="DUE24" s="144"/>
      <c r="DUF24" s="144"/>
      <c r="DUG24" s="141"/>
      <c r="DUH24" s="141"/>
      <c r="DUI24" s="142"/>
      <c r="DUJ24" s="142"/>
      <c r="DUK24" s="143"/>
      <c r="DUL24" s="144"/>
      <c r="DUM24" s="144"/>
      <c r="DUN24" s="144"/>
      <c r="DUO24" s="141"/>
      <c r="DUP24" s="141"/>
      <c r="DUQ24" s="142"/>
      <c r="DUR24" s="142"/>
      <c r="DUS24" s="143"/>
      <c r="DUT24" s="144"/>
      <c r="DUU24" s="144"/>
      <c r="DUV24" s="144"/>
      <c r="DUW24" s="141"/>
      <c r="DUX24" s="141"/>
      <c r="DUY24" s="142"/>
      <c r="DUZ24" s="142"/>
      <c r="DVA24" s="143"/>
      <c r="DVB24" s="144"/>
      <c r="DVC24" s="144"/>
      <c r="DVD24" s="144"/>
      <c r="DVE24" s="141"/>
      <c r="DVF24" s="141"/>
      <c r="DVG24" s="142"/>
      <c r="DVH24" s="142"/>
      <c r="DVI24" s="143"/>
      <c r="DVJ24" s="144"/>
      <c r="DVK24" s="144"/>
      <c r="DVL24" s="144"/>
      <c r="DVM24" s="141"/>
      <c r="DVN24" s="141"/>
      <c r="DVO24" s="142"/>
      <c r="DVP24" s="142"/>
      <c r="DVQ24" s="143"/>
      <c r="DVR24" s="144"/>
      <c r="DVS24" s="144"/>
      <c r="DVT24" s="144"/>
      <c r="DVU24" s="141"/>
      <c r="DVV24" s="141"/>
      <c r="DVW24" s="142"/>
      <c r="DVX24" s="142"/>
      <c r="DVY24" s="143"/>
      <c r="DVZ24" s="144"/>
      <c r="DWA24" s="144"/>
      <c r="DWB24" s="144"/>
      <c r="DWC24" s="141"/>
      <c r="DWD24" s="141"/>
      <c r="DWE24" s="142"/>
      <c r="DWF24" s="142"/>
      <c r="DWG24" s="143"/>
      <c r="DWH24" s="144"/>
      <c r="DWI24" s="144"/>
      <c r="DWJ24" s="144"/>
      <c r="DWK24" s="141"/>
      <c r="DWL24" s="141"/>
      <c r="DWM24" s="142"/>
      <c r="DWN24" s="142"/>
      <c r="DWO24" s="143"/>
      <c r="DWP24" s="144"/>
      <c r="DWQ24" s="144"/>
      <c r="DWR24" s="144"/>
      <c r="DWS24" s="141"/>
      <c r="DWT24" s="141"/>
      <c r="DWU24" s="142"/>
      <c r="DWV24" s="142"/>
      <c r="DWW24" s="143"/>
      <c r="DWX24" s="144"/>
      <c r="DWY24" s="144"/>
      <c r="DWZ24" s="144"/>
      <c r="DXA24" s="141"/>
      <c r="DXB24" s="141"/>
      <c r="DXC24" s="142"/>
      <c r="DXD24" s="142"/>
      <c r="DXE24" s="143"/>
      <c r="DXF24" s="144"/>
      <c r="DXG24" s="144"/>
      <c r="DXH24" s="144"/>
      <c r="DXI24" s="141"/>
      <c r="DXJ24" s="141"/>
      <c r="DXK24" s="142"/>
      <c r="DXL24" s="142"/>
      <c r="DXM24" s="143"/>
      <c r="DXN24" s="144"/>
      <c r="DXO24" s="144"/>
      <c r="DXP24" s="144"/>
      <c r="DXQ24" s="141"/>
      <c r="DXR24" s="141"/>
      <c r="DXS24" s="142"/>
      <c r="DXT24" s="142"/>
      <c r="DXU24" s="143"/>
      <c r="DXV24" s="144"/>
      <c r="DXW24" s="144"/>
      <c r="DXX24" s="144"/>
      <c r="DXY24" s="141"/>
      <c r="DXZ24" s="141"/>
      <c r="DYA24" s="142"/>
      <c r="DYB24" s="142"/>
      <c r="DYC24" s="143"/>
      <c r="DYD24" s="144"/>
      <c r="DYE24" s="144"/>
      <c r="DYF24" s="144"/>
      <c r="DYG24" s="141"/>
      <c r="DYH24" s="141"/>
      <c r="DYI24" s="142"/>
      <c r="DYJ24" s="142"/>
      <c r="DYK24" s="143"/>
      <c r="DYL24" s="144"/>
      <c r="DYM24" s="144"/>
      <c r="DYN24" s="144"/>
      <c r="DYO24" s="141"/>
      <c r="DYP24" s="141"/>
      <c r="DYQ24" s="142"/>
      <c r="DYR24" s="142"/>
      <c r="DYS24" s="143"/>
      <c r="DYT24" s="144"/>
      <c r="DYU24" s="144"/>
      <c r="DYV24" s="144"/>
      <c r="DYW24" s="141"/>
      <c r="DYX24" s="141"/>
      <c r="DYY24" s="142"/>
      <c r="DYZ24" s="142"/>
      <c r="DZA24" s="143"/>
      <c r="DZB24" s="144"/>
      <c r="DZC24" s="144"/>
      <c r="DZD24" s="144"/>
      <c r="DZE24" s="141"/>
      <c r="DZF24" s="141"/>
      <c r="DZG24" s="142"/>
      <c r="DZH24" s="142"/>
      <c r="DZI24" s="143"/>
      <c r="DZJ24" s="144"/>
      <c r="DZK24" s="144"/>
      <c r="DZL24" s="144"/>
      <c r="DZM24" s="141"/>
      <c r="DZN24" s="141"/>
      <c r="DZO24" s="142"/>
      <c r="DZP24" s="142"/>
      <c r="DZQ24" s="143"/>
      <c r="DZR24" s="144"/>
      <c r="DZS24" s="144"/>
      <c r="DZT24" s="144"/>
      <c r="DZU24" s="141"/>
      <c r="DZV24" s="141"/>
      <c r="DZW24" s="142"/>
      <c r="DZX24" s="142"/>
      <c r="DZY24" s="143"/>
      <c r="DZZ24" s="144"/>
      <c r="EAA24" s="144"/>
      <c r="EAB24" s="144"/>
      <c r="EAC24" s="141"/>
      <c r="EAD24" s="141"/>
      <c r="EAE24" s="142"/>
      <c r="EAF24" s="142"/>
      <c r="EAG24" s="143"/>
      <c r="EAH24" s="144"/>
      <c r="EAI24" s="144"/>
      <c r="EAJ24" s="144"/>
      <c r="EAK24" s="141"/>
      <c r="EAL24" s="141"/>
      <c r="EAM24" s="142"/>
      <c r="EAN24" s="142"/>
      <c r="EAO24" s="143"/>
      <c r="EAP24" s="144"/>
      <c r="EAQ24" s="144"/>
      <c r="EAR24" s="144"/>
      <c r="EAS24" s="141"/>
      <c r="EAT24" s="141"/>
      <c r="EAU24" s="142"/>
      <c r="EAV24" s="142"/>
      <c r="EAW24" s="143"/>
      <c r="EAX24" s="144"/>
      <c r="EAY24" s="144"/>
      <c r="EAZ24" s="144"/>
      <c r="EBA24" s="141"/>
      <c r="EBB24" s="141"/>
      <c r="EBC24" s="142"/>
      <c r="EBD24" s="142"/>
      <c r="EBE24" s="143"/>
      <c r="EBF24" s="144"/>
      <c r="EBG24" s="144"/>
      <c r="EBH24" s="144"/>
      <c r="EBI24" s="141"/>
      <c r="EBJ24" s="141"/>
      <c r="EBK24" s="142"/>
      <c r="EBL24" s="142"/>
      <c r="EBM24" s="143"/>
      <c r="EBN24" s="144"/>
      <c r="EBO24" s="144"/>
      <c r="EBP24" s="144"/>
      <c r="EBQ24" s="141"/>
      <c r="EBR24" s="141"/>
      <c r="EBS24" s="142"/>
      <c r="EBT24" s="142"/>
      <c r="EBU24" s="143"/>
      <c r="EBV24" s="144"/>
      <c r="EBW24" s="144"/>
      <c r="EBX24" s="144"/>
      <c r="EBY24" s="141"/>
      <c r="EBZ24" s="141"/>
      <c r="ECA24" s="142"/>
      <c r="ECB24" s="142"/>
      <c r="ECC24" s="143"/>
      <c r="ECD24" s="144"/>
      <c r="ECE24" s="144"/>
      <c r="ECF24" s="144"/>
      <c r="ECG24" s="141"/>
      <c r="ECH24" s="141"/>
      <c r="ECI24" s="142"/>
      <c r="ECJ24" s="142"/>
      <c r="ECK24" s="143"/>
      <c r="ECL24" s="144"/>
      <c r="ECM24" s="144"/>
      <c r="ECN24" s="144"/>
      <c r="ECO24" s="141"/>
      <c r="ECP24" s="141"/>
      <c r="ECQ24" s="142"/>
      <c r="ECR24" s="142"/>
      <c r="ECS24" s="143"/>
      <c r="ECT24" s="144"/>
      <c r="ECU24" s="144"/>
      <c r="ECV24" s="144"/>
      <c r="ECW24" s="141"/>
      <c r="ECX24" s="141"/>
      <c r="ECY24" s="142"/>
      <c r="ECZ24" s="142"/>
      <c r="EDA24" s="143"/>
      <c r="EDB24" s="144"/>
      <c r="EDC24" s="144"/>
      <c r="EDD24" s="144"/>
      <c r="EDE24" s="141"/>
      <c r="EDF24" s="141"/>
      <c r="EDG24" s="142"/>
      <c r="EDH24" s="142"/>
      <c r="EDI24" s="143"/>
      <c r="EDJ24" s="144"/>
      <c r="EDK24" s="144"/>
      <c r="EDL24" s="144"/>
      <c r="EDM24" s="141"/>
      <c r="EDN24" s="141"/>
      <c r="EDO24" s="142"/>
      <c r="EDP24" s="142"/>
      <c r="EDQ24" s="143"/>
      <c r="EDR24" s="144"/>
      <c r="EDS24" s="144"/>
      <c r="EDT24" s="144"/>
      <c r="EDU24" s="141"/>
      <c r="EDV24" s="141"/>
      <c r="EDW24" s="142"/>
      <c r="EDX24" s="142"/>
      <c r="EDY24" s="143"/>
      <c r="EDZ24" s="144"/>
      <c r="EEA24" s="144"/>
      <c r="EEB24" s="144"/>
      <c r="EEC24" s="141"/>
      <c r="EED24" s="141"/>
      <c r="EEE24" s="142"/>
      <c r="EEF24" s="142"/>
      <c r="EEG24" s="143"/>
      <c r="EEH24" s="144"/>
      <c r="EEI24" s="144"/>
      <c r="EEJ24" s="144"/>
      <c r="EEK24" s="141"/>
      <c r="EEL24" s="141"/>
      <c r="EEM24" s="142"/>
      <c r="EEN24" s="142"/>
      <c r="EEO24" s="143"/>
      <c r="EEP24" s="144"/>
      <c r="EEQ24" s="144"/>
      <c r="EER24" s="144"/>
      <c r="EES24" s="141"/>
      <c r="EET24" s="141"/>
      <c r="EEU24" s="142"/>
      <c r="EEV24" s="142"/>
      <c r="EEW24" s="143"/>
      <c r="EEX24" s="144"/>
      <c r="EEY24" s="144"/>
      <c r="EEZ24" s="144"/>
      <c r="EFA24" s="141"/>
      <c r="EFB24" s="141"/>
      <c r="EFC24" s="142"/>
      <c r="EFD24" s="142"/>
      <c r="EFE24" s="143"/>
      <c r="EFF24" s="144"/>
      <c r="EFG24" s="144"/>
      <c r="EFH24" s="144"/>
      <c r="EFI24" s="141"/>
      <c r="EFJ24" s="141"/>
      <c r="EFK24" s="142"/>
      <c r="EFL24" s="142"/>
      <c r="EFM24" s="143"/>
      <c r="EFN24" s="144"/>
      <c r="EFO24" s="144"/>
      <c r="EFP24" s="144"/>
      <c r="EFQ24" s="141"/>
      <c r="EFR24" s="141"/>
      <c r="EFS24" s="142"/>
      <c r="EFT24" s="142"/>
      <c r="EFU24" s="143"/>
      <c r="EFV24" s="144"/>
      <c r="EFW24" s="144"/>
      <c r="EFX24" s="144"/>
      <c r="EFY24" s="141"/>
      <c r="EFZ24" s="141"/>
      <c r="EGA24" s="142"/>
      <c r="EGB24" s="142"/>
      <c r="EGC24" s="143"/>
      <c r="EGD24" s="144"/>
      <c r="EGE24" s="144"/>
      <c r="EGF24" s="144"/>
      <c r="EGG24" s="141"/>
      <c r="EGH24" s="141"/>
      <c r="EGI24" s="142"/>
      <c r="EGJ24" s="142"/>
      <c r="EGK24" s="143"/>
      <c r="EGL24" s="144"/>
      <c r="EGM24" s="144"/>
      <c r="EGN24" s="144"/>
      <c r="EGO24" s="141"/>
      <c r="EGP24" s="141"/>
      <c r="EGQ24" s="142"/>
      <c r="EGR24" s="142"/>
      <c r="EGS24" s="143"/>
      <c r="EGT24" s="144"/>
      <c r="EGU24" s="144"/>
      <c r="EGV24" s="144"/>
      <c r="EGW24" s="141"/>
      <c r="EGX24" s="141"/>
      <c r="EGY24" s="142"/>
      <c r="EGZ24" s="142"/>
      <c r="EHA24" s="143"/>
      <c r="EHB24" s="144"/>
      <c r="EHC24" s="144"/>
      <c r="EHD24" s="144"/>
      <c r="EHE24" s="141"/>
      <c r="EHF24" s="141"/>
      <c r="EHG24" s="142"/>
      <c r="EHH24" s="142"/>
      <c r="EHI24" s="143"/>
      <c r="EHJ24" s="144"/>
      <c r="EHK24" s="144"/>
      <c r="EHL24" s="144"/>
      <c r="EHM24" s="141"/>
      <c r="EHN24" s="141"/>
      <c r="EHO24" s="142"/>
      <c r="EHP24" s="142"/>
      <c r="EHQ24" s="143"/>
      <c r="EHR24" s="144"/>
      <c r="EHS24" s="144"/>
      <c r="EHT24" s="144"/>
      <c r="EHU24" s="141"/>
      <c r="EHV24" s="141"/>
      <c r="EHW24" s="142"/>
      <c r="EHX24" s="142"/>
      <c r="EHY24" s="143"/>
      <c r="EHZ24" s="144"/>
      <c r="EIA24" s="144"/>
      <c r="EIB24" s="144"/>
      <c r="EIC24" s="141"/>
      <c r="EID24" s="141"/>
      <c r="EIE24" s="142"/>
      <c r="EIF24" s="142"/>
      <c r="EIG24" s="143"/>
      <c r="EIH24" s="144"/>
      <c r="EII24" s="144"/>
      <c r="EIJ24" s="144"/>
      <c r="EIK24" s="141"/>
      <c r="EIL24" s="141"/>
      <c r="EIM24" s="142"/>
      <c r="EIN24" s="142"/>
      <c r="EIO24" s="143"/>
      <c r="EIP24" s="144"/>
      <c r="EIQ24" s="144"/>
      <c r="EIR24" s="144"/>
      <c r="EIS24" s="141"/>
      <c r="EIT24" s="141"/>
      <c r="EIU24" s="142"/>
      <c r="EIV24" s="142"/>
      <c r="EIW24" s="143"/>
      <c r="EIX24" s="144"/>
      <c r="EIY24" s="144"/>
      <c r="EIZ24" s="144"/>
      <c r="EJA24" s="141"/>
      <c r="EJB24" s="141"/>
      <c r="EJC24" s="142"/>
      <c r="EJD24" s="142"/>
      <c r="EJE24" s="143"/>
      <c r="EJF24" s="144"/>
      <c r="EJG24" s="144"/>
      <c r="EJH24" s="144"/>
      <c r="EJI24" s="141"/>
      <c r="EJJ24" s="141"/>
      <c r="EJK24" s="142"/>
      <c r="EJL24" s="142"/>
      <c r="EJM24" s="143"/>
      <c r="EJN24" s="144"/>
      <c r="EJO24" s="144"/>
      <c r="EJP24" s="144"/>
      <c r="EJQ24" s="141"/>
      <c r="EJR24" s="141"/>
      <c r="EJS24" s="142"/>
      <c r="EJT24" s="142"/>
      <c r="EJU24" s="143"/>
      <c r="EJV24" s="144"/>
      <c r="EJW24" s="144"/>
      <c r="EJX24" s="144"/>
      <c r="EJY24" s="141"/>
      <c r="EJZ24" s="141"/>
      <c r="EKA24" s="142"/>
      <c r="EKB24" s="142"/>
      <c r="EKC24" s="143"/>
      <c r="EKD24" s="144"/>
      <c r="EKE24" s="144"/>
      <c r="EKF24" s="144"/>
      <c r="EKG24" s="141"/>
      <c r="EKH24" s="141"/>
      <c r="EKI24" s="142"/>
      <c r="EKJ24" s="142"/>
      <c r="EKK24" s="143"/>
      <c r="EKL24" s="144"/>
      <c r="EKM24" s="144"/>
      <c r="EKN24" s="144"/>
      <c r="EKO24" s="141"/>
      <c r="EKP24" s="141"/>
      <c r="EKQ24" s="142"/>
      <c r="EKR24" s="142"/>
      <c r="EKS24" s="143"/>
      <c r="EKT24" s="144"/>
      <c r="EKU24" s="144"/>
      <c r="EKV24" s="144"/>
      <c r="EKW24" s="141"/>
      <c r="EKX24" s="141"/>
      <c r="EKY24" s="142"/>
      <c r="EKZ24" s="142"/>
      <c r="ELA24" s="143"/>
      <c r="ELB24" s="144"/>
      <c r="ELC24" s="144"/>
      <c r="ELD24" s="144"/>
      <c r="ELE24" s="141"/>
      <c r="ELF24" s="141"/>
      <c r="ELG24" s="142"/>
      <c r="ELH24" s="142"/>
      <c r="ELI24" s="143"/>
      <c r="ELJ24" s="144"/>
      <c r="ELK24" s="144"/>
      <c r="ELL24" s="144"/>
      <c r="ELM24" s="141"/>
      <c r="ELN24" s="141"/>
      <c r="ELO24" s="142"/>
      <c r="ELP24" s="142"/>
      <c r="ELQ24" s="143"/>
      <c r="ELR24" s="144"/>
      <c r="ELS24" s="144"/>
      <c r="ELT24" s="144"/>
      <c r="ELU24" s="141"/>
      <c r="ELV24" s="141"/>
      <c r="ELW24" s="142"/>
      <c r="ELX24" s="142"/>
      <c r="ELY24" s="143"/>
      <c r="ELZ24" s="144"/>
      <c r="EMA24" s="144"/>
      <c r="EMB24" s="144"/>
      <c r="EMC24" s="141"/>
      <c r="EMD24" s="141"/>
      <c r="EME24" s="142"/>
      <c r="EMF24" s="142"/>
      <c r="EMG24" s="143"/>
      <c r="EMH24" s="144"/>
      <c r="EMI24" s="144"/>
      <c r="EMJ24" s="144"/>
      <c r="EMK24" s="141"/>
      <c r="EML24" s="141"/>
      <c r="EMM24" s="142"/>
      <c r="EMN24" s="142"/>
      <c r="EMO24" s="143"/>
      <c r="EMP24" s="144"/>
      <c r="EMQ24" s="144"/>
      <c r="EMR24" s="144"/>
      <c r="EMS24" s="141"/>
      <c r="EMT24" s="141"/>
      <c r="EMU24" s="142"/>
      <c r="EMV24" s="142"/>
      <c r="EMW24" s="143"/>
      <c r="EMX24" s="144"/>
      <c r="EMY24" s="144"/>
      <c r="EMZ24" s="144"/>
      <c r="ENA24" s="141"/>
      <c r="ENB24" s="141"/>
      <c r="ENC24" s="142"/>
      <c r="END24" s="142"/>
      <c r="ENE24" s="143"/>
      <c r="ENF24" s="144"/>
      <c r="ENG24" s="144"/>
      <c r="ENH24" s="144"/>
      <c r="ENI24" s="141"/>
      <c r="ENJ24" s="141"/>
      <c r="ENK24" s="142"/>
      <c r="ENL24" s="142"/>
      <c r="ENM24" s="143"/>
      <c r="ENN24" s="144"/>
      <c r="ENO24" s="144"/>
      <c r="ENP24" s="144"/>
      <c r="ENQ24" s="141"/>
      <c r="ENR24" s="141"/>
      <c r="ENS24" s="142"/>
      <c r="ENT24" s="142"/>
      <c r="ENU24" s="143"/>
      <c r="ENV24" s="144"/>
      <c r="ENW24" s="144"/>
      <c r="ENX24" s="144"/>
      <c r="ENY24" s="141"/>
      <c r="ENZ24" s="141"/>
      <c r="EOA24" s="142"/>
      <c r="EOB24" s="142"/>
      <c r="EOC24" s="143"/>
      <c r="EOD24" s="144"/>
      <c r="EOE24" s="144"/>
      <c r="EOF24" s="144"/>
      <c r="EOG24" s="141"/>
      <c r="EOH24" s="141"/>
      <c r="EOI24" s="142"/>
      <c r="EOJ24" s="142"/>
      <c r="EOK24" s="143"/>
      <c r="EOL24" s="144"/>
      <c r="EOM24" s="144"/>
      <c r="EON24" s="144"/>
      <c r="EOO24" s="141"/>
      <c r="EOP24" s="141"/>
      <c r="EOQ24" s="142"/>
      <c r="EOR24" s="142"/>
      <c r="EOS24" s="143"/>
      <c r="EOT24" s="144"/>
      <c r="EOU24" s="144"/>
      <c r="EOV24" s="144"/>
      <c r="EOW24" s="141"/>
      <c r="EOX24" s="141"/>
      <c r="EOY24" s="142"/>
      <c r="EOZ24" s="142"/>
      <c r="EPA24" s="143"/>
      <c r="EPB24" s="144"/>
      <c r="EPC24" s="144"/>
      <c r="EPD24" s="144"/>
      <c r="EPE24" s="141"/>
      <c r="EPF24" s="141"/>
      <c r="EPG24" s="142"/>
      <c r="EPH24" s="142"/>
      <c r="EPI24" s="143"/>
      <c r="EPJ24" s="144"/>
      <c r="EPK24" s="144"/>
      <c r="EPL24" s="144"/>
      <c r="EPM24" s="141"/>
      <c r="EPN24" s="141"/>
      <c r="EPO24" s="142"/>
      <c r="EPP24" s="142"/>
      <c r="EPQ24" s="143"/>
      <c r="EPR24" s="144"/>
      <c r="EPS24" s="144"/>
      <c r="EPT24" s="144"/>
      <c r="EPU24" s="141"/>
      <c r="EPV24" s="141"/>
      <c r="EPW24" s="142"/>
      <c r="EPX24" s="142"/>
      <c r="EPY24" s="143"/>
      <c r="EPZ24" s="144"/>
      <c r="EQA24" s="144"/>
      <c r="EQB24" s="144"/>
      <c r="EQC24" s="141"/>
      <c r="EQD24" s="141"/>
      <c r="EQE24" s="142"/>
      <c r="EQF24" s="142"/>
      <c r="EQG24" s="143"/>
      <c r="EQH24" s="144"/>
      <c r="EQI24" s="144"/>
      <c r="EQJ24" s="144"/>
      <c r="EQK24" s="141"/>
      <c r="EQL24" s="141"/>
      <c r="EQM24" s="142"/>
      <c r="EQN24" s="142"/>
      <c r="EQO24" s="143"/>
      <c r="EQP24" s="144"/>
      <c r="EQQ24" s="144"/>
      <c r="EQR24" s="144"/>
      <c r="EQS24" s="141"/>
      <c r="EQT24" s="141"/>
      <c r="EQU24" s="142"/>
      <c r="EQV24" s="142"/>
      <c r="EQW24" s="143"/>
      <c r="EQX24" s="144"/>
      <c r="EQY24" s="144"/>
      <c r="EQZ24" s="144"/>
      <c r="ERA24" s="141"/>
      <c r="ERB24" s="141"/>
      <c r="ERC24" s="142"/>
      <c r="ERD24" s="142"/>
      <c r="ERE24" s="143"/>
      <c r="ERF24" s="144"/>
      <c r="ERG24" s="144"/>
      <c r="ERH24" s="144"/>
      <c r="ERI24" s="141"/>
      <c r="ERJ24" s="141"/>
      <c r="ERK24" s="142"/>
      <c r="ERL24" s="142"/>
      <c r="ERM24" s="143"/>
      <c r="ERN24" s="144"/>
      <c r="ERO24" s="144"/>
      <c r="ERP24" s="144"/>
      <c r="ERQ24" s="141"/>
      <c r="ERR24" s="141"/>
      <c r="ERS24" s="142"/>
      <c r="ERT24" s="142"/>
      <c r="ERU24" s="143"/>
      <c r="ERV24" s="144"/>
      <c r="ERW24" s="144"/>
      <c r="ERX24" s="144"/>
      <c r="ERY24" s="141"/>
      <c r="ERZ24" s="141"/>
      <c r="ESA24" s="142"/>
      <c r="ESB24" s="142"/>
      <c r="ESC24" s="143"/>
      <c r="ESD24" s="144"/>
      <c r="ESE24" s="144"/>
      <c r="ESF24" s="144"/>
      <c r="ESG24" s="141"/>
      <c r="ESH24" s="141"/>
      <c r="ESI24" s="142"/>
      <c r="ESJ24" s="142"/>
      <c r="ESK24" s="143"/>
      <c r="ESL24" s="144"/>
      <c r="ESM24" s="144"/>
      <c r="ESN24" s="144"/>
      <c r="ESO24" s="141"/>
      <c r="ESP24" s="141"/>
      <c r="ESQ24" s="142"/>
      <c r="ESR24" s="142"/>
      <c r="ESS24" s="143"/>
      <c r="EST24" s="144"/>
      <c r="ESU24" s="144"/>
      <c r="ESV24" s="144"/>
      <c r="ESW24" s="141"/>
      <c r="ESX24" s="141"/>
      <c r="ESY24" s="142"/>
      <c r="ESZ24" s="142"/>
      <c r="ETA24" s="143"/>
      <c r="ETB24" s="144"/>
      <c r="ETC24" s="144"/>
      <c r="ETD24" s="144"/>
      <c r="ETE24" s="141"/>
      <c r="ETF24" s="141"/>
      <c r="ETG24" s="142"/>
      <c r="ETH24" s="142"/>
      <c r="ETI24" s="143"/>
      <c r="ETJ24" s="144"/>
      <c r="ETK24" s="144"/>
      <c r="ETL24" s="144"/>
      <c r="ETM24" s="141"/>
      <c r="ETN24" s="141"/>
      <c r="ETO24" s="142"/>
      <c r="ETP24" s="142"/>
      <c r="ETQ24" s="143"/>
      <c r="ETR24" s="144"/>
      <c r="ETS24" s="144"/>
      <c r="ETT24" s="144"/>
      <c r="ETU24" s="141"/>
      <c r="ETV24" s="141"/>
      <c r="ETW24" s="142"/>
      <c r="ETX24" s="142"/>
      <c r="ETY24" s="143"/>
      <c r="ETZ24" s="144"/>
      <c r="EUA24" s="144"/>
      <c r="EUB24" s="144"/>
      <c r="EUC24" s="141"/>
      <c r="EUD24" s="141"/>
      <c r="EUE24" s="142"/>
      <c r="EUF24" s="142"/>
      <c r="EUG24" s="143"/>
      <c r="EUH24" s="144"/>
      <c r="EUI24" s="144"/>
      <c r="EUJ24" s="144"/>
      <c r="EUK24" s="141"/>
      <c r="EUL24" s="141"/>
      <c r="EUM24" s="142"/>
      <c r="EUN24" s="142"/>
      <c r="EUO24" s="143"/>
      <c r="EUP24" s="144"/>
      <c r="EUQ24" s="144"/>
      <c r="EUR24" s="144"/>
      <c r="EUS24" s="141"/>
      <c r="EUT24" s="141"/>
      <c r="EUU24" s="142"/>
      <c r="EUV24" s="142"/>
      <c r="EUW24" s="143"/>
      <c r="EUX24" s="144"/>
      <c r="EUY24" s="144"/>
      <c r="EUZ24" s="144"/>
      <c r="EVA24" s="141"/>
      <c r="EVB24" s="141"/>
      <c r="EVC24" s="142"/>
      <c r="EVD24" s="142"/>
      <c r="EVE24" s="143"/>
      <c r="EVF24" s="144"/>
      <c r="EVG24" s="144"/>
      <c r="EVH24" s="144"/>
      <c r="EVI24" s="141"/>
      <c r="EVJ24" s="141"/>
      <c r="EVK24" s="142"/>
      <c r="EVL24" s="142"/>
      <c r="EVM24" s="143"/>
      <c r="EVN24" s="144"/>
      <c r="EVO24" s="144"/>
      <c r="EVP24" s="144"/>
      <c r="EVQ24" s="141"/>
      <c r="EVR24" s="141"/>
      <c r="EVS24" s="142"/>
      <c r="EVT24" s="142"/>
      <c r="EVU24" s="143"/>
      <c r="EVV24" s="144"/>
      <c r="EVW24" s="144"/>
      <c r="EVX24" s="144"/>
      <c r="EVY24" s="141"/>
      <c r="EVZ24" s="141"/>
      <c r="EWA24" s="142"/>
      <c r="EWB24" s="142"/>
      <c r="EWC24" s="143"/>
      <c r="EWD24" s="144"/>
      <c r="EWE24" s="144"/>
      <c r="EWF24" s="144"/>
      <c r="EWG24" s="141"/>
      <c r="EWH24" s="141"/>
      <c r="EWI24" s="142"/>
      <c r="EWJ24" s="142"/>
      <c r="EWK24" s="143"/>
      <c r="EWL24" s="144"/>
      <c r="EWM24" s="144"/>
      <c r="EWN24" s="144"/>
      <c r="EWO24" s="141"/>
      <c r="EWP24" s="141"/>
      <c r="EWQ24" s="142"/>
      <c r="EWR24" s="142"/>
      <c r="EWS24" s="143"/>
      <c r="EWT24" s="144"/>
      <c r="EWU24" s="144"/>
      <c r="EWV24" s="144"/>
      <c r="EWW24" s="141"/>
      <c r="EWX24" s="141"/>
      <c r="EWY24" s="142"/>
      <c r="EWZ24" s="142"/>
      <c r="EXA24" s="143"/>
      <c r="EXB24" s="144"/>
      <c r="EXC24" s="144"/>
      <c r="EXD24" s="144"/>
      <c r="EXE24" s="141"/>
      <c r="EXF24" s="141"/>
      <c r="EXG24" s="142"/>
      <c r="EXH24" s="142"/>
      <c r="EXI24" s="143"/>
      <c r="EXJ24" s="144"/>
      <c r="EXK24" s="144"/>
      <c r="EXL24" s="144"/>
      <c r="EXM24" s="141"/>
      <c r="EXN24" s="141"/>
      <c r="EXO24" s="142"/>
      <c r="EXP24" s="142"/>
      <c r="EXQ24" s="143"/>
      <c r="EXR24" s="144"/>
      <c r="EXS24" s="144"/>
      <c r="EXT24" s="144"/>
      <c r="EXU24" s="141"/>
      <c r="EXV24" s="141"/>
      <c r="EXW24" s="142"/>
      <c r="EXX24" s="142"/>
      <c r="EXY24" s="143"/>
      <c r="EXZ24" s="144"/>
      <c r="EYA24" s="144"/>
      <c r="EYB24" s="144"/>
      <c r="EYC24" s="141"/>
      <c r="EYD24" s="141"/>
      <c r="EYE24" s="142"/>
      <c r="EYF24" s="142"/>
      <c r="EYG24" s="143"/>
      <c r="EYH24" s="144"/>
      <c r="EYI24" s="144"/>
      <c r="EYJ24" s="144"/>
      <c r="EYK24" s="141"/>
      <c r="EYL24" s="141"/>
      <c r="EYM24" s="142"/>
      <c r="EYN24" s="142"/>
      <c r="EYO24" s="143"/>
      <c r="EYP24" s="144"/>
      <c r="EYQ24" s="144"/>
      <c r="EYR24" s="144"/>
      <c r="EYS24" s="141"/>
      <c r="EYT24" s="141"/>
      <c r="EYU24" s="142"/>
      <c r="EYV24" s="142"/>
      <c r="EYW24" s="143"/>
      <c r="EYX24" s="144"/>
      <c r="EYY24" s="144"/>
      <c r="EYZ24" s="144"/>
      <c r="EZA24" s="141"/>
      <c r="EZB24" s="141"/>
      <c r="EZC24" s="142"/>
      <c r="EZD24" s="142"/>
      <c r="EZE24" s="143"/>
      <c r="EZF24" s="144"/>
      <c r="EZG24" s="144"/>
      <c r="EZH24" s="144"/>
      <c r="EZI24" s="141"/>
      <c r="EZJ24" s="141"/>
      <c r="EZK24" s="142"/>
      <c r="EZL24" s="142"/>
      <c r="EZM24" s="143"/>
      <c r="EZN24" s="144"/>
      <c r="EZO24" s="144"/>
      <c r="EZP24" s="144"/>
      <c r="EZQ24" s="141"/>
      <c r="EZR24" s="141"/>
      <c r="EZS24" s="142"/>
      <c r="EZT24" s="142"/>
      <c r="EZU24" s="143"/>
      <c r="EZV24" s="144"/>
      <c r="EZW24" s="144"/>
      <c r="EZX24" s="144"/>
      <c r="EZY24" s="141"/>
      <c r="EZZ24" s="141"/>
      <c r="FAA24" s="142"/>
      <c r="FAB24" s="142"/>
      <c r="FAC24" s="143"/>
      <c r="FAD24" s="144"/>
      <c r="FAE24" s="144"/>
      <c r="FAF24" s="144"/>
      <c r="FAG24" s="141"/>
      <c r="FAH24" s="141"/>
      <c r="FAI24" s="142"/>
      <c r="FAJ24" s="142"/>
      <c r="FAK24" s="143"/>
      <c r="FAL24" s="144"/>
      <c r="FAM24" s="144"/>
      <c r="FAN24" s="144"/>
      <c r="FAO24" s="141"/>
      <c r="FAP24" s="141"/>
      <c r="FAQ24" s="142"/>
      <c r="FAR24" s="142"/>
      <c r="FAS24" s="143"/>
      <c r="FAT24" s="144"/>
      <c r="FAU24" s="144"/>
      <c r="FAV24" s="144"/>
      <c r="FAW24" s="141"/>
      <c r="FAX24" s="141"/>
      <c r="FAY24" s="142"/>
      <c r="FAZ24" s="142"/>
      <c r="FBA24" s="143"/>
      <c r="FBB24" s="144"/>
      <c r="FBC24" s="144"/>
      <c r="FBD24" s="144"/>
      <c r="FBE24" s="141"/>
      <c r="FBF24" s="141"/>
      <c r="FBG24" s="142"/>
      <c r="FBH24" s="142"/>
      <c r="FBI24" s="143"/>
      <c r="FBJ24" s="144"/>
      <c r="FBK24" s="144"/>
      <c r="FBL24" s="144"/>
      <c r="FBM24" s="141"/>
      <c r="FBN24" s="141"/>
      <c r="FBO24" s="142"/>
      <c r="FBP24" s="142"/>
      <c r="FBQ24" s="143"/>
      <c r="FBR24" s="144"/>
      <c r="FBS24" s="144"/>
      <c r="FBT24" s="144"/>
      <c r="FBU24" s="141"/>
      <c r="FBV24" s="141"/>
      <c r="FBW24" s="142"/>
      <c r="FBX24" s="142"/>
      <c r="FBY24" s="143"/>
      <c r="FBZ24" s="144"/>
      <c r="FCA24" s="144"/>
      <c r="FCB24" s="144"/>
      <c r="FCC24" s="141"/>
      <c r="FCD24" s="141"/>
      <c r="FCE24" s="142"/>
      <c r="FCF24" s="142"/>
      <c r="FCG24" s="143"/>
      <c r="FCH24" s="144"/>
      <c r="FCI24" s="144"/>
      <c r="FCJ24" s="144"/>
      <c r="FCK24" s="141"/>
      <c r="FCL24" s="141"/>
      <c r="FCM24" s="142"/>
      <c r="FCN24" s="142"/>
      <c r="FCO24" s="143"/>
      <c r="FCP24" s="144"/>
      <c r="FCQ24" s="144"/>
      <c r="FCR24" s="144"/>
      <c r="FCS24" s="141"/>
      <c r="FCT24" s="141"/>
      <c r="FCU24" s="142"/>
      <c r="FCV24" s="142"/>
      <c r="FCW24" s="143"/>
      <c r="FCX24" s="144"/>
      <c r="FCY24" s="144"/>
      <c r="FCZ24" s="144"/>
      <c r="FDA24" s="141"/>
      <c r="FDB24" s="141"/>
      <c r="FDC24" s="142"/>
      <c r="FDD24" s="142"/>
      <c r="FDE24" s="143"/>
      <c r="FDF24" s="144"/>
      <c r="FDG24" s="144"/>
      <c r="FDH24" s="144"/>
      <c r="FDI24" s="141"/>
      <c r="FDJ24" s="141"/>
      <c r="FDK24" s="142"/>
      <c r="FDL24" s="142"/>
      <c r="FDM24" s="143"/>
      <c r="FDN24" s="144"/>
      <c r="FDO24" s="144"/>
      <c r="FDP24" s="144"/>
      <c r="FDQ24" s="141"/>
      <c r="FDR24" s="141"/>
      <c r="FDS24" s="142"/>
      <c r="FDT24" s="142"/>
      <c r="FDU24" s="143"/>
      <c r="FDV24" s="144"/>
      <c r="FDW24" s="144"/>
      <c r="FDX24" s="144"/>
      <c r="FDY24" s="141"/>
      <c r="FDZ24" s="141"/>
      <c r="FEA24" s="142"/>
      <c r="FEB24" s="142"/>
      <c r="FEC24" s="143"/>
      <c r="FED24" s="144"/>
      <c r="FEE24" s="144"/>
      <c r="FEF24" s="144"/>
      <c r="FEG24" s="141"/>
      <c r="FEH24" s="141"/>
      <c r="FEI24" s="142"/>
      <c r="FEJ24" s="142"/>
      <c r="FEK24" s="143"/>
      <c r="FEL24" s="144"/>
      <c r="FEM24" s="144"/>
      <c r="FEN24" s="144"/>
      <c r="FEO24" s="141"/>
      <c r="FEP24" s="141"/>
      <c r="FEQ24" s="142"/>
      <c r="FER24" s="142"/>
      <c r="FES24" s="143"/>
      <c r="FET24" s="144"/>
      <c r="FEU24" s="144"/>
      <c r="FEV24" s="144"/>
      <c r="FEW24" s="141"/>
      <c r="FEX24" s="141"/>
      <c r="FEY24" s="142"/>
      <c r="FEZ24" s="142"/>
      <c r="FFA24" s="143"/>
      <c r="FFB24" s="144"/>
      <c r="FFC24" s="144"/>
      <c r="FFD24" s="144"/>
      <c r="FFE24" s="141"/>
      <c r="FFF24" s="141"/>
      <c r="FFG24" s="142"/>
      <c r="FFH24" s="142"/>
      <c r="FFI24" s="143"/>
      <c r="FFJ24" s="144"/>
      <c r="FFK24" s="144"/>
      <c r="FFL24" s="144"/>
      <c r="FFM24" s="141"/>
      <c r="FFN24" s="141"/>
      <c r="FFO24" s="142"/>
      <c r="FFP24" s="142"/>
      <c r="FFQ24" s="143"/>
      <c r="FFR24" s="144"/>
      <c r="FFS24" s="144"/>
      <c r="FFT24" s="144"/>
      <c r="FFU24" s="141"/>
      <c r="FFV24" s="141"/>
      <c r="FFW24" s="142"/>
      <c r="FFX24" s="142"/>
      <c r="FFY24" s="143"/>
      <c r="FFZ24" s="144"/>
      <c r="FGA24" s="144"/>
      <c r="FGB24" s="144"/>
      <c r="FGC24" s="141"/>
      <c r="FGD24" s="141"/>
      <c r="FGE24" s="142"/>
      <c r="FGF24" s="142"/>
      <c r="FGG24" s="143"/>
      <c r="FGH24" s="144"/>
      <c r="FGI24" s="144"/>
      <c r="FGJ24" s="144"/>
      <c r="FGK24" s="141"/>
      <c r="FGL24" s="141"/>
      <c r="FGM24" s="142"/>
      <c r="FGN24" s="142"/>
      <c r="FGO24" s="143"/>
      <c r="FGP24" s="144"/>
      <c r="FGQ24" s="144"/>
      <c r="FGR24" s="144"/>
      <c r="FGS24" s="141"/>
      <c r="FGT24" s="141"/>
      <c r="FGU24" s="142"/>
      <c r="FGV24" s="142"/>
      <c r="FGW24" s="143"/>
      <c r="FGX24" s="144"/>
      <c r="FGY24" s="144"/>
      <c r="FGZ24" s="144"/>
      <c r="FHA24" s="141"/>
      <c r="FHB24" s="141"/>
      <c r="FHC24" s="142"/>
      <c r="FHD24" s="142"/>
      <c r="FHE24" s="143"/>
      <c r="FHF24" s="144"/>
      <c r="FHG24" s="144"/>
      <c r="FHH24" s="144"/>
      <c r="FHI24" s="141"/>
      <c r="FHJ24" s="141"/>
      <c r="FHK24" s="142"/>
      <c r="FHL24" s="142"/>
      <c r="FHM24" s="143"/>
      <c r="FHN24" s="144"/>
      <c r="FHO24" s="144"/>
      <c r="FHP24" s="144"/>
      <c r="FHQ24" s="141"/>
      <c r="FHR24" s="141"/>
      <c r="FHS24" s="142"/>
      <c r="FHT24" s="142"/>
      <c r="FHU24" s="143"/>
      <c r="FHV24" s="144"/>
      <c r="FHW24" s="144"/>
      <c r="FHX24" s="144"/>
      <c r="FHY24" s="141"/>
      <c r="FHZ24" s="141"/>
      <c r="FIA24" s="142"/>
      <c r="FIB24" s="142"/>
      <c r="FIC24" s="143"/>
      <c r="FID24" s="144"/>
      <c r="FIE24" s="144"/>
      <c r="FIF24" s="144"/>
      <c r="FIG24" s="141"/>
      <c r="FIH24" s="141"/>
      <c r="FII24" s="142"/>
      <c r="FIJ24" s="142"/>
      <c r="FIK24" s="143"/>
      <c r="FIL24" s="144"/>
      <c r="FIM24" s="144"/>
      <c r="FIN24" s="144"/>
      <c r="FIO24" s="141"/>
      <c r="FIP24" s="141"/>
      <c r="FIQ24" s="142"/>
      <c r="FIR24" s="142"/>
      <c r="FIS24" s="143"/>
      <c r="FIT24" s="144"/>
      <c r="FIU24" s="144"/>
      <c r="FIV24" s="144"/>
      <c r="FIW24" s="141"/>
      <c r="FIX24" s="141"/>
      <c r="FIY24" s="142"/>
      <c r="FIZ24" s="142"/>
      <c r="FJA24" s="143"/>
      <c r="FJB24" s="144"/>
      <c r="FJC24" s="144"/>
      <c r="FJD24" s="144"/>
      <c r="FJE24" s="141"/>
      <c r="FJF24" s="141"/>
      <c r="FJG24" s="142"/>
      <c r="FJH24" s="142"/>
      <c r="FJI24" s="143"/>
      <c r="FJJ24" s="144"/>
      <c r="FJK24" s="144"/>
      <c r="FJL24" s="144"/>
      <c r="FJM24" s="141"/>
      <c r="FJN24" s="141"/>
      <c r="FJO24" s="142"/>
      <c r="FJP24" s="142"/>
      <c r="FJQ24" s="143"/>
      <c r="FJR24" s="144"/>
      <c r="FJS24" s="144"/>
      <c r="FJT24" s="144"/>
      <c r="FJU24" s="141"/>
      <c r="FJV24" s="141"/>
      <c r="FJW24" s="142"/>
      <c r="FJX24" s="142"/>
      <c r="FJY24" s="143"/>
      <c r="FJZ24" s="144"/>
      <c r="FKA24" s="144"/>
      <c r="FKB24" s="144"/>
      <c r="FKC24" s="141"/>
      <c r="FKD24" s="141"/>
      <c r="FKE24" s="142"/>
      <c r="FKF24" s="142"/>
      <c r="FKG24" s="143"/>
      <c r="FKH24" s="144"/>
      <c r="FKI24" s="144"/>
      <c r="FKJ24" s="144"/>
      <c r="FKK24" s="141"/>
      <c r="FKL24" s="141"/>
      <c r="FKM24" s="142"/>
      <c r="FKN24" s="142"/>
      <c r="FKO24" s="143"/>
      <c r="FKP24" s="144"/>
      <c r="FKQ24" s="144"/>
      <c r="FKR24" s="144"/>
      <c r="FKS24" s="141"/>
      <c r="FKT24" s="141"/>
      <c r="FKU24" s="142"/>
      <c r="FKV24" s="142"/>
      <c r="FKW24" s="143"/>
      <c r="FKX24" s="144"/>
      <c r="FKY24" s="144"/>
      <c r="FKZ24" s="144"/>
      <c r="FLA24" s="141"/>
      <c r="FLB24" s="141"/>
      <c r="FLC24" s="142"/>
      <c r="FLD24" s="142"/>
      <c r="FLE24" s="143"/>
      <c r="FLF24" s="144"/>
      <c r="FLG24" s="144"/>
      <c r="FLH24" s="144"/>
      <c r="FLI24" s="141"/>
      <c r="FLJ24" s="141"/>
      <c r="FLK24" s="142"/>
      <c r="FLL24" s="142"/>
      <c r="FLM24" s="143"/>
      <c r="FLN24" s="144"/>
      <c r="FLO24" s="144"/>
      <c r="FLP24" s="144"/>
      <c r="FLQ24" s="141"/>
      <c r="FLR24" s="141"/>
      <c r="FLS24" s="142"/>
      <c r="FLT24" s="142"/>
      <c r="FLU24" s="143"/>
      <c r="FLV24" s="144"/>
      <c r="FLW24" s="144"/>
      <c r="FLX24" s="144"/>
      <c r="FLY24" s="141"/>
      <c r="FLZ24" s="141"/>
      <c r="FMA24" s="142"/>
      <c r="FMB24" s="142"/>
      <c r="FMC24" s="143"/>
      <c r="FMD24" s="144"/>
      <c r="FME24" s="144"/>
      <c r="FMF24" s="144"/>
      <c r="FMG24" s="141"/>
      <c r="FMH24" s="141"/>
      <c r="FMI24" s="142"/>
      <c r="FMJ24" s="142"/>
      <c r="FMK24" s="143"/>
      <c r="FML24" s="144"/>
      <c r="FMM24" s="144"/>
      <c r="FMN24" s="144"/>
      <c r="FMO24" s="141"/>
      <c r="FMP24" s="141"/>
      <c r="FMQ24" s="142"/>
      <c r="FMR24" s="142"/>
      <c r="FMS24" s="143"/>
      <c r="FMT24" s="144"/>
      <c r="FMU24" s="144"/>
      <c r="FMV24" s="144"/>
      <c r="FMW24" s="141"/>
      <c r="FMX24" s="141"/>
      <c r="FMY24" s="142"/>
      <c r="FMZ24" s="142"/>
      <c r="FNA24" s="143"/>
      <c r="FNB24" s="144"/>
      <c r="FNC24" s="144"/>
      <c r="FND24" s="144"/>
      <c r="FNE24" s="141"/>
      <c r="FNF24" s="141"/>
      <c r="FNG24" s="142"/>
      <c r="FNH24" s="142"/>
      <c r="FNI24" s="143"/>
      <c r="FNJ24" s="144"/>
      <c r="FNK24" s="144"/>
      <c r="FNL24" s="144"/>
      <c r="FNM24" s="141"/>
      <c r="FNN24" s="141"/>
      <c r="FNO24" s="142"/>
      <c r="FNP24" s="142"/>
      <c r="FNQ24" s="143"/>
      <c r="FNR24" s="144"/>
      <c r="FNS24" s="144"/>
      <c r="FNT24" s="144"/>
      <c r="FNU24" s="141"/>
      <c r="FNV24" s="141"/>
      <c r="FNW24" s="142"/>
      <c r="FNX24" s="142"/>
      <c r="FNY24" s="143"/>
      <c r="FNZ24" s="144"/>
      <c r="FOA24" s="144"/>
      <c r="FOB24" s="144"/>
      <c r="FOC24" s="141"/>
      <c r="FOD24" s="141"/>
      <c r="FOE24" s="142"/>
      <c r="FOF24" s="142"/>
      <c r="FOG24" s="143"/>
      <c r="FOH24" s="144"/>
      <c r="FOI24" s="144"/>
      <c r="FOJ24" s="144"/>
      <c r="FOK24" s="141"/>
      <c r="FOL24" s="141"/>
      <c r="FOM24" s="142"/>
      <c r="FON24" s="142"/>
      <c r="FOO24" s="143"/>
      <c r="FOP24" s="144"/>
      <c r="FOQ24" s="144"/>
      <c r="FOR24" s="144"/>
      <c r="FOS24" s="141"/>
      <c r="FOT24" s="141"/>
      <c r="FOU24" s="142"/>
      <c r="FOV24" s="142"/>
      <c r="FOW24" s="143"/>
      <c r="FOX24" s="144"/>
      <c r="FOY24" s="144"/>
      <c r="FOZ24" s="144"/>
      <c r="FPA24" s="141"/>
      <c r="FPB24" s="141"/>
      <c r="FPC24" s="142"/>
      <c r="FPD24" s="142"/>
      <c r="FPE24" s="143"/>
      <c r="FPF24" s="144"/>
      <c r="FPG24" s="144"/>
      <c r="FPH24" s="144"/>
      <c r="FPI24" s="141"/>
      <c r="FPJ24" s="141"/>
      <c r="FPK24" s="142"/>
      <c r="FPL24" s="142"/>
      <c r="FPM24" s="143"/>
      <c r="FPN24" s="144"/>
      <c r="FPO24" s="144"/>
      <c r="FPP24" s="144"/>
      <c r="FPQ24" s="141"/>
      <c r="FPR24" s="141"/>
      <c r="FPS24" s="142"/>
      <c r="FPT24" s="142"/>
      <c r="FPU24" s="143"/>
      <c r="FPV24" s="144"/>
      <c r="FPW24" s="144"/>
      <c r="FPX24" s="144"/>
      <c r="FPY24" s="141"/>
      <c r="FPZ24" s="141"/>
      <c r="FQA24" s="142"/>
      <c r="FQB24" s="142"/>
      <c r="FQC24" s="143"/>
      <c r="FQD24" s="144"/>
      <c r="FQE24" s="144"/>
      <c r="FQF24" s="144"/>
      <c r="FQG24" s="141"/>
      <c r="FQH24" s="141"/>
      <c r="FQI24" s="142"/>
      <c r="FQJ24" s="142"/>
      <c r="FQK24" s="143"/>
      <c r="FQL24" s="144"/>
      <c r="FQM24" s="144"/>
      <c r="FQN24" s="144"/>
      <c r="FQO24" s="141"/>
      <c r="FQP24" s="141"/>
      <c r="FQQ24" s="142"/>
      <c r="FQR24" s="142"/>
      <c r="FQS24" s="143"/>
      <c r="FQT24" s="144"/>
      <c r="FQU24" s="144"/>
      <c r="FQV24" s="144"/>
      <c r="FQW24" s="141"/>
      <c r="FQX24" s="141"/>
      <c r="FQY24" s="142"/>
      <c r="FQZ24" s="142"/>
      <c r="FRA24" s="143"/>
      <c r="FRB24" s="144"/>
      <c r="FRC24" s="144"/>
      <c r="FRD24" s="144"/>
      <c r="FRE24" s="141"/>
      <c r="FRF24" s="141"/>
      <c r="FRG24" s="142"/>
      <c r="FRH24" s="142"/>
      <c r="FRI24" s="143"/>
      <c r="FRJ24" s="144"/>
      <c r="FRK24" s="144"/>
      <c r="FRL24" s="144"/>
      <c r="FRM24" s="141"/>
      <c r="FRN24" s="141"/>
      <c r="FRO24" s="142"/>
      <c r="FRP24" s="142"/>
      <c r="FRQ24" s="143"/>
      <c r="FRR24" s="144"/>
      <c r="FRS24" s="144"/>
      <c r="FRT24" s="144"/>
      <c r="FRU24" s="141"/>
      <c r="FRV24" s="141"/>
      <c r="FRW24" s="142"/>
      <c r="FRX24" s="142"/>
      <c r="FRY24" s="143"/>
      <c r="FRZ24" s="144"/>
      <c r="FSA24" s="144"/>
      <c r="FSB24" s="144"/>
      <c r="FSC24" s="141"/>
      <c r="FSD24" s="141"/>
      <c r="FSE24" s="142"/>
      <c r="FSF24" s="142"/>
      <c r="FSG24" s="143"/>
      <c r="FSH24" s="144"/>
      <c r="FSI24" s="144"/>
      <c r="FSJ24" s="144"/>
      <c r="FSK24" s="141"/>
      <c r="FSL24" s="141"/>
      <c r="FSM24" s="142"/>
      <c r="FSN24" s="142"/>
      <c r="FSO24" s="143"/>
      <c r="FSP24" s="144"/>
      <c r="FSQ24" s="144"/>
      <c r="FSR24" s="144"/>
      <c r="FSS24" s="141"/>
      <c r="FST24" s="141"/>
      <c r="FSU24" s="142"/>
      <c r="FSV24" s="142"/>
      <c r="FSW24" s="143"/>
      <c r="FSX24" s="144"/>
      <c r="FSY24" s="144"/>
      <c r="FSZ24" s="144"/>
      <c r="FTA24" s="141"/>
      <c r="FTB24" s="141"/>
      <c r="FTC24" s="142"/>
      <c r="FTD24" s="142"/>
      <c r="FTE24" s="143"/>
      <c r="FTF24" s="144"/>
      <c r="FTG24" s="144"/>
      <c r="FTH24" s="144"/>
      <c r="FTI24" s="141"/>
      <c r="FTJ24" s="141"/>
      <c r="FTK24" s="142"/>
      <c r="FTL24" s="142"/>
      <c r="FTM24" s="143"/>
      <c r="FTN24" s="144"/>
      <c r="FTO24" s="144"/>
      <c r="FTP24" s="144"/>
      <c r="FTQ24" s="141"/>
      <c r="FTR24" s="141"/>
      <c r="FTS24" s="142"/>
      <c r="FTT24" s="142"/>
      <c r="FTU24" s="143"/>
      <c r="FTV24" s="144"/>
      <c r="FTW24" s="144"/>
      <c r="FTX24" s="144"/>
      <c r="FTY24" s="141"/>
      <c r="FTZ24" s="141"/>
      <c r="FUA24" s="142"/>
      <c r="FUB24" s="142"/>
      <c r="FUC24" s="143"/>
      <c r="FUD24" s="144"/>
      <c r="FUE24" s="144"/>
      <c r="FUF24" s="144"/>
      <c r="FUG24" s="141"/>
      <c r="FUH24" s="141"/>
      <c r="FUI24" s="142"/>
      <c r="FUJ24" s="142"/>
      <c r="FUK24" s="143"/>
      <c r="FUL24" s="144"/>
      <c r="FUM24" s="144"/>
      <c r="FUN24" s="144"/>
      <c r="FUO24" s="141"/>
      <c r="FUP24" s="141"/>
      <c r="FUQ24" s="142"/>
      <c r="FUR24" s="142"/>
      <c r="FUS24" s="143"/>
      <c r="FUT24" s="144"/>
      <c r="FUU24" s="144"/>
      <c r="FUV24" s="144"/>
      <c r="FUW24" s="141"/>
      <c r="FUX24" s="141"/>
      <c r="FUY24" s="142"/>
      <c r="FUZ24" s="142"/>
      <c r="FVA24" s="143"/>
      <c r="FVB24" s="144"/>
      <c r="FVC24" s="144"/>
      <c r="FVD24" s="144"/>
      <c r="FVE24" s="141"/>
      <c r="FVF24" s="141"/>
      <c r="FVG24" s="142"/>
      <c r="FVH24" s="142"/>
      <c r="FVI24" s="143"/>
      <c r="FVJ24" s="144"/>
      <c r="FVK24" s="144"/>
      <c r="FVL24" s="144"/>
      <c r="FVM24" s="141"/>
      <c r="FVN24" s="141"/>
      <c r="FVO24" s="142"/>
      <c r="FVP24" s="142"/>
      <c r="FVQ24" s="143"/>
      <c r="FVR24" s="144"/>
      <c r="FVS24" s="144"/>
      <c r="FVT24" s="144"/>
      <c r="FVU24" s="141"/>
      <c r="FVV24" s="141"/>
      <c r="FVW24" s="142"/>
      <c r="FVX24" s="142"/>
      <c r="FVY24" s="143"/>
      <c r="FVZ24" s="144"/>
      <c r="FWA24" s="144"/>
      <c r="FWB24" s="144"/>
      <c r="FWC24" s="141"/>
      <c r="FWD24" s="141"/>
      <c r="FWE24" s="142"/>
      <c r="FWF24" s="142"/>
      <c r="FWG24" s="143"/>
      <c r="FWH24" s="144"/>
      <c r="FWI24" s="144"/>
      <c r="FWJ24" s="144"/>
      <c r="FWK24" s="141"/>
      <c r="FWL24" s="141"/>
      <c r="FWM24" s="142"/>
      <c r="FWN24" s="142"/>
      <c r="FWO24" s="143"/>
      <c r="FWP24" s="144"/>
      <c r="FWQ24" s="144"/>
      <c r="FWR24" s="144"/>
      <c r="FWS24" s="141"/>
      <c r="FWT24" s="141"/>
      <c r="FWU24" s="142"/>
      <c r="FWV24" s="142"/>
      <c r="FWW24" s="143"/>
      <c r="FWX24" s="144"/>
      <c r="FWY24" s="144"/>
      <c r="FWZ24" s="144"/>
      <c r="FXA24" s="141"/>
      <c r="FXB24" s="141"/>
      <c r="FXC24" s="142"/>
      <c r="FXD24" s="142"/>
      <c r="FXE24" s="143"/>
      <c r="FXF24" s="144"/>
      <c r="FXG24" s="144"/>
      <c r="FXH24" s="144"/>
      <c r="FXI24" s="141"/>
      <c r="FXJ24" s="141"/>
      <c r="FXK24" s="142"/>
      <c r="FXL24" s="142"/>
      <c r="FXM24" s="143"/>
      <c r="FXN24" s="144"/>
      <c r="FXO24" s="144"/>
      <c r="FXP24" s="144"/>
      <c r="FXQ24" s="141"/>
      <c r="FXR24" s="141"/>
      <c r="FXS24" s="142"/>
      <c r="FXT24" s="142"/>
      <c r="FXU24" s="143"/>
      <c r="FXV24" s="144"/>
      <c r="FXW24" s="144"/>
      <c r="FXX24" s="144"/>
      <c r="FXY24" s="141"/>
      <c r="FXZ24" s="141"/>
      <c r="FYA24" s="142"/>
      <c r="FYB24" s="142"/>
      <c r="FYC24" s="143"/>
      <c r="FYD24" s="144"/>
      <c r="FYE24" s="144"/>
      <c r="FYF24" s="144"/>
      <c r="FYG24" s="141"/>
      <c r="FYH24" s="141"/>
      <c r="FYI24" s="142"/>
      <c r="FYJ24" s="142"/>
      <c r="FYK24" s="143"/>
      <c r="FYL24" s="144"/>
      <c r="FYM24" s="144"/>
      <c r="FYN24" s="144"/>
      <c r="FYO24" s="141"/>
      <c r="FYP24" s="141"/>
      <c r="FYQ24" s="142"/>
      <c r="FYR24" s="142"/>
      <c r="FYS24" s="143"/>
      <c r="FYT24" s="144"/>
      <c r="FYU24" s="144"/>
      <c r="FYV24" s="144"/>
      <c r="FYW24" s="141"/>
      <c r="FYX24" s="141"/>
      <c r="FYY24" s="142"/>
      <c r="FYZ24" s="142"/>
      <c r="FZA24" s="143"/>
      <c r="FZB24" s="144"/>
      <c r="FZC24" s="144"/>
      <c r="FZD24" s="144"/>
      <c r="FZE24" s="141"/>
      <c r="FZF24" s="141"/>
      <c r="FZG24" s="142"/>
      <c r="FZH24" s="142"/>
      <c r="FZI24" s="143"/>
      <c r="FZJ24" s="144"/>
      <c r="FZK24" s="144"/>
      <c r="FZL24" s="144"/>
      <c r="FZM24" s="141"/>
      <c r="FZN24" s="141"/>
      <c r="FZO24" s="142"/>
      <c r="FZP24" s="142"/>
      <c r="FZQ24" s="143"/>
      <c r="FZR24" s="144"/>
      <c r="FZS24" s="144"/>
      <c r="FZT24" s="144"/>
      <c r="FZU24" s="141"/>
      <c r="FZV24" s="141"/>
      <c r="FZW24" s="142"/>
      <c r="FZX24" s="142"/>
      <c r="FZY24" s="143"/>
      <c r="FZZ24" s="144"/>
      <c r="GAA24" s="144"/>
      <c r="GAB24" s="144"/>
      <c r="GAC24" s="141"/>
      <c r="GAD24" s="141"/>
      <c r="GAE24" s="142"/>
      <c r="GAF24" s="142"/>
      <c r="GAG24" s="143"/>
      <c r="GAH24" s="144"/>
      <c r="GAI24" s="144"/>
      <c r="GAJ24" s="144"/>
      <c r="GAK24" s="141"/>
      <c r="GAL24" s="141"/>
      <c r="GAM24" s="142"/>
      <c r="GAN24" s="142"/>
      <c r="GAO24" s="143"/>
      <c r="GAP24" s="144"/>
      <c r="GAQ24" s="144"/>
      <c r="GAR24" s="144"/>
      <c r="GAS24" s="141"/>
      <c r="GAT24" s="141"/>
      <c r="GAU24" s="142"/>
      <c r="GAV24" s="142"/>
      <c r="GAW24" s="143"/>
      <c r="GAX24" s="144"/>
      <c r="GAY24" s="144"/>
      <c r="GAZ24" s="144"/>
      <c r="GBA24" s="141"/>
      <c r="GBB24" s="141"/>
      <c r="GBC24" s="142"/>
      <c r="GBD24" s="142"/>
      <c r="GBE24" s="143"/>
      <c r="GBF24" s="144"/>
      <c r="GBG24" s="144"/>
      <c r="GBH24" s="144"/>
      <c r="GBI24" s="141"/>
      <c r="GBJ24" s="141"/>
      <c r="GBK24" s="142"/>
      <c r="GBL24" s="142"/>
      <c r="GBM24" s="143"/>
      <c r="GBN24" s="144"/>
      <c r="GBO24" s="144"/>
      <c r="GBP24" s="144"/>
      <c r="GBQ24" s="141"/>
      <c r="GBR24" s="141"/>
      <c r="GBS24" s="142"/>
      <c r="GBT24" s="142"/>
      <c r="GBU24" s="143"/>
      <c r="GBV24" s="144"/>
      <c r="GBW24" s="144"/>
      <c r="GBX24" s="144"/>
      <c r="GBY24" s="141"/>
      <c r="GBZ24" s="141"/>
      <c r="GCA24" s="142"/>
      <c r="GCB24" s="142"/>
      <c r="GCC24" s="143"/>
      <c r="GCD24" s="144"/>
      <c r="GCE24" s="144"/>
      <c r="GCF24" s="144"/>
      <c r="GCG24" s="141"/>
      <c r="GCH24" s="141"/>
      <c r="GCI24" s="142"/>
      <c r="GCJ24" s="142"/>
      <c r="GCK24" s="143"/>
      <c r="GCL24" s="144"/>
      <c r="GCM24" s="144"/>
      <c r="GCN24" s="144"/>
      <c r="GCO24" s="141"/>
      <c r="GCP24" s="141"/>
      <c r="GCQ24" s="142"/>
      <c r="GCR24" s="142"/>
      <c r="GCS24" s="143"/>
      <c r="GCT24" s="144"/>
      <c r="GCU24" s="144"/>
      <c r="GCV24" s="144"/>
      <c r="GCW24" s="141"/>
      <c r="GCX24" s="141"/>
      <c r="GCY24" s="142"/>
      <c r="GCZ24" s="142"/>
      <c r="GDA24" s="143"/>
      <c r="GDB24" s="144"/>
      <c r="GDC24" s="144"/>
      <c r="GDD24" s="144"/>
      <c r="GDE24" s="141"/>
      <c r="GDF24" s="141"/>
      <c r="GDG24" s="142"/>
      <c r="GDH24" s="142"/>
      <c r="GDI24" s="143"/>
      <c r="GDJ24" s="144"/>
      <c r="GDK24" s="144"/>
      <c r="GDL24" s="144"/>
      <c r="GDM24" s="141"/>
      <c r="GDN24" s="141"/>
      <c r="GDO24" s="142"/>
      <c r="GDP24" s="142"/>
      <c r="GDQ24" s="143"/>
      <c r="GDR24" s="144"/>
      <c r="GDS24" s="144"/>
      <c r="GDT24" s="144"/>
      <c r="GDU24" s="141"/>
      <c r="GDV24" s="141"/>
      <c r="GDW24" s="142"/>
      <c r="GDX24" s="142"/>
      <c r="GDY24" s="143"/>
      <c r="GDZ24" s="144"/>
      <c r="GEA24" s="144"/>
      <c r="GEB24" s="144"/>
      <c r="GEC24" s="141"/>
      <c r="GED24" s="141"/>
      <c r="GEE24" s="142"/>
      <c r="GEF24" s="142"/>
      <c r="GEG24" s="143"/>
      <c r="GEH24" s="144"/>
      <c r="GEI24" s="144"/>
      <c r="GEJ24" s="144"/>
      <c r="GEK24" s="141"/>
      <c r="GEL24" s="141"/>
      <c r="GEM24" s="142"/>
      <c r="GEN24" s="142"/>
      <c r="GEO24" s="143"/>
      <c r="GEP24" s="144"/>
      <c r="GEQ24" s="144"/>
      <c r="GER24" s="144"/>
      <c r="GES24" s="141"/>
      <c r="GET24" s="141"/>
      <c r="GEU24" s="142"/>
      <c r="GEV24" s="142"/>
      <c r="GEW24" s="143"/>
      <c r="GEX24" s="144"/>
      <c r="GEY24" s="144"/>
      <c r="GEZ24" s="144"/>
      <c r="GFA24" s="141"/>
      <c r="GFB24" s="141"/>
      <c r="GFC24" s="142"/>
      <c r="GFD24" s="142"/>
      <c r="GFE24" s="143"/>
      <c r="GFF24" s="144"/>
      <c r="GFG24" s="144"/>
      <c r="GFH24" s="144"/>
      <c r="GFI24" s="141"/>
      <c r="GFJ24" s="141"/>
      <c r="GFK24" s="142"/>
      <c r="GFL24" s="142"/>
      <c r="GFM24" s="143"/>
      <c r="GFN24" s="144"/>
      <c r="GFO24" s="144"/>
      <c r="GFP24" s="144"/>
      <c r="GFQ24" s="141"/>
      <c r="GFR24" s="141"/>
      <c r="GFS24" s="142"/>
      <c r="GFT24" s="142"/>
      <c r="GFU24" s="143"/>
      <c r="GFV24" s="144"/>
      <c r="GFW24" s="144"/>
      <c r="GFX24" s="144"/>
      <c r="GFY24" s="141"/>
      <c r="GFZ24" s="141"/>
      <c r="GGA24" s="142"/>
      <c r="GGB24" s="142"/>
      <c r="GGC24" s="143"/>
      <c r="GGD24" s="144"/>
      <c r="GGE24" s="144"/>
      <c r="GGF24" s="144"/>
      <c r="GGG24" s="141"/>
      <c r="GGH24" s="141"/>
      <c r="GGI24" s="142"/>
      <c r="GGJ24" s="142"/>
      <c r="GGK24" s="143"/>
      <c r="GGL24" s="144"/>
      <c r="GGM24" s="144"/>
      <c r="GGN24" s="144"/>
      <c r="GGO24" s="141"/>
      <c r="GGP24" s="141"/>
      <c r="GGQ24" s="142"/>
      <c r="GGR24" s="142"/>
      <c r="GGS24" s="143"/>
      <c r="GGT24" s="144"/>
      <c r="GGU24" s="144"/>
      <c r="GGV24" s="144"/>
      <c r="GGW24" s="141"/>
      <c r="GGX24" s="141"/>
      <c r="GGY24" s="142"/>
      <c r="GGZ24" s="142"/>
      <c r="GHA24" s="143"/>
      <c r="GHB24" s="144"/>
      <c r="GHC24" s="144"/>
      <c r="GHD24" s="144"/>
      <c r="GHE24" s="141"/>
      <c r="GHF24" s="141"/>
      <c r="GHG24" s="142"/>
      <c r="GHH24" s="142"/>
      <c r="GHI24" s="143"/>
      <c r="GHJ24" s="144"/>
      <c r="GHK24" s="144"/>
      <c r="GHL24" s="144"/>
      <c r="GHM24" s="141"/>
      <c r="GHN24" s="141"/>
      <c r="GHO24" s="142"/>
      <c r="GHP24" s="142"/>
      <c r="GHQ24" s="143"/>
      <c r="GHR24" s="144"/>
      <c r="GHS24" s="144"/>
      <c r="GHT24" s="144"/>
      <c r="GHU24" s="141"/>
      <c r="GHV24" s="141"/>
      <c r="GHW24" s="142"/>
      <c r="GHX24" s="142"/>
      <c r="GHY24" s="143"/>
      <c r="GHZ24" s="144"/>
      <c r="GIA24" s="144"/>
      <c r="GIB24" s="144"/>
      <c r="GIC24" s="141"/>
      <c r="GID24" s="141"/>
      <c r="GIE24" s="142"/>
      <c r="GIF24" s="142"/>
      <c r="GIG24" s="143"/>
      <c r="GIH24" s="144"/>
      <c r="GII24" s="144"/>
      <c r="GIJ24" s="144"/>
      <c r="GIK24" s="141"/>
      <c r="GIL24" s="141"/>
      <c r="GIM24" s="142"/>
      <c r="GIN24" s="142"/>
      <c r="GIO24" s="143"/>
      <c r="GIP24" s="144"/>
      <c r="GIQ24" s="144"/>
      <c r="GIR24" s="144"/>
      <c r="GIS24" s="141"/>
      <c r="GIT24" s="141"/>
      <c r="GIU24" s="142"/>
      <c r="GIV24" s="142"/>
      <c r="GIW24" s="143"/>
      <c r="GIX24" s="144"/>
      <c r="GIY24" s="144"/>
      <c r="GIZ24" s="144"/>
      <c r="GJA24" s="141"/>
      <c r="GJB24" s="141"/>
      <c r="GJC24" s="142"/>
      <c r="GJD24" s="142"/>
      <c r="GJE24" s="143"/>
      <c r="GJF24" s="144"/>
      <c r="GJG24" s="144"/>
      <c r="GJH24" s="144"/>
      <c r="GJI24" s="141"/>
      <c r="GJJ24" s="141"/>
      <c r="GJK24" s="142"/>
      <c r="GJL24" s="142"/>
      <c r="GJM24" s="143"/>
      <c r="GJN24" s="144"/>
      <c r="GJO24" s="144"/>
      <c r="GJP24" s="144"/>
      <c r="GJQ24" s="141"/>
      <c r="GJR24" s="141"/>
      <c r="GJS24" s="142"/>
      <c r="GJT24" s="142"/>
      <c r="GJU24" s="143"/>
      <c r="GJV24" s="144"/>
      <c r="GJW24" s="144"/>
      <c r="GJX24" s="144"/>
      <c r="GJY24" s="141"/>
      <c r="GJZ24" s="141"/>
      <c r="GKA24" s="142"/>
      <c r="GKB24" s="142"/>
      <c r="GKC24" s="143"/>
      <c r="GKD24" s="144"/>
      <c r="GKE24" s="144"/>
      <c r="GKF24" s="144"/>
      <c r="GKG24" s="141"/>
      <c r="GKH24" s="141"/>
      <c r="GKI24" s="142"/>
      <c r="GKJ24" s="142"/>
      <c r="GKK24" s="143"/>
      <c r="GKL24" s="144"/>
      <c r="GKM24" s="144"/>
      <c r="GKN24" s="144"/>
      <c r="GKO24" s="141"/>
      <c r="GKP24" s="141"/>
      <c r="GKQ24" s="142"/>
      <c r="GKR24" s="142"/>
      <c r="GKS24" s="143"/>
      <c r="GKT24" s="144"/>
      <c r="GKU24" s="144"/>
      <c r="GKV24" s="144"/>
      <c r="GKW24" s="141"/>
      <c r="GKX24" s="141"/>
      <c r="GKY24" s="142"/>
      <c r="GKZ24" s="142"/>
      <c r="GLA24" s="143"/>
      <c r="GLB24" s="144"/>
      <c r="GLC24" s="144"/>
      <c r="GLD24" s="144"/>
      <c r="GLE24" s="141"/>
      <c r="GLF24" s="141"/>
      <c r="GLG24" s="142"/>
      <c r="GLH24" s="142"/>
      <c r="GLI24" s="143"/>
      <c r="GLJ24" s="144"/>
      <c r="GLK24" s="144"/>
      <c r="GLL24" s="144"/>
      <c r="GLM24" s="141"/>
      <c r="GLN24" s="141"/>
      <c r="GLO24" s="142"/>
      <c r="GLP24" s="142"/>
      <c r="GLQ24" s="143"/>
      <c r="GLR24" s="144"/>
      <c r="GLS24" s="144"/>
      <c r="GLT24" s="144"/>
      <c r="GLU24" s="141"/>
      <c r="GLV24" s="141"/>
      <c r="GLW24" s="142"/>
      <c r="GLX24" s="142"/>
      <c r="GLY24" s="143"/>
      <c r="GLZ24" s="144"/>
      <c r="GMA24" s="144"/>
      <c r="GMB24" s="144"/>
      <c r="GMC24" s="141"/>
      <c r="GMD24" s="141"/>
      <c r="GME24" s="142"/>
      <c r="GMF24" s="142"/>
      <c r="GMG24" s="143"/>
      <c r="GMH24" s="144"/>
      <c r="GMI24" s="144"/>
      <c r="GMJ24" s="144"/>
      <c r="GMK24" s="141"/>
      <c r="GML24" s="141"/>
      <c r="GMM24" s="142"/>
      <c r="GMN24" s="142"/>
      <c r="GMO24" s="143"/>
      <c r="GMP24" s="144"/>
      <c r="GMQ24" s="144"/>
      <c r="GMR24" s="144"/>
      <c r="GMS24" s="141"/>
      <c r="GMT24" s="141"/>
      <c r="GMU24" s="142"/>
      <c r="GMV24" s="142"/>
      <c r="GMW24" s="143"/>
      <c r="GMX24" s="144"/>
      <c r="GMY24" s="144"/>
      <c r="GMZ24" s="144"/>
      <c r="GNA24" s="141"/>
      <c r="GNB24" s="141"/>
      <c r="GNC24" s="142"/>
      <c r="GND24" s="142"/>
      <c r="GNE24" s="143"/>
      <c r="GNF24" s="144"/>
      <c r="GNG24" s="144"/>
      <c r="GNH24" s="144"/>
      <c r="GNI24" s="141"/>
      <c r="GNJ24" s="141"/>
      <c r="GNK24" s="142"/>
      <c r="GNL24" s="142"/>
      <c r="GNM24" s="143"/>
      <c r="GNN24" s="144"/>
      <c r="GNO24" s="144"/>
      <c r="GNP24" s="144"/>
      <c r="GNQ24" s="141"/>
      <c r="GNR24" s="141"/>
      <c r="GNS24" s="142"/>
      <c r="GNT24" s="142"/>
      <c r="GNU24" s="143"/>
      <c r="GNV24" s="144"/>
      <c r="GNW24" s="144"/>
      <c r="GNX24" s="144"/>
      <c r="GNY24" s="141"/>
      <c r="GNZ24" s="141"/>
      <c r="GOA24" s="142"/>
      <c r="GOB24" s="142"/>
      <c r="GOC24" s="143"/>
      <c r="GOD24" s="144"/>
      <c r="GOE24" s="144"/>
      <c r="GOF24" s="144"/>
      <c r="GOG24" s="141"/>
      <c r="GOH24" s="141"/>
      <c r="GOI24" s="142"/>
      <c r="GOJ24" s="142"/>
      <c r="GOK24" s="143"/>
      <c r="GOL24" s="144"/>
      <c r="GOM24" s="144"/>
      <c r="GON24" s="144"/>
      <c r="GOO24" s="141"/>
      <c r="GOP24" s="141"/>
      <c r="GOQ24" s="142"/>
      <c r="GOR24" s="142"/>
      <c r="GOS24" s="143"/>
      <c r="GOT24" s="144"/>
      <c r="GOU24" s="144"/>
      <c r="GOV24" s="144"/>
      <c r="GOW24" s="141"/>
      <c r="GOX24" s="141"/>
      <c r="GOY24" s="142"/>
      <c r="GOZ24" s="142"/>
      <c r="GPA24" s="143"/>
      <c r="GPB24" s="144"/>
      <c r="GPC24" s="144"/>
      <c r="GPD24" s="144"/>
      <c r="GPE24" s="141"/>
      <c r="GPF24" s="141"/>
      <c r="GPG24" s="142"/>
      <c r="GPH24" s="142"/>
      <c r="GPI24" s="143"/>
      <c r="GPJ24" s="144"/>
      <c r="GPK24" s="144"/>
      <c r="GPL24" s="144"/>
      <c r="GPM24" s="141"/>
      <c r="GPN24" s="141"/>
      <c r="GPO24" s="142"/>
      <c r="GPP24" s="142"/>
      <c r="GPQ24" s="143"/>
      <c r="GPR24" s="144"/>
      <c r="GPS24" s="144"/>
      <c r="GPT24" s="144"/>
      <c r="GPU24" s="141"/>
      <c r="GPV24" s="141"/>
      <c r="GPW24" s="142"/>
      <c r="GPX24" s="142"/>
      <c r="GPY24" s="143"/>
      <c r="GPZ24" s="144"/>
      <c r="GQA24" s="144"/>
      <c r="GQB24" s="144"/>
      <c r="GQC24" s="141"/>
      <c r="GQD24" s="141"/>
      <c r="GQE24" s="142"/>
      <c r="GQF24" s="142"/>
      <c r="GQG24" s="143"/>
      <c r="GQH24" s="144"/>
      <c r="GQI24" s="144"/>
      <c r="GQJ24" s="144"/>
      <c r="GQK24" s="141"/>
      <c r="GQL24" s="141"/>
      <c r="GQM24" s="142"/>
      <c r="GQN24" s="142"/>
      <c r="GQO24" s="143"/>
      <c r="GQP24" s="144"/>
      <c r="GQQ24" s="144"/>
      <c r="GQR24" s="144"/>
      <c r="GQS24" s="141"/>
      <c r="GQT24" s="141"/>
      <c r="GQU24" s="142"/>
      <c r="GQV24" s="142"/>
      <c r="GQW24" s="143"/>
      <c r="GQX24" s="144"/>
      <c r="GQY24" s="144"/>
      <c r="GQZ24" s="144"/>
      <c r="GRA24" s="141"/>
      <c r="GRB24" s="141"/>
      <c r="GRC24" s="142"/>
      <c r="GRD24" s="142"/>
      <c r="GRE24" s="143"/>
      <c r="GRF24" s="144"/>
      <c r="GRG24" s="144"/>
      <c r="GRH24" s="144"/>
      <c r="GRI24" s="141"/>
      <c r="GRJ24" s="141"/>
      <c r="GRK24" s="142"/>
      <c r="GRL24" s="142"/>
      <c r="GRM24" s="143"/>
      <c r="GRN24" s="144"/>
      <c r="GRO24" s="144"/>
      <c r="GRP24" s="144"/>
      <c r="GRQ24" s="141"/>
      <c r="GRR24" s="141"/>
      <c r="GRS24" s="142"/>
      <c r="GRT24" s="142"/>
      <c r="GRU24" s="143"/>
      <c r="GRV24" s="144"/>
      <c r="GRW24" s="144"/>
      <c r="GRX24" s="144"/>
      <c r="GRY24" s="141"/>
      <c r="GRZ24" s="141"/>
      <c r="GSA24" s="142"/>
      <c r="GSB24" s="142"/>
      <c r="GSC24" s="143"/>
      <c r="GSD24" s="144"/>
      <c r="GSE24" s="144"/>
      <c r="GSF24" s="144"/>
      <c r="GSG24" s="141"/>
      <c r="GSH24" s="141"/>
      <c r="GSI24" s="142"/>
      <c r="GSJ24" s="142"/>
      <c r="GSK24" s="143"/>
      <c r="GSL24" s="144"/>
      <c r="GSM24" s="144"/>
      <c r="GSN24" s="144"/>
      <c r="GSO24" s="141"/>
      <c r="GSP24" s="141"/>
      <c r="GSQ24" s="142"/>
      <c r="GSR24" s="142"/>
      <c r="GSS24" s="143"/>
      <c r="GST24" s="144"/>
      <c r="GSU24" s="144"/>
      <c r="GSV24" s="144"/>
      <c r="GSW24" s="141"/>
      <c r="GSX24" s="141"/>
      <c r="GSY24" s="142"/>
      <c r="GSZ24" s="142"/>
      <c r="GTA24" s="143"/>
      <c r="GTB24" s="144"/>
      <c r="GTC24" s="144"/>
      <c r="GTD24" s="144"/>
      <c r="GTE24" s="141"/>
      <c r="GTF24" s="141"/>
      <c r="GTG24" s="142"/>
      <c r="GTH24" s="142"/>
      <c r="GTI24" s="143"/>
      <c r="GTJ24" s="144"/>
      <c r="GTK24" s="144"/>
      <c r="GTL24" s="144"/>
      <c r="GTM24" s="141"/>
      <c r="GTN24" s="141"/>
      <c r="GTO24" s="142"/>
      <c r="GTP24" s="142"/>
      <c r="GTQ24" s="143"/>
      <c r="GTR24" s="144"/>
      <c r="GTS24" s="144"/>
      <c r="GTT24" s="144"/>
      <c r="GTU24" s="141"/>
      <c r="GTV24" s="141"/>
      <c r="GTW24" s="142"/>
      <c r="GTX24" s="142"/>
      <c r="GTY24" s="143"/>
      <c r="GTZ24" s="144"/>
      <c r="GUA24" s="144"/>
      <c r="GUB24" s="144"/>
      <c r="GUC24" s="141"/>
      <c r="GUD24" s="141"/>
      <c r="GUE24" s="142"/>
      <c r="GUF24" s="142"/>
      <c r="GUG24" s="143"/>
      <c r="GUH24" s="144"/>
      <c r="GUI24" s="144"/>
      <c r="GUJ24" s="144"/>
      <c r="GUK24" s="141"/>
      <c r="GUL24" s="141"/>
      <c r="GUM24" s="142"/>
      <c r="GUN24" s="142"/>
      <c r="GUO24" s="143"/>
      <c r="GUP24" s="144"/>
      <c r="GUQ24" s="144"/>
      <c r="GUR24" s="144"/>
      <c r="GUS24" s="141"/>
      <c r="GUT24" s="141"/>
      <c r="GUU24" s="142"/>
      <c r="GUV24" s="142"/>
      <c r="GUW24" s="143"/>
      <c r="GUX24" s="144"/>
      <c r="GUY24" s="144"/>
      <c r="GUZ24" s="144"/>
      <c r="GVA24" s="141"/>
      <c r="GVB24" s="141"/>
      <c r="GVC24" s="142"/>
      <c r="GVD24" s="142"/>
      <c r="GVE24" s="143"/>
      <c r="GVF24" s="144"/>
      <c r="GVG24" s="144"/>
      <c r="GVH24" s="144"/>
      <c r="GVI24" s="141"/>
      <c r="GVJ24" s="141"/>
      <c r="GVK24" s="142"/>
      <c r="GVL24" s="142"/>
      <c r="GVM24" s="143"/>
      <c r="GVN24" s="144"/>
      <c r="GVO24" s="144"/>
      <c r="GVP24" s="144"/>
      <c r="GVQ24" s="141"/>
      <c r="GVR24" s="141"/>
      <c r="GVS24" s="142"/>
      <c r="GVT24" s="142"/>
      <c r="GVU24" s="143"/>
      <c r="GVV24" s="144"/>
      <c r="GVW24" s="144"/>
      <c r="GVX24" s="144"/>
      <c r="GVY24" s="141"/>
      <c r="GVZ24" s="141"/>
      <c r="GWA24" s="142"/>
      <c r="GWB24" s="142"/>
      <c r="GWC24" s="143"/>
      <c r="GWD24" s="144"/>
      <c r="GWE24" s="144"/>
      <c r="GWF24" s="144"/>
      <c r="GWG24" s="141"/>
      <c r="GWH24" s="141"/>
      <c r="GWI24" s="142"/>
      <c r="GWJ24" s="142"/>
      <c r="GWK24" s="143"/>
      <c r="GWL24" s="144"/>
      <c r="GWM24" s="144"/>
      <c r="GWN24" s="144"/>
      <c r="GWO24" s="141"/>
      <c r="GWP24" s="141"/>
      <c r="GWQ24" s="142"/>
      <c r="GWR24" s="142"/>
      <c r="GWS24" s="143"/>
      <c r="GWT24" s="144"/>
      <c r="GWU24" s="144"/>
      <c r="GWV24" s="144"/>
      <c r="GWW24" s="141"/>
      <c r="GWX24" s="141"/>
      <c r="GWY24" s="142"/>
      <c r="GWZ24" s="142"/>
      <c r="GXA24" s="143"/>
      <c r="GXB24" s="144"/>
      <c r="GXC24" s="144"/>
      <c r="GXD24" s="144"/>
      <c r="GXE24" s="141"/>
      <c r="GXF24" s="141"/>
      <c r="GXG24" s="142"/>
      <c r="GXH24" s="142"/>
      <c r="GXI24" s="143"/>
      <c r="GXJ24" s="144"/>
      <c r="GXK24" s="144"/>
      <c r="GXL24" s="144"/>
      <c r="GXM24" s="141"/>
      <c r="GXN24" s="141"/>
      <c r="GXO24" s="142"/>
      <c r="GXP24" s="142"/>
      <c r="GXQ24" s="143"/>
      <c r="GXR24" s="144"/>
      <c r="GXS24" s="144"/>
      <c r="GXT24" s="144"/>
      <c r="GXU24" s="141"/>
      <c r="GXV24" s="141"/>
      <c r="GXW24" s="142"/>
      <c r="GXX24" s="142"/>
      <c r="GXY24" s="143"/>
      <c r="GXZ24" s="144"/>
      <c r="GYA24" s="144"/>
      <c r="GYB24" s="144"/>
      <c r="GYC24" s="141"/>
      <c r="GYD24" s="141"/>
      <c r="GYE24" s="142"/>
      <c r="GYF24" s="142"/>
      <c r="GYG24" s="143"/>
      <c r="GYH24" s="144"/>
      <c r="GYI24" s="144"/>
      <c r="GYJ24" s="144"/>
      <c r="GYK24" s="141"/>
      <c r="GYL24" s="141"/>
      <c r="GYM24" s="142"/>
      <c r="GYN24" s="142"/>
      <c r="GYO24" s="143"/>
      <c r="GYP24" s="144"/>
      <c r="GYQ24" s="144"/>
      <c r="GYR24" s="144"/>
      <c r="GYS24" s="141"/>
      <c r="GYT24" s="141"/>
      <c r="GYU24" s="142"/>
      <c r="GYV24" s="142"/>
      <c r="GYW24" s="143"/>
      <c r="GYX24" s="144"/>
      <c r="GYY24" s="144"/>
      <c r="GYZ24" s="144"/>
      <c r="GZA24" s="141"/>
      <c r="GZB24" s="141"/>
      <c r="GZC24" s="142"/>
      <c r="GZD24" s="142"/>
      <c r="GZE24" s="143"/>
      <c r="GZF24" s="144"/>
      <c r="GZG24" s="144"/>
      <c r="GZH24" s="144"/>
      <c r="GZI24" s="141"/>
      <c r="GZJ24" s="141"/>
      <c r="GZK24" s="142"/>
      <c r="GZL24" s="142"/>
      <c r="GZM24" s="143"/>
      <c r="GZN24" s="144"/>
      <c r="GZO24" s="144"/>
      <c r="GZP24" s="144"/>
      <c r="GZQ24" s="141"/>
      <c r="GZR24" s="141"/>
      <c r="GZS24" s="142"/>
      <c r="GZT24" s="142"/>
      <c r="GZU24" s="143"/>
      <c r="GZV24" s="144"/>
      <c r="GZW24" s="144"/>
      <c r="GZX24" s="144"/>
      <c r="GZY24" s="141"/>
      <c r="GZZ24" s="141"/>
      <c r="HAA24" s="142"/>
      <c r="HAB24" s="142"/>
      <c r="HAC24" s="143"/>
      <c r="HAD24" s="144"/>
      <c r="HAE24" s="144"/>
      <c r="HAF24" s="144"/>
      <c r="HAG24" s="141"/>
      <c r="HAH24" s="141"/>
      <c r="HAI24" s="142"/>
      <c r="HAJ24" s="142"/>
      <c r="HAK24" s="143"/>
      <c r="HAL24" s="144"/>
      <c r="HAM24" s="144"/>
      <c r="HAN24" s="144"/>
      <c r="HAO24" s="141"/>
      <c r="HAP24" s="141"/>
      <c r="HAQ24" s="142"/>
      <c r="HAR24" s="142"/>
      <c r="HAS24" s="143"/>
      <c r="HAT24" s="144"/>
      <c r="HAU24" s="144"/>
      <c r="HAV24" s="144"/>
      <c r="HAW24" s="141"/>
      <c r="HAX24" s="141"/>
      <c r="HAY24" s="142"/>
      <c r="HAZ24" s="142"/>
      <c r="HBA24" s="143"/>
      <c r="HBB24" s="144"/>
      <c r="HBC24" s="144"/>
      <c r="HBD24" s="144"/>
      <c r="HBE24" s="141"/>
      <c r="HBF24" s="141"/>
      <c r="HBG24" s="142"/>
      <c r="HBH24" s="142"/>
      <c r="HBI24" s="143"/>
      <c r="HBJ24" s="144"/>
      <c r="HBK24" s="144"/>
      <c r="HBL24" s="144"/>
      <c r="HBM24" s="141"/>
      <c r="HBN24" s="141"/>
      <c r="HBO24" s="142"/>
      <c r="HBP24" s="142"/>
      <c r="HBQ24" s="143"/>
      <c r="HBR24" s="144"/>
      <c r="HBS24" s="144"/>
      <c r="HBT24" s="144"/>
      <c r="HBU24" s="141"/>
      <c r="HBV24" s="141"/>
      <c r="HBW24" s="142"/>
      <c r="HBX24" s="142"/>
      <c r="HBY24" s="143"/>
      <c r="HBZ24" s="144"/>
      <c r="HCA24" s="144"/>
      <c r="HCB24" s="144"/>
      <c r="HCC24" s="141"/>
      <c r="HCD24" s="141"/>
      <c r="HCE24" s="142"/>
      <c r="HCF24" s="142"/>
      <c r="HCG24" s="143"/>
      <c r="HCH24" s="144"/>
      <c r="HCI24" s="144"/>
      <c r="HCJ24" s="144"/>
      <c r="HCK24" s="141"/>
      <c r="HCL24" s="141"/>
      <c r="HCM24" s="142"/>
      <c r="HCN24" s="142"/>
      <c r="HCO24" s="143"/>
      <c r="HCP24" s="144"/>
      <c r="HCQ24" s="144"/>
      <c r="HCR24" s="144"/>
      <c r="HCS24" s="141"/>
      <c r="HCT24" s="141"/>
      <c r="HCU24" s="142"/>
      <c r="HCV24" s="142"/>
      <c r="HCW24" s="143"/>
      <c r="HCX24" s="144"/>
      <c r="HCY24" s="144"/>
      <c r="HCZ24" s="144"/>
      <c r="HDA24" s="141"/>
      <c r="HDB24" s="141"/>
      <c r="HDC24" s="142"/>
      <c r="HDD24" s="142"/>
      <c r="HDE24" s="143"/>
      <c r="HDF24" s="144"/>
      <c r="HDG24" s="144"/>
      <c r="HDH24" s="144"/>
      <c r="HDI24" s="141"/>
      <c r="HDJ24" s="141"/>
      <c r="HDK24" s="142"/>
      <c r="HDL24" s="142"/>
      <c r="HDM24" s="143"/>
      <c r="HDN24" s="144"/>
      <c r="HDO24" s="144"/>
      <c r="HDP24" s="144"/>
      <c r="HDQ24" s="141"/>
      <c r="HDR24" s="141"/>
      <c r="HDS24" s="142"/>
      <c r="HDT24" s="142"/>
      <c r="HDU24" s="143"/>
      <c r="HDV24" s="144"/>
      <c r="HDW24" s="144"/>
      <c r="HDX24" s="144"/>
      <c r="HDY24" s="141"/>
      <c r="HDZ24" s="141"/>
      <c r="HEA24" s="142"/>
      <c r="HEB24" s="142"/>
      <c r="HEC24" s="143"/>
      <c r="HED24" s="144"/>
      <c r="HEE24" s="144"/>
      <c r="HEF24" s="144"/>
      <c r="HEG24" s="141"/>
      <c r="HEH24" s="141"/>
      <c r="HEI24" s="142"/>
      <c r="HEJ24" s="142"/>
      <c r="HEK24" s="143"/>
      <c r="HEL24" s="144"/>
      <c r="HEM24" s="144"/>
      <c r="HEN24" s="144"/>
      <c r="HEO24" s="141"/>
      <c r="HEP24" s="141"/>
      <c r="HEQ24" s="142"/>
      <c r="HER24" s="142"/>
      <c r="HES24" s="143"/>
      <c r="HET24" s="144"/>
      <c r="HEU24" s="144"/>
      <c r="HEV24" s="144"/>
      <c r="HEW24" s="141"/>
      <c r="HEX24" s="141"/>
      <c r="HEY24" s="142"/>
      <c r="HEZ24" s="142"/>
      <c r="HFA24" s="143"/>
      <c r="HFB24" s="144"/>
      <c r="HFC24" s="144"/>
      <c r="HFD24" s="144"/>
      <c r="HFE24" s="141"/>
      <c r="HFF24" s="141"/>
      <c r="HFG24" s="142"/>
      <c r="HFH24" s="142"/>
      <c r="HFI24" s="143"/>
      <c r="HFJ24" s="144"/>
      <c r="HFK24" s="144"/>
      <c r="HFL24" s="144"/>
      <c r="HFM24" s="141"/>
      <c r="HFN24" s="141"/>
      <c r="HFO24" s="142"/>
      <c r="HFP24" s="142"/>
      <c r="HFQ24" s="143"/>
      <c r="HFR24" s="144"/>
      <c r="HFS24" s="144"/>
      <c r="HFT24" s="144"/>
      <c r="HFU24" s="141"/>
      <c r="HFV24" s="141"/>
      <c r="HFW24" s="142"/>
      <c r="HFX24" s="142"/>
      <c r="HFY24" s="143"/>
      <c r="HFZ24" s="144"/>
      <c r="HGA24" s="144"/>
      <c r="HGB24" s="144"/>
      <c r="HGC24" s="141"/>
      <c r="HGD24" s="141"/>
      <c r="HGE24" s="142"/>
      <c r="HGF24" s="142"/>
      <c r="HGG24" s="143"/>
      <c r="HGH24" s="144"/>
      <c r="HGI24" s="144"/>
      <c r="HGJ24" s="144"/>
      <c r="HGK24" s="141"/>
      <c r="HGL24" s="141"/>
      <c r="HGM24" s="142"/>
      <c r="HGN24" s="142"/>
      <c r="HGO24" s="143"/>
      <c r="HGP24" s="144"/>
      <c r="HGQ24" s="144"/>
      <c r="HGR24" s="144"/>
      <c r="HGS24" s="141"/>
      <c r="HGT24" s="141"/>
      <c r="HGU24" s="142"/>
      <c r="HGV24" s="142"/>
      <c r="HGW24" s="143"/>
      <c r="HGX24" s="144"/>
      <c r="HGY24" s="144"/>
      <c r="HGZ24" s="144"/>
      <c r="HHA24" s="141"/>
      <c r="HHB24" s="141"/>
      <c r="HHC24" s="142"/>
      <c r="HHD24" s="142"/>
      <c r="HHE24" s="143"/>
      <c r="HHF24" s="144"/>
      <c r="HHG24" s="144"/>
      <c r="HHH24" s="144"/>
      <c r="HHI24" s="141"/>
      <c r="HHJ24" s="141"/>
      <c r="HHK24" s="142"/>
      <c r="HHL24" s="142"/>
      <c r="HHM24" s="143"/>
      <c r="HHN24" s="144"/>
      <c r="HHO24" s="144"/>
      <c r="HHP24" s="144"/>
      <c r="HHQ24" s="141"/>
      <c r="HHR24" s="141"/>
      <c r="HHS24" s="142"/>
      <c r="HHT24" s="142"/>
      <c r="HHU24" s="143"/>
      <c r="HHV24" s="144"/>
      <c r="HHW24" s="144"/>
      <c r="HHX24" s="144"/>
      <c r="HHY24" s="141"/>
      <c r="HHZ24" s="141"/>
      <c r="HIA24" s="142"/>
      <c r="HIB24" s="142"/>
      <c r="HIC24" s="143"/>
      <c r="HID24" s="144"/>
      <c r="HIE24" s="144"/>
      <c r="HIF24" s="144"/>
      <c r="HIG24" s="141"/>
      <c r="HIH24" s="141"/>
      <c r="HII24" s="142"/>
      <c r="HIJ24" s="142"/>
      <c r="HIK24" s="143"/>
      <c r="HIL24" s="144"/>
      <c r="HIM24" s="144"/>
      <c r="HIN24" s="144"/>
      <c r="HIO24" s="141"/>
      <c r="HIP24" s="141"/>
      <c r="HIQ24" s="142"/>
      <c r="HIR24" s="142"/>
      <c r="HIS24" s="143"/>
      <c r="HIT24" s="144"/>
      <c r="HIU24" s="144"/>
      <c r="HIV24" s="144"/>
      <c r="HIW24" s="141"/>
      <c r="HIX24" s="141"/>
      <c r="HIY24" s="142"/>
      <c r="HIZ24" s="142"/>
      <c r="HJA24" s="143"/>
      <c r="HJB24" s="144"/>
      <c r="HJC24" s="144"/>
      <c r="HJD24" s="144"/>
      <c r="HJE24" s="141"/>
      <c r="HJF24" s="141"/>
      <c r="HJG24" s="142"/>
      <c r="HJH24" s="142"/>
      <c r="HJI24" s="143"/>
      <c r="HJJ24" s="144"/>
      <c r="HJK24" s="144"/>
      <c r="HJL24" s="144"/>
      <c r="HJM24" s="141"/>
      <c r="HJN24" s="141"/>
      <c r="HJO24" s="142"/>
      <c r="HJP24" s="142"/>
      <c r="HJQ24" s="143"/>
      <c r="HJR24" s="144"/>
      <c r="HJS24" s="144"/>
      <c r="HJT24" s="144"/>
      <c r="HJU24" s="141"/>
      <c r="HJV24" s="141"/>
      <c r="HJW24" s="142"/>
      <c r="HJX24" s="142"/>
      <c r="HJY24" s="143"/>
      <c r="HJZ24" s="144"/>
      <c r="HKA24" s="144"/>
      <c r="HKB24" s="144"/>
      <c r="HKC24" s="141"/>
      <c r="HKD24" s="141"/>
      <c r="HKE24" s="142"/>
      <c r="HKF24" s="142"/>
      <c r="HKG24" s="143"/>
      <c r="HKH24" s="144"/>
      <c r="HKI24" s="144"/>
      <c r="HKJ24" s="144"/>
      <c r="HKK24" s="141"/>
      <c r="HKL24" s="141"/>
      <c r="HKM24" s="142"/>
      <c r="HKN24" s="142"/>
      <c r="HKO24" s="143"/>
      <c r="HKP24" s="144"/>
      <c r="HKQ24" s="144"/>
      <c r="HKR24" s="144"/>
      <c r="HKS24" s="141"/>
      <c r="HKT24" s="141"/>
      <c r="HKU24" s="142"/>
      <c r="HKV24" s="142"/>
      <c r="HKW24" s="143"/>
      <c r="HKX24" s="144"/>
      <c r="HKY24" s="144"/>
      <c r="HKZ24" s="144"/>
      <c r="HLA24" s="141"/>
      <c r="HLB24" s="141"/>
      <c r="HLC24" s="142"/>
      <c r="HLD24" s="142"/>
      <c r="HLE24" s="143"/>
      <c r="HLF24" s="144"/>
      <c r="HLG24" s="144"/>
      <c r="HLH24" s="144"/>
      <c r="HLI24" s="141"/>
      <c r="HLJ24" s="141"/>
      <c r="HLK24" s="142"/>
      <c r="HLL24" s="142"/>
      <c r="HLM24" s="143"/>
      <c r="HLN24" s="144"/>
      <c r="HLO24" s="144"/>
      <c r="HLP24" s="144"/>
      <c r="HLQ24" s="141"/>
      <c r="HLR24" s="141"/>
      <c r="HLS24" s="142"/>
      <c r="HLT24" s="142"/>
      <c r="HLU24" s="143"/>
      <c r="HLV24" s="144"/>
      <c r="HLW24" s="144"/>
      <c r="HLX24" s="144"/>
      <c r="HLY24" s="141"/>
      <c r="HLZ24" s="141"/>
      <c r="HMA24" s="142"/>
      <c r="HMB24" s="142"/>
      <c r="HMC24" s="143"/>
      <c r="HMD24" s="144"/>
      <c r="HME24" s="144"/>
      <c r="HMF24" s="144"/>
      <c r="HMG24" s="141"/>
      <c r="HMH24" s="141"/>
      <c r="HMI24" s="142"/>
      <c r="HMJ24" s="142"/>
      <c r="HMK24" s="143"/>
      <c r="HML24" s="144"/>
      <c r="HMM24" s="144"/>
      <c r="HMN24" s="144"/>
      <c r="HMO24" s="141"/>
      <c r="HMP24" s="141"/>
      <c r="HMQ24" s="142"/>
      <c r="HMR24" s="142"/>
      <c r="HMS24" s="143"/>
      <c r="HMT24" s="144"/>
      <c r="HMU24" s="144"/>
      <c r="HMV24" s="144"/>
      <c r="HMW24" s="141"/>
      <c r="HMX24" s="141"/>
      <c r="HMY24" s="142"/>
      <c r="HMZ24" s="142"/>
      <c r="HNA24" s="143"/>
      <c r="HNB24" s="144"/>
      <c r="HNC24" s="144"/>
      <c r="HND24" s="144"/>
      <c r="HNE24" s="141"/>
      <c r="HNF24" s="141"/>
      <c r="HNG24" s="142"/>
      <c r="HNH24" s="142"/>
      <c r="HNI24" s="143"/>
      <c r="HNJ24" s="144"/>
      <c r="HNK24" s="144"/>
      <c r="HNL24" s="144"/>
      <c r="HNM24" s="141"/>
      <c r="HNN24" s="141"/>
      <c r="HNO24" s="142"/>
      <c r="HNP24" s="142"/>
      <c r="HNQ24" s="143"/>
      <c r="HNR24" s="144"/>
      <c r="HNS24" s="144"/>
      <c r="HNT24" s="144"/>
      <c r="HNU24" s="141"/>
      <c r="HNV24" s="141"/>
      <c r="HNW24" s="142"/>
      <c r="HNX24" s="142"/>
      <c r="HNY24" s="143"/>
      <c r="HNZ24" s="144"/>
      <c r="HOA24" s="144"/>
      <c r="HOB24" s="144"/>
      <c r="HOC24" s="141"/>
      <c r="HOD24" s="141"/>
      <c r="HOE24" s="142"/>
      <c r="HOF24" s="142"/>
      <c r="HOG24" s="143"/>
      <c r="HOH24" s="144"/>
      <c r="HOI24" s="144"/>
      <c r="HOJ24" s="144"/>
      <c r="HOK24" s="141"/>
      <c r="HOL24" s="141"/>
      <c r="HOM24" s="142"/>
      <c r="HON24" s="142"/>
      <c r="HOO24" s="143"/>
      <c r="HOP24" s="144"/>
      <c r="HOQ24" s="144"/>
      <c r="HOR24" s="144"/>
      <c r="HOS24" s="141"/>
      <c r="HOT24" s="141"/>
      <c r="HOU24" s="142"/>
      <c r="HOV24" s="142"/>
      <c r="HOW24" s="143"/>
      <c r="HOX24" s="144"/>
      <c r="HOY24" s="144"/>
      <c r="HOZ24" s="144"/>
      <c r="HPA24" s="141"/>
      <c r="HPB24" s="141"/>
      <c r="HPC24" s="142"/>
      <c r="HPD24" s="142"/>
      <c r="HPE24" s="143"/>
      <c r="HPF24" s="144"/>
      <c r="HPG24" s="144"/>
      <c r="HPH24" s="144"/>
      <c r="HPI24" s="141"/>
      <c r="HPJ24" s="141"/>
      <c r="HPK24" s="142"/>
      <c r="HPL24" s="142"/>
      <c r="HPM24" s="143"/>
      <c r="HPN24" s="144"/>
      <c r="HPO24" s="144"/>
      <c r="HPP24" s="144"/>
      <c r="HPQ24" s="141"/>
      <c r="HPR24" s="141"/>
      <c r="HPS24" s="142"/>
      <c r="HPT24" s="142"/>
      <c r="HPU24" s="143"/>
      <c r="HPV24" s="144"/>
      <c r="HPW24" s="144"/>
      <c r="HPX24" s="144"/>
      <c r="HPY24" s="141"/>
      <c r="HPZ24" s="141"/>
      <c r="HQA24" s="142"/>
      <c r="HQB24" s="142"/>
      <c r="HQC24" s="143"/>
      <c r="HQD24" s="144"/>
      <c r="HQE24" s="144"/>
      <c r="HQF24" s="144"/>
      <c r="HQG24" s="141"/>
      <c r="HQH24" s="141"/>
      <c r="HQI24" s="142"/>
      <c r="HQJ24" s="142"/>
      <c r="HQK24" s="143"/>
      <c r="HQL24" s="144"/>
      <c r="HQM24" s="144"/>
      <c r="HQN24" s="144"/>
      <c r="HQO24" s="141"/>
      <c r="HQP24" s="141"/>
      <c r="HQQ24" s="142"/>
      <c r="HQR24" s="142"/>
      <c r="HQS24" s="143"/>
      <c r="HQT24" s="144"/>
      <c r="HQU24" s="144"/>
      <c r="HQV24" s="144"/>
      <c r="HQW24" s="141"/>
      <c r="HQX24" s="141"/>
      <c r="HQY24" s="142"/>
      <c r="HQZ24" s="142"/>
      <c r="HRA24" s="143"/>
      <c r="HRB24" s="144"/>
      <c r="HRC24" s="144"/>
      <c r="HRD24" s="144"/>
      <c r="HRE24" s="141"/>
      <c r="HRF24" s="141"/>
      <c r="HRG24" s="142"/>
      <c r="HRH24" s="142"/>
      <c r="HRI24" s="143"/>
      <c r="HRJ24" s="144"/>
      <c r="HRK24" s="144"/>
      <c r="HRL24" s="144"/>
      <c r="HRM24" s="141"/>
      <c r="HRN24" s="141"/>
      <c r="HRO24" s="142"/>
      <c r="HRP24" s="142"/>
      <c r="HRQ24" s="143"/>
      <c r="HRR24" s="144"/>
      <c r="HRS24" s="144"/>
      <c r="HRT24" s="144"/>
      <c r="HRU24" s="141"/>
      <c r="HRV24" s="141"/>
      <c r="HRW24" s="142"/>
      <c r="HRX24" s="142"/>
      <c r="HRY24" s="143"/>
      <c r="HRZ24" s="144"/>
      <c r="HSA24" s="144"/>
      <c r="HSB24" s="144"/>
      <c r="HSC24" s="141"/>
      <c r="HSD24" s="141"/>
      <c r="HSE24" s="142"/>
      <c r="HSF24" s="142"/>
      <c r="HSG24" s="143"/>
      <c r="HSH24" s="144"/>
      <c r="HSI24" s="144"/>
      <c r="HSJ24" s="144"/>
      <c r="HSK24" s="141"/>
      <c r="HSL24" s="141"/>
      <c r="HSM24" s="142"/>
      <c r="HSN24" s="142"/>
      <c r="HSO24" s="143"/>
      <c r="HSP24" s="144"/>
      <c r="HSQ24" s="144"/>
      <c r="HSR24" s="144"/>
      <c r="HSS24" s="141"/>
      <c r="HST24" s="141"/>
      <c r="HSU24" s="142"/>
      <c r="HSV24" s="142"/>
      <c r="HSW24" s="143"/>
      <c r="HSX24" s="144"/>
      <c r="HSY24" s="144"/>
      <c r="HSZ24" s="144"/>
      <c r="HTA24" s="141"/>
      <c r="HTB24" s="141"/>
      <c r="HTC24" s="142"/>
      <c r="HTD24" s="142"/>
      <c r="HTE24" s="143"/>
      <c r="HTF24" s="144"/>
      <c r="HTG24" s="144"/>
      <c r="HTH24" s="144"/>
      <c r="HTI24" s="141"/>
      <c r="HTJ24" s="141"/>
      <c r="HTK24" s="142"/>
      <c r="HTL24" s="142"/>
      <c r="HTM24" s="143"/>
      <c r="HTN24" s="144"/>
      <c r="HTO24" s="144"/>
      <c r="HTP24" s="144"/>
      <c r="HTQ24" s="141"/>
      <c r="HTR24" s="141"/>
      <c r="HTS24" s="142"/>
      <c r="HTT24" s="142"/>
      <c r="HTU24" s="143"/>
      <c r="HTV24" s="144"/>
      <c r="HTW24" s="144"/>
      <c r="HTX24" s="144"/>
      <c r="HTY24" s="141"/>
      <c r="HTZ24" s="141"/>
      <c r="HUA24" s="142"/>
      <c r="HUB24" s="142"/>
      <c r="HUC24" s="143"/>
      <c r="HUD24" s="144"/>
      <c r="HUE24" s="144"/>
      <c r="HUF24" s="144"/>
      <c r="HUG24" s="141"/>
      <c r="HUH24" s="141"/>
      <c r="HUI24" s="142"/>
      <c r="HUJ24" s="142"/>
      <c r="HUK24" s="143"/>
      <c r="HUL24" s="144"/>
      <c r="HUM24" s="144"/>
      <c r="HUN24" s="144"/>
      <c r="HUO24" s="141"/>
      <c r="HUP24" s="141"/>
      <c r="HUQ24" s="142"/>
      <c r="HUR24" s="142"/>
      <c r="HUS24" s="143"/>
      <c r="HUT24" s="144"/>
      <c r="HUU24" s="144"/>
      <c r="HUV24" s="144"/>
      <c r="HUW24" s="141"/>
      <c r="HUX24" s="141"/>
      <c r="HUY24" s="142"/>
      <c r="HUZ24" s="142"/>
      <c r="HVA24" s="143"/>
      <c r="HVB24" s="144"/>
      <c r="HVC24" s="144"/>
      <c r="HVD24" s="144"/>
      <c r="HVE24" s="141"/>
      <c r="HVF24" s="141"/>
      <c r="HVG24" s="142"/>
      <c r="HVH24" s="142"/>
      <c r="HVI24" s="143"/>
      <c r="HVJ24" s="144"/>
      <c r="HVK24" s="144"/>
      <c r="HVL24" s="144"/>
      <c r="HVM24" s="141"/>
      <c r="HVN24" s="141"/>
      <c r="HVO24" s="142"/>
      <c r="HVP24" s="142"/>
      <c r="HVQ24" s="143"/>
      <c r="HVR24" s="144"/>
      <c r="HVS24" s="144"/>
      <c r="HVT24" s="144"/>
      <c r="HVU24" s="141"/>
      <c r="HVV24" s="141"/>
      <c r="HVW24" s="142"/>
      <c r="HVX24" s="142"/>
      <c r="HVY24" s="143"/>
      <c r="HVZ24" s="144"/>
      <c r="HWA24" s="144"/>
      <c r="HWB24" s="144"/>
      <c r="HWC24" s="141"/>
      <c r="HWD24" s="141"/>
      <c r="HWE24" s="142"/>
      <c r="HWF24" s="142"/>
      <c r="HWG24" s="143"/>
      <c r="HWH24" s="144"/>
      <c r="HWI24" s="144"/>
      <c r="HWJ24" s="144"/>
      <c r="HWK24" s="141"/>
      <c r="HWL24" s="141"/>
      <c r="HWM24" s="142"/>
      <c r="HWN24" s="142"/>
      <c r="HWO24" s="143"/>
      <c r="HWP24" s="144"/>
      <c r="HWQ24" s="144"/>
      <c r="HWR24" s="144"/>
      <c r="HWS24" s="141"/>
      <c r="HWT24" s="141"/>
      <c r="HWU24" s="142"/>
      <c r="HWV24" s="142"/>
      <c r="HWW24" s="143"/>
      <c r="HWX24" s="144"/>
      <c r="HWY24" s="144"/>
      <c r="HWZ24" s="144"/>
      <c r="HXA24" s="141"/>
      <c r="HXB24" s="141"/>
      <c r="HXC24" s="142"/>
      <c r="HXD24" s="142"/>
      <c r="HXE24" s="143"/>
      <c r="HXF24" s="144"/>
      <c r="HXG24" s="144"/>
      <c r="HXH24" s="144"/>
      <c r="HXI24" s="141"/>
      <c r="HXJ24" s="141"/>
      <c r="HXK24" s="142"/>
      <c r="HXL24" s="142"/>
      <c r="HXM24" s="143"/>
      <c r="HXN24" s="144"/>
      <c r="HXO24" s="144"/>
      <c r="HXP24" s="144"/>
      <c r="HXQ24" s="141"/>
      <c r="HXR24" s="141"/>
      <c r="HXS24" s="142"/>
      <c r="HXT24" s="142"/>
      <c r="HXU24" s="143"/>
      <c r="HXV24" s="144"/>
      <c r="HXW24" s="144"/>
      <c r="HXX24" s="144"/>
      <c r="HXY24" s="141"/>
      <c r="HXZ24" s="141"/>
      <c r="HYA24" s="142"/>
      <c r="HYB24" s="142"/>
      <c r="HYC24" s="143"/>
      <c r="HYD24" s="144"/>
      <c r="HYE24" s="144"/>
      <c r="HYF24" s="144"/>
      <c r="HYG24" s="141"/>
      <c r="HYH24" s="141"/>
      <c r="HYI24" s="142"/>
      <c r="HYJ24" s="142"/>
      <c r="HYK24" s="143"/>
      <c r="HYL24" s="144"/>
      <c r="HYM24" s="144"/>
      <c r="HYN24" s="144"/>
      <c r="HYO24" s="141"/>
      <c r="HYP24" s="141"/>
      <c r="HYQ24" s="142"/>
      <c r="HYR24" s="142"/>
      <c r="HYS24" s="143"/>
      <c r="HYT24" s="144"/>
      <c r="HYU24" s="144"/>
      <c r="HYV24" s="144"/>
      <c r="HYW24" s="141"/>
      <c r="HYX24" s="141"/>
      <c r="HYY24" s="142"/>
      <c r="HYZ24" s="142"/>
      <c r="HZA24" s="143"/>
      <c r="HZB24" s="144"/>
      <c r="HZC24" s="144"/>
      <c r="HZD24" s="144"/>
      <c r="HZE24" s="141"/>
      <c r="HZF24" s="141"/>
      <c r="HZG24" s="142"/>
      <c r="HZH24" s="142"/>
      <c r="HZI24" s="143"/>
      <c r="HZJ24" s="144"/>
      <c r="HZK24" s="144"/>
      <c r="HZL24" s="144"/>
      <c r="HZM24" s="141"/>
      <c r="HZN24" s="141"/>
      <c r="HZO24" s="142"/>
      <c r="HZP24" s="142"/>
      <c r="HZQ24" s="143"/>
      <c r="HZR24" s="144"/>
      <c r="HZS24" s="144"/>
      <c r="HZT24" s="144"/>
      <c r="HZU24" s="141"/>
      <c r="HZV24" s="141"/>
      <c r="HZW24" s="142"/>
      <c r="HZX24" s="142"/>
      <c r="HZY24" s="143"/>
      <c r="HZZ24" s="144"/>
      <c r="IAA24" s="144"/>
      <c r="IAB24" s="144"/>
      <c r="IAC24" s="141"/>
      <c r="IAD24" s="141"/>
      <c r="IAE24" s="142"/>
      <c r="IAF24" s="142"/>
      <c r="IAG24" s="143"/>
      <c r="IAH24" s="144"/>
      <c r="IAI24" s="144"/>
      <c r="IAJ24" s="144"/>
      <c r="IAK24" s="141"/>
      <c r="IAL24" s="141"/>
      <c r="IAM24" s="142"/>
      <c r="IAN24" s="142"/>
      <c r="IAO24" s="143"/>
      <c r="IAP24" s="144"/>
      <c r="IAQ24" s="144"/>
      <c r="IAR24" s="144"/>
      <c r="IAS24" s="141"/>
      <c r="IAT24" s="141"/>
      <c r="IAU24" s="142"/>
      <c r="IAV24" s="142"/>
      <c r="IAW24" s="143"/>
      <c r="IAX24" s="144"/>
      <c r="IAY24" s="144"/>
      <c r="IAZ24" s="144"/>
      <c r="IBA24" s="141"/>
      <c r="IBB24" s="141"/>
      <c r="IBC24" s="142"/>
      <c r="IBD24" s="142"/>
      <c r="IBE24" s="143"/>
      <c r="IBF24" s="144"/>
      <c r="IBG24" s="144"/>
      <c r="IBH24" s="144"/>
      <c r="IBI24" s="141"/>
      <c r="IBJ24" s="141"/>
      <c r="IBK24" s="142"/>
      <c r="IBL24" s="142"/>
      <c r="IBM24" s="143"/>
      <c r="IBN24" s="144"/>
      <c r="IBO24" s="144"/>
      <c r="IBP24" s="144"/>
      <c r="IBQ24" s="141"/>
      <c r="IBR24" s="141"/>
      <c r="IBS24" s="142"/>
      <c r="IBT24" s="142"/>
      <c r="IBU24" s="143"/>
      <c r="IBV24" s="144"/>
      <c r="IBW24" s="144"/>
      <c r="IBX24" s="144"/>
      <c r="IBY24" s="141"/>
      <c r="IBZ24" s="141"/>
      <c r="ICA24" s="142"/>
      <c r="ICB24" s="142"/>
      <c r="ICC24" s="143"/>
      <c r="ICD24" s="144"/>
      <c r="ICE24" s="144"/>
      <c r="ICF24" s="144"/>
      <c r="ICG24" s="141"/>
      <c r="ICH24" s="141"/>
      <c r="ICI24" s="142"/>
      <c r="ICJ24" s="142"/>
      <c r="ICK24" s="143"/>
      <c r="ICL24" s="144"/>
      <c r="ICM24" s="144"/>
      <c r="ICN24" s="144"/>
      <c r="ICO24" s="141"/>
      <c r="ICP24" s="141"/>
      <c r="ICQ24" s="142"/>
      <c r="ICR24" s="142"/>
      <c r="ICS24" s="143"/>
      <c r="ICT24" s="144"/>
      <c r="ICU24" s="144"/>
      <c r="ICV24" s="144"/>
      <c r="ICW24" s="141"/>
      <c r="ICX24" s="141"/>
      <c r="ICY24" s="142"/>
      <c r="ICZ24" s="142"/>
      <c r="IDA24" s="143"/>
      <c r="IDB24" s="144"/>
      <c r="IDC24" s="144"/>
      <c r="IDD24" s="144"/>
      <c r="IDE24" s="141"/>
      <c r="IDF24" s="141"/>
      <c r="IDG24" s="142"/>
      <c r="IDH24" s="142"/>
      <c r="IDI24" s="143"/>
      <c r="IDJ24" s="144"/>
      <c r="IDK24" s="144"/>
      <c r="IDL24" s="144"/>
      <c r="IDM24" s="141"/>
      <c r="IDN24" s="141"/>
      <c r="IDO24" s="142"/>
      <c r="IDP24" s="142"/>
      <c r="IDQ24" s="143"/>
      <c r="IDR24" s="144"/>
      <c r="IDS24" s="144"/>
      <c r="IDT24" s="144"/>
      <c r="IDU24" s="141"/>
      <c r="IDV24" s="141"/>
      <c r="IDW24" s="142"/>
      <c r="IDX24" s="142"/>
      <c r="IDY24" s="143"/>
      <c r="IDZ24" s="144"/>
      <c r="IEA24" s="144"/>
      <c r="IEB24" s="144"/>
      <c r="IEC24" s="141"/>
      <c r="IED24" s="141"/>
      <c r="IEE24" s="142"/>
      <c r="IEF24" s="142"/>
      <c r="IEG24" s="143"/>
      <c r="IEH24" s="144"/>
      <c r="IEI24" s="144"/>
      <c r="IEJ24" s="144"/>
      <c r="IEK24" s="141"/>
      <c r="IEL24" s="141"/>
      <c r="IEM24" s="142"/>
      <c r="IEN24" s="142"/>
      <c r="IEO24" s="143"/>
      <c r="IEP24" s="144"/>
      <c r="IEQ24" s="144"/>
      <c r="IER24" s="144"/>
      <c r="IES24" s="141"/>
      <c r="IET24" s="141"/>
      <c r="IEU24" s="142"/>
      <c r="IEV24" s="142"/>
      <c r="IEW24" s="143"/>
      <c r="IEX24" s="144"/>
      <c r="IEY24" s="144"/>
      <c r="IEZ24" s="144"/>
      <c r="IFA24" s="141"/>
      <c r="IFB24" s="141"/>
      <c r="IFC24" s="142"/>
      <c r="IFD24" s="142"/>
      <c r="IFE24" s="143"/>
      <c r="IFF24" s="144"/>
      <c r="IFG24" s="144"/>
      <c r="IFH24" s="144"/>
      <c r="IFI24" s="141"/>
      <c r="IFJ24" s="141"/>
      <c r="IFK24" s="142"/>
      <c r="IFL24" s="142"/>
      <c r="IFM24" s="143"/>
      <c r="IFN24" s="144"/>
      <c r="IFO24" s="144"/>
      <c r="IFP24" s="144"/>
      <c r="IFQ24" s="141"/>
      <c r="IFR24" s="141"/>
      <c r="IFS24" s="142"/>
      <c r="IFT24" s="142"/>
      <c r="IFU24" s="143"/>
      <c r="IFV24" s="144"/>
      <c r="IFW24" s="144"/>
      <c r="IFX24" s="144"/>
      <c r="IFY24" s="141"/>
      <c r="IFZ24" s="141"/>
      <c r="IGA24" s="142"/>
      <c r="IGB24" s="142"/>
      <c r="IGC24" s="143"/>
      <c r="IGD24" s="144"/>
      <c r="IGE24" s="144"/>
      <c r="IGF24" s="144"/>
      <c r="IGG24" s="141"/>
      <c r="IGH24" s="141"/>
      <c r="IGI24" s="142"/>
      <c r="IGJ24" s="142"/>
      <c r="IGK24" s="143"/>
      <c r="IGL24" s="144"/>
      <c r="IGM24" s="144"/>
      <c r="IGN24" s="144"/>
      <c r="IGO24" s="141"/>
      <c r="IGP24" s="141"/>
      <c r="IGQ24" s="142"/>
      <c r="IGR24" s="142"/>
      <c r="IGS24" s="143"/>
      <c r="IGT24" s="144"/>
      <c r="IGU24" s="144"/>
      <c r="IGV24" s="144"/>
      <c r="IGW24" s="141"/>
      <c r="IGX24" s="141"/>
      <c r="IGY24" s="142"/>
      <c r="IGZ24" s="142"/>
      <c r="IHA24" s="143"/>
      <c r="IHB24" s="144"/>
      <c r="IHC24" s="144"/>
      <c r="IHD24" s="144"/>
      <c r="IHE24" s="141"/>
      <c r="IHF24" s="141"/>
      <c r="IHG24" s="142"/>
      <c r="IHH24" s="142"/>
      <c r="IHI24" s="143"/>
      <c r="IHJ24" s="144"/>
      <c r="IHK24" s="144"/>
      <c r="IHL24" s="144"/>
      <c r="IHM24" s="141"/>
      <c r="IHN24" s="141"/>
      <c r="IHO24" s="142"/>
      <c r="IHP24" s="142"/>
      <c r="IHQ24" s="143"/>
      <c r="IHR24" s="144"/>
      <c r="IHS24" s="144"/>
      <c r="IHT24" s="144"/>
      <c r="IHU24" s="141"/>
      <c r="IHV24" s="141"/>
      <c r="IHW24" s="142"/>
      <c r="IHX24" s="142"/>
      <c r="IHY24" s="143"/>
      <c r="IHZ24" s="144"/>
      <c r="IIA24" s="144"/>
      <c r="IIB24" s="144"/>
      <c r="IIC24" s="141"/>
      <c r="IID24" s="141"/>
      <c r="IIE24" s="142"/>
      <c r="IIF24" s="142"/>
      <c r="IIG24" s="143"/>
      <c r="IIH24" s="144"/>
      <c r="III24" s="144"/>
      <c r="IIJ24" s="144"/>
      <c r="IIK24" s="141"/>
      <c r="IIL24" s="141"/>
      <c r="IIM24" s="142"/>
      <c r="IIN24" s="142"/>
      <c r="IIO24" s="143"/>
      <c r="IIP24" s="144"/>
      <c r="IIQ24" s="144"/>
      <c r="IIR24" s="144"/>
      <c r="IIS24" s="141"/>
      <c r="IIT24" s="141"/>
      <c r="IIU24" s="142"/>
      <c r="IIV24" s="142"/>
      <c r="IIW24" s="143"/>
      <c r="IIX24" s="144"/>
      <c r="IIY24" s="144"/>
      <c r="IIZ24" s="144"/>
      <c r="IJA24" s="141"/>
      <c r="IJB24" s="141"/>
      <c r="IJC24" s="142"/>
      <c r="IJD24" s="142"/>
      <c r="IJE24" s="143"/>
      <c r="IJF24" s="144"/>
      <c r="IJG24" s="144"/>
      <c r="IJH24" s="144"/>
      <c r="IJI24" s="141"/>
      <c r="IJJ24" s="141"/>
      <c r="IJK24" s="142"/>
      <c r="IJL24" s="142"/>
      <c r="IJM24" s="143"/>
      <c r="IJN24" s="144"/>
      <c r="IJO24" s="144"/>
      <c r="IJP24" s="144"/>
      <c r="IJQ24" s="141"/>
      <c r="IJR24" s="141"/>
      <c r="IJS24" s="142"/>
      <c r="IJT24" s="142"/>
      <c r="IJU24" s="143"/>
      <c r="IJV24" s="144"/>
      <c r="IJW24" s="144"/>
      <c r="IJX24" s="144"/>
      <c r="IJY24" s="141"/>
      <c r="IJZ24" s="141"/>
      <c r="IKA24" s="142"/>
      <c r="IKB24" s="142"/>
      <c r="IKC24" s="143"/>
      <c r="IKD24" s="144"/>
      <c r="IKE24" s="144"/>
      <c r="IKF24" s="144"/>
      <c r="IKG24" s="141"/>
      <c r="IKH24" s="141"/>
      <c r="IKI24" s="142"/>
      <c r="IKJ24" s="142"/>
      <c r="IKK24" s="143"/>
      <c r="IKL24" s="144"/>
      <c r="IKM24" s="144"/>
      <c r="IKN24" s="144"/>
      <c r="IKO24" s="141"/>
      <c r="IKP24" s="141"/>
      <c r="IKQ24" s="142"/>
      <c r="IKR24" s="142"/>
      <c r="IKS24" s="143"/>
      <c r="IKT24" s="144"/>
      <c r="IKU24" s="144"/>
      <c r="IKV24" s="144"/>
      <c r="IKW24" s="141"/>
      <c r="IKX24" s="141"/>
      <c r="IKY24" s="142"/>
      <c r="IKZ24" s="142"/>
      <c r="ILA24" s="143"/>
      <c r="ILB24" s="144"/>
      <c r="ILC24" s="144"/>
      <c r="ILD24" s="144"/>
      <c r="ILE24" s="141"/>
      <c r="ILF24" s="141"/>
      <c r="ILG24" s="142"/>
      <c r="ILH24" s="142"/>
      <c r="ILI24" s="143"/>
      <c r="ILJ24" s="144"/>
      <c r="ILK24" s="144"/>
      <c r="ILL24" s="144"/>
      <c r="ILM24" s="141"/>
      <c r="ILN24" s="141"/>
      <c r="ILO24" s="142"/>
      <c r="ILP24" s="142"/>
      <c r="ILQ24" s="143"/>
      <c r="ILR24" s="144"/>
      <c r="ILS24" s="144"/>
      <c r="ILT24" s="144"/>
      <c r="ILU24" s="141"/>
      <c r="ILV24" s="141"/>
      <c r="ILW24" s="142"/>
      <c r="ILX24" s="142"/>
      <c r="ILY24" s="143"/>
      <c r="ILZ24" s="144"/>
      <c r="IMA24" s="144"/>
      <c r="IMB24" s="144"/>
      <c r="IMC24" s="141"/>
      <c r="IMD24" s="141"/>
      <c r="IME24" s="142"/>
      <c r="IMF24" s="142"/>
      <c r="IMG24" s="143"/>
      <c r="IMH24" s="144"/>
      <c r="IMI24" s="144"/>
      <c r="IMJ24" s="144"/>
      <c r="IMK24" s="141"/>
      <c r="IML24" s="141"/>
      <c r="IMM24" s="142"/>
      <c r="IMN24" s="142"/>
      <c r="IMO24" s="143"/>
      <c r="IMP24" s="144"/>
      <c r="IMQ24" s="144"/>
      <c r="IMR24" s="144"/>
      <c r="IMS24" s="141"/>
      <c r="IMT24" s="141"/>
      <c r="IMU24" s="142"/>
      <c r="IMV24" s="142"/>
      <c r="IMW24" s="143"/>
      <c r="IMX24" s="144"/>
      <c r="IMY24" s="144"/>
      <c r="IMZ24" s="144"/>
      <c r="INA24" s="141"/>
      <c r="INB24" s="141"/>
      <c r="INC24" s="142"/>
      <c r="IND24" s="142"/>
      <c r="INE24" s="143"/>
      <c r="INF24" s="144"/>
      <c r="ING24" s="144"/>
      <c r="INH24" s="144"/>
      <c r="INI24" s="141"/>
      <c r="INJ24" s="141"/>
      <c r="INK24" s="142"/>
      <c r="INL24" s="142"/>
      <c r="INM24" s="143"/>
      <c r="INN24" s="144"/>
      <c r="INO24" s="144"/>
      <c r="INP24" s="144"/>
      <c r="INQ24" s="141"/>
      <c r="INR24" s="141"/>
      <c r="INS24" s="142"/>
      <c r="INT24" s="142"/>
      <c r="INU24" s="143"/>
      <c r="INV24" s="144"/>
      <c r="INW24" s="144"/>
      <c r="INX24" s="144"/>
      <c r="INY24" s="141"/>
      <c r="INZ24" s="141"/>
      <c r="IOA24" s="142"/>
      <c r="IOB24" s="142"/>
      <c r="IOC24" s="143"/>
      <c r="IOD24" s="144"/>
      <c r="IOE24" s="144"/>
      <c r="IOF24" s="144"/>
      <c r="IOG24" s="141"/>
      <c r="IOH24" s="141"/>
      <c r="IOI24" s="142"/>
      <c r="IOJ24" s="142"/>
      <c r="IOK24" s="143"/>
      <c r="IOL24" s="144"/>
      <c r="IOM24" s="144"/>
      <c r="ION24" s="144"/>
      <c r="IOO24" s="141"/>
      <c r="IOP24" s="141"/>
      <c r="IOQ24" s="142"/>
      <c r="IOR24" s="142"/>
      <c r="IOS24" s="143"/>
      <c r="IOT24" s="144"/>
      <c r="IOU24" s="144"/>
      <c r="IOV24" s="144"/>
      <c r="IOW24" s="141"/>
      <c r="IOX24" s="141"/>
      <c r="IOY24" s="142"/>
      <c r="IOZ24" s="142"/>
      <c r="IPA24" s="143"/>
      <c r="IPB24" s="144"/>
      <c r="IPC24" s="144"/>
      <c r="IPD24" s="144"/>
      <c r="IPE24" s="141"/>
      <c r="IPF24" s="141"/>
      <c r="IPG24" s="142"/>
      <c r="IPH24" s="142"/>
      <c r="IPI24" s="143"/>
      <c r="IPJ24" s="144"/>
      <c r="IPK24" s="144"/>
      <c r="IPL24" s="144"/>
      <c r="IPM24" s="141"/>
      <c r="IPN24" s="141"/>
      <c r="IPO24" s="142"/>
      <c r="IPP24" s="142"/>
      <c r="IPQ24" s="143"/>
      <c r="IPR24" s="144"/>
      <c r="IPS24" s="144"/>
      <c r="IPT24" s="144"/>
      <c r="IPU24" s="141"/>
      <c r="IPV24" s="141"/>
      <c r="IPW24" s="142"/>
      <c r="IPX24" s="142"/>
      <c r="IPY24" s="143"/>
      <c r="IPZ24" s="144"/>
      <c r="IQA24" s="144"/>
      <c r="IQB24" s="144"/>
      <c r="IQC24" s="141"/>
      <c r="IQD24" s="141"/>
      <c r="IQE24" s="142"/>
      <c r="IQF24" s="142"/>
      <c r="IQG24" s="143"/>
      <c r="IQH24" s="144"/>
      <c r="IQI24" s="144"/>
      <c r="IQJ24" s="144"/>
      <c r="IQK24" s="141"/>
      <c r="IQL24" s="141"/>
      <c r="IQM24" s="142"/>
      <c r="IQN24" s="142"/>
      <c r="IQO24" s="143"/>
      <c r="IQP24" s="144"/>
      <c r="IQQ24" s="144"/>
      <c r="IQR24" s="144"/>
      <c r="IQS24" s="141"/>
      <c r="IQT24" s="141"/>
      <c r="IQU24" s="142"/>
      <c r="IQV24" s="142"/>
      <c r="IQW24" s="143"/>
      <c r="IQX24" s="144"/>
      <c r="IQY24" s="144"/>
      <c r="IQZ24" s="144"/>
      <c r="IRA24" s="141"/>
      <c r="IRB24" s="141"/>
      <c r="IRC24" s="142"/>
      <c r="IRD24" s="142"/>
      <c r="IRE24" s="143"/>
      <c r="IRF24" s="144"/>
      <c r="IRG24" s="144"/>
      <c r="IRH24" s="144"/>
      <c r="IRI24" s="141"/>
      <c r="IRJ24" s="141"/>
      <c r="IRK24" s="142"/>
      <c r="IRL24" s="142"/>
      <c r="IRM24" s="143"/>
      <c r="IRN24" s="144"/>
      <c r="IRO24" s="144"/>
      <c r="IRP24" s="144"/>
      <c r="IRQ24" s="141"/>
      <c r="IRR24" s="141"/>
      <c r="IRS24" s="142"/>
      <c r="IRT24" s="142"/>
      <c r="IRU24" s="143"/>
      <c r="IRV24" s="144"/>
      <c r="IRW24" s="144"/>
      <c r="IRX24" s="144"/>
      <c r="IRY24" s="141"/>
      <c r="IRZ24" s="141"/>
      <c r="ISA24" s="142"/>
      <c r="ISB24" s="142"/>
      <c r="ISC24" s="143"/>
      <c r="ISD24" s="144"/>
      <c r="ISE24" s="144"/>
      <c r="ISF24" s="144"/>
      <c r="ISG24" s="141"/>
      <c r="ISH24" s="141"/>
      <c r="ISI24" s="142"/>
      <c r="ISJ24" s="142"/>
      <c r="ISK24" s="143"/>
      <c r="ISL24" s="144"/>
      <c r="ISM24" s="144"/>
      <c r="ISN24" s="144"/>
      <c r="ISO24" s="141"/>
      <c r="ISP24" s="141"/>
      <c r="ISQ24" s="142"/>
      <c r="ISR24" s="142"/>
      <c r="ISS24" s="143"/>
      <c r="IST24" s="144"/>
      <c r="ISU24" s="144"/>
      <c r="ISV24" s="144"/>
      <c r="ISW24" s="141"/>
      <c r="ISX24" s="141"/>
      <c r="ISY24" s="142"/>
      <c r="ISZ24" s="142"/>
      <c r="ITA24" s="143"/>
      <c r="ITB24" s="144"/>
      <c r="ITC24" s="144"/>
      <c r="ITD24" s="144"/>
      <c r="ITE24" s="141"/>
      <c r="ITF24" s="141"/>
      <c r="ITG24" s="142"/>
      <c r="ITH24" s="142"/>
      <c r="ITI24" s="143"/>
      <c r="ITJ24" s="144"/>
      <c r="ITK24" s="144"/>
      <c r="ITL24" s="144"/>
      <c r="ITM24" s="141"/>
      <c r="ITN24" s="141"/>
      <c r="ITO24" s="142"/>
      <c r="ITP24" s="142"/>
      <c r="ITQ24" s="143"/>
      <c r="ITR24" s="144"/>
      <c r="ITS24" s="144"/>
      <c r="ITT24" s="144"/>
      <c r="ITU24" s="141"/>
      <c r="ITV24" s="141"/>
      <c r="ITW24" s="142"/>
      <c r="ITX24" s="142"/>
      <c r="ITY24" s="143"/>
      <c r="ITZ24" s="144"/>
      <c r="IUA24" s="144"/>
      <c r="IUB24" s="144"/>
      <c r="IUC24" s="141"/>
      <c r="IUD24" s="141"/>
      <c r="IUE24" s="142"/>
      <c r="IUF24" s="142"/>
      <c r="IUG24" s="143"/>
      <c r="IUH24" s="144"/>
      <c r="IUI24" s="144"/>
      <c r="IUJ24" s="144"/>
      <c r="IUK24" s="141"/>
      <c r="IUL24" s="141"/>
      <c r="IUM24" s="142"/>
      <c r="IUN24" s="142"/>
      <c r="IUO24" s="143"/>
      <c r="IUP24" s="144"/>
      <c r="IUQ24" s="144"/>
      <c r="IUR24" s="144"/>
      <c r="IUS24" s="141"/>
      <c r="IUT24" s="141"/>
      <c r="IUU24" s="142"/>
      <c r="IUV24" s="142"/>
      <c r="IUW24" s="143"/>
      <c r="IUX24" s="144"/>
      <c r="IUY24" s="144"/>
      <c r="IUZ24" s="144"/>
      <c r="IVA24" s="141"/>
      <c r="IVB24" s="141"/>
      <c r="IVC24" s="142"/>
      <c r="IVD24" s="142"/>
      <c r="IVE24" s="143"/>
      <c r="IVF24" s="144"/>
      <c r="IVG24" s="144"/>
      <c r="IVH24" s="144"/>
      <c r="IVI24" s="141"/>
      <c r="IVJ24" s="141"/>
      <c r="IVK24" s="142"/>
      <c r="IVL24" s="142"/>
      <c r="IVM24" s="143"/>
      <c r="IVN24" s="144"/>
      <c r="IVO24" s="144"/>
      <c r="IVP24" s="144"/>
      <c r="IVQ24" s="141"/>
      <c r="IVR24" s="141"/>
      <c r="IVS24" s="142"/>
      <c r="IVT24" s="142"/>
      <c r="IVU24" s="143"/>
      <c r="IVV24" s="144"/>
      <c r="IVW24" s="144"/>
      <c r="IVX24" s="144"/>
      <c r="IVY24" s="141"/>
      <c r="IVZ24" s="141"/>
      <c r="IWA24" s="142"/>
      <c r="IWB24" s="142"/>
      <c r="IWC24" s="143"/>
      <c r="IWD24" s="144"/>
      <c r="IWE24" s="144"/>
      <c r="IWF24" s="144"/>
      <c r="IWG24" s="141"/>
      <c r="IWH24" s="141"/>
      <c r="IWI24" s="142"/>
      <c r="IWJ24" s="142"/>
      <c r="IWK24" s="143"/>
      <c r="IWL24" s="144"/>
      <c r="IWM24" s="144"/>
      <c r="IWN24" s="144"/>
      <c r="IWO24" s="141"/>
      <c r="IWP24" s="141"/>
      <c r="IWQ24" s="142"/>
      <c r="IWR24" s="142"/>
      <c r="IWS24" s="143"/>
      <c r="IWT24" s="144"/>
      <c r="IWU24" s="144"/>
      <c r="IWV24" s="144"/>
      <c r="IWW24" s="141"/>
      <c r="IWX24" s="141"/>
      <c r="IWY24" s="142"/>
      <c r="IWZ24" s="142"/>
      <c r="IXA24" s="143"/>
      <c r="IXB24" s="144"/>
      <c r="IXC24" s="144"/>
      <c r="IXD24" s="144"/>
      <c r="IXE24" s="141"/>
      <c r="IXF24" s="141"/>
      <c r="IXG24" s="142"/>
      <c r="IXH24" s="142"/>
      <c r="IXI24" s="143"/>
      <c r="IXJ24" s="144"/>
      <c r="IXK24" s="144"/>
      <c r="IXL24" s="144"/>
      <c r="IXM24" s="141"/>
      <c r="IXN24" s="141"/>
      <c r="IXO24" s="142"/>
      <c r="IXP24" s="142"/>
      <c r="IXQ24" s="143"/>
      <c r="IXR24" s="144"/>
      <c r="IXS24" s="144"/>
      <c r="IXT24" s="144"/>
      <c r="IXU24" s="141"/>
      <c r="IXV24" s="141"/>
      <c r="IXW24" s="142"/>
      <c r="IXX24" s="142"/>
      <c r="IXY24" s="143"/>
      <c r="IXZ24" s="144"/>
      <c r="IYA24" s="144"/>
      <c r="IYB24" s="144"/>
      <c r="IYC24" s="141"/>
      <c r="IYD24" s="141"/>
      <c r="IYE24" s="142"/>
      <c r="IYF24" s="142"/>
      <c r="IYG24" s="143"/>
      <c r="IYH24" s="144"/>
      <c r="IYI24" s="144"/>
      <c r="IYJ24" s="144"/>
      <c r="IYK24" s="141"/>
      <c r="IYL24" s="141"/>
      <c r="IYM24" s="142"/>
      <c r="IYN24" s="142"/>
      <c r="IYO24" s="143"/>
      <c r="IYP24" s="144"/>
      <c r="IYQ24" s="144"/>
      <c r="IYR24" s="144"/>
      <c r="IYS24" s="141"/>
      <c r="IYT24" s="141"/>
      <c r="IYU24" s="142"/>
      <c r="IYV24" s="142"/>
      <c r="IYW24" s="143"/>
      <c r="IYX24" s="144"/>
      <c r="IYY24" s="144"/>
      <c r="IYZ24" s="144"/>
      <c r="IZA24" s="141"/>
      <c r="IZB24" s="141"/>
      <c r="IZC24" s="142"/>
      <c r="IZD24" s="142"/>
      <c r="IZE24" s="143"/>
      <c r="IZF24" s="144"/>
      <c r="IZG24" s="144"/>
      <c r="IZH24" s="144"/>
      <c r="IZI24" s="141"/>
      <c r="IZJ24" s="141"/>
      <c r="IZK24" s="142"/>
      <c r="IZL24" s="142"/>
      <c r="IZM24" s="143"/>
      <c r="IZN24" s="144"/>
      <c r="IZO24" s="144"/>
      <c r="IZP24" s="144"/>
      <c r="IZQ24" s="141"/>
      <c r="IZR24" s="141"/>
      <c r="IZS24" s="142"/>
      <c r="IZT24" s="142"/>
      <c r="IZU24" s="143"/>
      <c r="IZV24" s="144"/>
      <c r="IZW24" s="144"/>
      <c r="IZX24" s="144"/>
      <c r="IZY24" s="141"/>
      <c r="IZZ24" s="141"/>
      <c r="JAA24" s="142"/>
      <c r="JAB24" s="142"/>
      <c r="JAC24" s="143"/>
      <c r="JAD24" s="144"/>
      <c r="JAE24" s="144"/>
      <c r="JAF24" s="144"/>
      <c r="JAG24" s="141"/>
      <c r="JAH24" s="141"/>
      <c r="JAI24" s="142"/>
      <c r="JAJ24" s="142"/>
      <c r="JAK24" s="143"/>
      <c r="JAL24" s="144"/>
      <c r="JAM24" s="144"/>
      <c r="JAN24" s="144"/>
      <c r="JAO24" s="141"/>
      <c r="JAP24" s="141"/>
      <c r="JAQ24" s="142"/>
      <c r="JAR24" s="142"/>
      <c r="JAS24" s="143"/>
      <c r="JAT24" s="144"/>
      <c r="JAU24" s="144"/>
      <c r="JAV24" s="144"/>
      <c r="JAW24" s="141"/>
      <c r="JAX24" s="141"/>
      <c r="JAY24" s="142"/>
      <c r="JAZ24" s="142"/>
      <c r="JBA24" s="143"/>
      <c r="JBB24" s="144"/>
      <c r="JBC24" s="144"/>
      <c r="JBD24" s="144"/>
      <c r="JBE24" s="141"/>
      <c r="JBF24" s="141"/>
      <c r="JBG24" s="142"/>
      <c r="JBH24" s="142"/>
      <c r="JBI24" s="143"/>
      <c r="JBJ24" s="144"/>
      <c r="JBK24" s="144"/>
      <c r="JBL24" s="144"/>
      <c r="JBM24" s="141"/>
      <c r="JBN24" s="141"/>
      <c r="JBO24" s="142"/>
      <c r="JBP24" s="142"/>
      <c r="JBQ24" s="143"/>
      <c r="JBR24" s="144"/>
      <c r="JBS24" s="144"/>
      <c r="JBT24" s="144"/>
      <c r="JBU24" s="141"/>
      <c r="JBV24" s="141"/>
      <c r="JBW24" s="142"/>
      <c r="JBX24" s="142"/>
      <c r="JBY24" s="143"/>
      <c r="JBZ24" s="144"/>
      <c r="JCA24" s="144"/>
      <c r="JCB24" s="144"/>
      <c r="JCC24" s="141"/>
      <c r="JCD24" s="141"/>
      <c r="JCE24" s="142"/>
      <c r="JCF24" s="142"/>
      <c r="JCG24" s="143"/>
      <c r="JCH24" s="144"/>
      <c r="JCI24" s="144"/>
      <c r="JCJ24" s="144"/>
      <c r="JCK24" s="141"/>
      <c r="JCL24" s="141"/>
      <c r="JCM24" s="142"/>
      <c r="JCN24" s="142"/>
      <c r="JCO24" s="143"/>
      <c r="JCP24" s="144"/>
      <c r="JCQ24" s="144"/>
      <c r="JCR24" s="144"/>
      <c r="JCS24" s="141"/>
      <c r="JCT24" s="141"/>
      <c r="JCU24" s="142"/>
      <c r="JCV24" s="142"/>
      <c r="JCW24" s="143"/>
      <c r="JCX24" s="144"/>
      <c r="JCY24" s="144"/>
      <c r="JCZ24" s="144"/>
      <c r="JDA24" s="141"/>
      <c r="JDB24" s="141"/>
      <c r="JDC24" s="142"/>
      <c r="JDD24" s="142"/>
      <c r="JDE24" s="143"/>
      <c r="JDF24" s="144"/>
      <c r="JDG24" s="144"/>
      <c r="JDH24" s="144"/>
      <c r="JDI24" s="141"/>
      <c r="JDJ24" s="141"/>
      <c r="JDK24" s="142"/>
      <c r="JDL24" s="142"/>
      <c r="JDM24" s="143"/>
      <c r="JDN24" s="144"/>
      <c r="JDO24" s="144"/>
      <c r="JDP24" s="144"/>
      <c r="JDQ24" s="141"/>
      <c r="JDR24" s="141"/>
      <c r="JDS24" s="142"/>
      <c r="JDT24" s="142"/>
      <c r="JDU24" s="143"/>
      <c r="JDV24" s="144"/>
      <c r="JDW24" s="144"/>
      <c r="JDX24" s="144"/>
      <c r="JDY24" s="141"/>
      <c r="JDZ24" s="141"/>
      <c r="JEA24" s="142"/>
      <c r="JEB24" s="142"/>
      <c r="JEC24" s="143"/>
      <c r="JED24" s="144"/>
      <c r="JEE24" s="144"/>
      <c r="JEF24" s="144"/>
      <c r="JEG24" s="141"/>
      <c r="JEH24" s="141"/>
      <c r="JEI24" s="142"/>
      <c r="JEJ24" s="142"/>
      <c r="JEK24" s="143"/>
      <c r="JEL24" s="144"/>
      <c r="JEM24" s="144"/>
      <c r="JEN24" s="144"/>
      <c r="JEO24" s="141"/>
      <c r="JEP24" s="141"/>
      <c r="JEQ24" s="142"/>
      <c r="JER24" s="142"/>
      <c r="JES24" s="143"/>
      <c r="JET24" s="144"/>
      <c r="JEU24" s="144"/>
      <c r="JEV24" s="144"/>
      <c r="JEW24" s="141"/>
      <c r="JEX24" s="141"/>
      <c r="JEY24" s="142"/>
      <c r="JEZ24" s="142"/>
      <c r="JFA24" s="143"/>
      <c r="JFB24" s="144"/>
      <c r="JFC24" s="144"/>
      <c r="JFD24" s="144"/>
      <c r="JFE24" s="141"/>
      <c r="JFF24" s="141"/>
      <c r="JFG24" s="142"/>
      <c r="JFH24" s="142"/>
      <c r="JFI24" s="143"/>
      <c r="JFJ24" s="144"/>
      <c r="JFK24" s="144"/>
      <c r="JFL24" s="144"/>
      <c r="JFM24" s="141"/>
      <c r="JFN24" s="141"/>
      <c r="JFO24" s="142"/>
      <c r="JFP24" s="142"/>
      <c r="JFQ24" s="143"/>
      <c r="JFR24" s="144"/>
      <c r="JFS24" s="144"/>
      <c r="JFT24" s="144"/>
      <c r="JFU24" s="141"/>
      <c r="JFV24" s="141"/>
      <c r="JFW24" s="142"/>
      <c r="JFX24" s="142"/>
      <c r="JFY24" s="143"/>
      <c r="JFZ24" s="144"/>
      <c r="JGA24" s="144"/>
      <c r="JGB24" s="144"/>
      <c r="JGC24" s="141"/>
      <c r="JGD24" s="141"/>
      <c r="JGE24" s="142"/>
      <c r="JGF24" s="142"/>
      <c r="JGG24" s="143"/>
      <c r="JGH24" s="144"/>
      <c r="JGI24" s="144"/>
      <c r="JGJ24" s="144"/>
      <c r="JGK24" s="141"/>
      <c r="JGL24" s="141"/>
      <c r="JGM24" s="142"/>
      <c r="JGN24" s="142"/>
      <c r="JGO24" s="143"/>
      <c r="JGP24" s="144"/>
      <c r="JGQ24" s="144"/>
      <c r="JGR24" s="144"/>
      <c r="JGS24" s="141"/>
      <c r="JGT24" s="141"/>
      <c r="JGU24" s="142"/>
      <c r="JGV24" s="142"/>
      <c r="JGW24" s="143"/>
      <c r="JGX24" s="144"/>
      <c r="JGY24" s="144"/>
      <c r="JGZ24" s="144"/>
      <c r="JHA24" s="141"/>
      <c r="JHB24" s="141"/>
      <c r="JHC24" s="142"/>
      <c r="JHD24" s="142"/>
      <c r="JHE24" s="143"/>
      <c r="JHF24" s="144"/>
      <c r="JHG24" s="144"/>
      <c r="JHH24" s="144"/>
      <c r="JHI24" s="141"/>
      <c r="JHJ24" s="141"/>
      <c r="JHK24" s="142"/>
      <c r="JHL24" s="142"/>
      <c r="JHM24" s="143"/>
      <c r="JHN24" s="144"/>
      <c r="JHO24" s="144"/>
      <c r="JHP24" s="144"/>
      <c r="JHQ24" s="141"/>
      <c r="JHR24" s="141"/>
      <c r="JHS24" s="142"/>
      <c r="JHT24" s="142"/>
      <c r="JHU24" s="143"/>
      <c r="JHV24" s="144"/>
      <c r="JHW24" s="144"/>
      <c r="JHX24" s="144"/>
      <c r="JHY24" s="141"/>
      <c r="JHZ24" s="141"/>
      <c r="JIA24" s="142"/>
      <c r="JIB24" s="142"/>
      <c r="JIC24" s="143"/>
      <c r="JID24" s="144"/>
      <c r="JIE24" s="144"/>
      <c r="JIF24" s="144"/>
      <c r="JIG24" s="141"/>
      <c r="JIH24" s="141"/>
      <c r="JII24" s="142"/>
      <c r="JIJ24" s="142"/>
      <c r="JIK24" s="143"/>
      <c r="JIL24" s="144"/>
      <c r="JIM24" s="144"/>
      <c r="JIN24" s="144"/>
      <c r="JIO24" s="141"/>
      <c r="JIP24" s="141"/>
      <c r="JIQ24" s="142"/>
      <c r="JIR24" s="142"/>
      <c r="JIS24" s="143"/>
      <c r="JIT24" s="144"/>
      <c r="JIU24" s="144"/>
      <c r="JIV24" s="144"/>
      <c r="JIW24" s="141"/>
      <c r="JIX24" s="141"/>
      <c r="JIY24" s="142"/>
      <c r="JIZ24" s="142"/>
      <c r="JJA24" s="143"/>
      <c r="JJB24" s="144"/>
      <c r="JJC24" s="144"/>
      <c r="JJD24" s="144"/>
      <c r="JJE24" s="141"/>
      <c r="JJF24" s="141"/>
      <c r="JJG24" s="142"/>
      <c r="JJH24" s="142"/>
      <c r="JJI24" s="143"/>
      <c r="JJJ24" s="144"/>
      <c r="JJK24" s="144"/>
      <c r="JJL24" s="144"/>
      <c r="JJM24" s="141"/>
      <c r="JJN24" s="141"/>
      <c r="JJO24" s="142"/>
      <c r="JJP24" s="142"/>
      <c r="JJQ24" s="143"/>
      <c r="JJR24" s="144"/>
      <c r="JJS24" s="144"/>
      <c r="JJT24" s="144"/>
      <c r="JJU24" s="141"/>
      <c r="JJV24" s="141"/>
      <c r="JJW24" s="142"/>
      <c r="JJX24" s="142"/>
      <c r="JJY24" s="143"/>
      <c r="JJZ24" s="144"/>
      <c r="JKA24" s="144"/>
      <c r="JKB24" s="144"/>
      <c r="JKC24" s="141"/>
      <c r="JKD24" s="141"/>
      <c r="JKE24" s="142"/>
      <c r="JKF24" s="142"/>
      <c r="JKG24" s="143"/>
      <c r="JKH24" s="144"/>
      <c r="JKI24" s="144"/>
      <c r="JKJ24" s="144"/>
      <c r="JKK24" s="141"/>
      <c r="JKL24" s="141"/>
      <c r="JKM24" s="142"/>
      <c r="JKN24" s="142"/>
      <c r="JKO24" s="143"/>
      <c r="JKP24" s="144"/>
      <c r="JKQ24" s="144"/>
      <c r="JKR24" s="144"/>
      <c r="JKS24" s="141"/>
      <c r="JKT24" s="141"/>
      <c r="JKU24" s="142"/>
      <c r="JKV24" s="142"/>
      <c r="JKW24" s="143"/>
      <c r="JKX24" s="144"/>
      <c r="JKY24" s="144"/>
      <c r="JKZ24" s="144"/>
      <c r="JLA24" s="141"/>
      <c r="JLB24" s="141"/>
      <c r="JLC24" s="142"/>
      <c r="JLD24" s="142"/>
      <c r="JLE24" s="143"/>
      <c r="JLF24" s="144"/>
      <c r="JLG24" s="144"/>
      <c r="JLH24" s="144"/>
      <c r="JLI24" s="141"/>
      <c r="JLJ24" s="141"/>
      <c r="JLK24" s="142"/>
      <c r="JLL24" s="142"/>
      <c r="JLM24" s="143"/>
      <c r="JLN24" s="144"/>
      <c r="JLO24" s="144"/>
      <c r="JLP24" s="144"/>
      <c r="JLQ24" s="141"/>
      <c r="JLR24" s="141"/>
      <c r="JLS24" s="142"/>
      <c r="JLT24" s="142"/>
      <c r="JLU24" s="143"/>
      <c r="JLV24" s="144"/>
      <c r="JLW24" s="144"/>
      <c r="JLX24" s="144"/>
      <c r="JLY24" s="141"/>
      <c r="JLZ24" s="141"/>
      <c r="JMA24" s="142"/>
      <c r="JMB24" s="142"/>
      <c r="JMC24" s="143"/>
      <c r="JMD24" s="144"/>
      <c r="JME24" s="144"/>
      <c r="JMF24" s="144"/>
      <c r="JMG24" s="141"/>
      <c r="JMH24" s="141"/>
      <c r="JMI24" s="142"/>
      <c r="JMJ24" s="142"/>
      <c r="JMK24" s="143"/>
      <c r="JML24" s="144"/>
      <c r="JMM24" s="144"/>
      <c r="JMN24" s="144"/>
      <c r="JMO24" s="141"/>
      <c r="JMP24" s="141"/>
      <c r="JMQ24" s="142"/>
      <c r="JMR24" s="142"/>
      <c r="JMS24" s="143"/>
      <c r="JMT24" s="144"/>
      <c r="JMU24" s="144"/>
      <c r="JMV24" s="144"/>
      <c r="JMW24" s="141"/>
      <c r="JMX24" s="141"/>
      <c r="JMY24" s="142"/>
      <c r="JMZ24" s="142"/>
      <c r="JNA24" s="143"/>
      <c r="JNB24" s="144"/>
      <c r="JNC24" s="144"/>
      <c r="JND24" s="144"/>
      <c r="JNE24" s="141"/>
      <c r="JNF24" s="141"/>
      <c r="JNG24" s="142"/>
      <c r="JNH24" s="142"/>
      <c r="JNI24" s="143"/>
      <c r="JNJ24" s="144"/>
      <c r="JNK24" s="144"/>
      <c r="JNL24" s="144"/>
      <c r="JNM24" s="141"/>
      <c r="JNN24" s="141"/>
      <c r="JNO24" s="142"/>
      <c r="JNP24" s="142"/>
      <c r="JNQ24" s="143"/>
      <c r="JNR24" s="144"/>
      <c r="JNS24" s="144"/>
      <c r="JNT24" s="144"/>
      <c r="JNU24" s="141"/>
      <c r="JNV24" s="141"/>
      <c r="JNW24" s="142"/>
      <c r="JNX24" s="142"/>
      <c r="JNY24" s="143"/>
      <c r="JNZ24" s="144"/>
      <c r="JOA24" s="144"/>
      <c r="JOB24" s="144"/>
      <c r="JOC24" s="141"/>
      <c r="JOD24" s="141"/>
      <c r="JOE24" s="142"/>
      <c r="JOF24" s="142"/>
      <c r="JOG24" s="143"/>
      <c r="JOH24" s="144"/>
      <c r="JOI24" s="144"/>
      <c r="JOJ24" s="144"/>
      <c r="JOK24" s="141"/>
      <c r="JOL24" s="141"/>
      <c r="JOM24" s="142"/>
      <c r="JON24" s="142"/>
      <c r="JOO24" s="143"/>
      <c r="JOP24" s="144"/>
      <c r="JOQ24" s="144"/>
      <c r="JOR24" s="144"/>
      <c r="JOS24" s="141"/>
      <c r="JOT24" s="141"/>
      <c r="JOU24" s="142"/>
      <c r="JOV24" s="142"/>
      <c r="JOW24" s="143"/>
      <c r="JOX24" s="144"/>
      <c r="JOY24" s="144"/>
      <c r="JOZ24" s="144"/>
      <c r="JPA24" s="141"/>
      <c r="JPB24" s="141"/>
      <c r="JPC24" s="142"/>
      <c r="JPD24" s="142"/>
      <c r="JPE24" s="143"/>
      <c r="JPF24" s="144"/>
      <c r="JPG24" s="144"/>
      <c r="JPH24" s="144"/>
      <c r="JPI24" s="141"/>
      <c r="JPJ24" s="141"/>
      <c r="JPK24" s="142"/>
      <c r="JPL24" s="142"/>
      <c r="JPM24" s="143"/>
      <c r="JPN24" s="144"/>
      <c r="JPO24" s="144"/>
      <c r="JPP24" s="144"/>
      <c r="JPQ24" s="141"/>
      <c r="JPR24" s="141"/>
      <c r="JPS24" s="142"/>
      <c r="JPT24" s="142"/>
      <c r="JPU24" s="143"/>
      <c r="JPV24" s="144"/>
      <c r="JPW24" s="144"/>
      <c r="JPX24" s="144"/>
      <c r="JPY24" s="141"/>
      <c r="JPZ24" s="141"/>
      <c r="JQA24" s="142"/>
      <c r="JQB24" s="142"/>
      <c r="JQC24" s="143"/>
      <c r="JQD24" s="144"/>
      <c r="JQE24" s="144"/>
      <c r="JQF24" s="144"/>
      <c r="JQG24" s="141"/>
      <c r="JQH24" s="141"/>
      <c r="JQI24" s="142"/>
      <c r="JQJ24" s="142"/>
      <c r="JQK24" s="143"/>
      <c r="JQL24" s="144"/>
      <c r="JQM24" s="144"/>
      <c r="JQN24" s="144"/>
      <c r="JQO24" s="141"/>
      <c r="JQP24" s="141"/>
      <c r="JQQ24" s="142"/>
      <c r="JQR24" s="142"/>
      <c r="JQS24" s="143"/>
      <c r="JQT24" s="144"/>
      <c r="JQU24" s="144"/>
      <c r="JQV24" s="144"/>
      <c r="JQW24" s="141"/>
      <c r="JQX24" s="141"/>
      <c r="JQY24" s="142"/>
      <c r="JQZ24" s="142"/>
      <c r="JRA24" s="143"/>
      <c r="JRB24" s="144"/>
      <c r="JRC24" s="144"/>
      <c r="JRD24" s="144"/>
      <c r="JRE24" s="141"/>
      <c r="JRF24" s="141"/>
      <c r="JRG24" s="142"/>
      <c r="JRH24" s="142"/>
      <c r="JRI24" s="143"/>
      <c r="JRJ24" s="144"/>
      <c r="JRK24" s="144"/>
      <c r="JRL24" s="144"/>
      <c r="JRM24" s="141"/>
      <c r="JRN24" s="141"/>
      <c r="JRO24" s="142"/>
      <c r="JRP24" s="142"/>
      <c r="JRQ24" s="143"/>
      <c r="JRR24" s="144"/>
      <c r="JRS24" s="144"/>
      <c r="JRT24" s="144"/>
      <c r="JRU24" s="141"/>
      <c r="JRV24" s="141"/>
      <c r="JRW24" s="142"/>
      <c r="JRX24" s="142"/>
      <c r="JRY24" s="143"/>
      <c r="JRZ24" s="144"/>
      <c r="JSA24" s="144"/>
      <c r="JSB24" s="144"/>
      <c r="JSC24" s="141"/>
      <c r="JSD24" s="141"/>
      <c r="JSE24" s="142"/>
      <c r="JSF24" s="142"/>
      <c r="JSG24" s="143"/>
      <c r="JSH24" s="144"/>
      <c r="JSI24" s="144"/>
      <c r="JSJ24" s="144"/>
      <c r="JSK24" s="141"/>
      <c r="JSL24" s="141"/>
      <c r="JSM24" s="142"/>
      <c r="JSN24" s="142"/>
      <c r="JSO24" s="143"/>
      <c r="JSP24" s="144"/>
      <c r="JSQ24" s="144"/>
      <c r="JSR24" s="144"/>
      <c r="JSS24" s="141"/>
      <c r="JST24" s="141"/>
      <c r="JSU24" s="142"/>
      <c r="JSV24" s="142"/>
      <c r="JSW24" s="143"/>
      <c r="JSX24" s="144"/>
      <c r="JSY24" s="144"/>
      <c r="JSZ24" s="144"/>
      <c r="JTA24" s="141"/>
      <c r="JTB24" s="141"/>
      <c r="JTC24" s="142"/>
      <c r="JTD24" s="142"/>
      <c r="JTE24" s="143"/>
      <c r="JTF24" s="144"/>
      <c r="JTG24" s="144"/>
      <c r="JTH24" s="144"/>
      <c r="JTI24" s="141"/>
      <c r="JTJ24" s="141"/>
      <c r="JTK24" s="142"/>
      <c r="JTL24" s="142"/>
      <c r="JTM24" s="143"/>
      <c r="JTN24" s="144"/>
      <c r="JTO24" s="144"/>
      <c r="JTP24" s="144"/>
      <c r="JTQ24" s="141"/>
      <c r="JTR24" s="141"/>
      <c r="JTS24" s="142"/>
      <c r="JTT24" s="142"/>
      <c r="JTU24" s="143"/>
      <c r="JTV24" s="144"/>
      <c r="JTW24" s="144"/>
      <c r="JTX24" s="144"/>
      <c r="JTY24" s="141"/>
      <c r="JTZ24" s="141"/>
      <c r="JUA24" s="142"/>
      <c r="JUB24" s="142"/>
      <c r="JUC24" s="143"/>
      <c r="JUD24" s="144"/>
      <c r="JUE24" s="144"/>
      <c r="JUF24" s="144"/>
      <c r="JUG24" s="141"/>
      <c r="JUH24" s="141"/>
      <c r="JUI24" s="142"/>
      <c r="JUJ24" s="142"/>
      <c r="JUK24" s="143"/>
      <c r="JUL24" s="144"/>
      <c r="JUM24" s="144"/>
      <c r="JUN24" s="144"/>
      <c r="JUO24" s="141"/>
      <c r="JUP24" s="141"/>
      <c r="JUQ24" s="142"/>
      <c r="JUR24" s="142"/>
      <c r="JUS24" s="143"/>
      <c r="JUT24" s="144"/>
      <c r="JUU24" s="144"/>
      <c r="JUV24" s="144"/>
      <c r="JUW24" s="141"/>
      <c r="JUX24" s="141"/>
      <c r="JUY24" s="142"/>
      <c r="JUZ24" s="142"/>
      <c r="JVA24" s="143"/>
      <c r="JVB24" s="144"/>
      <c r="JVC24" s="144"/>
      <c r="JVD24" s="144"/>
      <c r="JVE24" s="141"/>
      <c r="JVF24" s="141"/>
      <c r="JVG24" s="142"/>
      <c r="JVH24" s="142"/>
      <c r="JVI24" s="143"/>
      <c r="JVJ24" s="144"/>
      <c r="JVK24" s="144"/>
      <c r="JVL24" s="144"/>
      <c r="JVM24" s="141"/>
      <c r="JVN24" s="141"/>
      <c r="JVO24" s="142"/>
      <c r="JVP24" s="142"/>
      <c r="JVQ24" s="143"/>
      <c r="JVR24" s="144"/>
      <c r="JVS24" s="144"/>
      <c r="JVT24" s="144"/>
      <c r="JVU24" s="141"/>
      <c r="JVV24" s="141"/>
      <c r="JVW24" s="142"/>
      <c r="JVX24" s="142"/>
      <c r="JVY24" s="143"/>
      <c r="JVZ24" s="144"/>
      <c r="JWA24" s="144"/>
      <c r="JWB24" s="144"/>
      <c r="JWC24" s="141"/>
      <c r="JWD24" s="141"/>
      <c r="JWE24" s="142"/>
      <c r="JWF24" s="142"/>
      <c r="JWG24" s="143"/>
      <c r="JWH24" s="144"/>
      <c r="JWI24" s="144"/>
      <c r="JWJ24" s="144"/>
      <c r="JWK24" s="141"/>
      <c r="JWL24" s="141"/>
      <c r="JWM24" s="142"/>
      <c r="JWN24" s="142"/>
      <c r="JWO24" s="143"/>
      <c r="JWP24" s="144"/>
      <c r="JWQ24" s="144"/>
      <c r="JWR24" s="144"/>
      <c r="JWS24" s="141"/>
      <c r="JWT24" s="141"/>
      <c r="JWU24" s="142"/>
      <c r="JWV24" s="142"/>
      <c r="JWW24" s="143"/>
      <c r="JWX24" s="144"/>
      <c r="JWY24" s="144"/>
      <c r="JWZ24" s="144"/>
      <c r="JXA24" s="141"/>
      <c r="JXB24" s="141"/>
      <c r="JXC24" s="142"/>
      <c r="JXD24" s="142"/>
      <c r="JXE24" s="143"/>
      <c r="JXF24" s="144"/>
      <c r="JXG24" s="144"/>
      <c r="JXH24" s="144"/>
      <c r="JXI24" s="141"/>
      <c r="JXJ24" s="141"/>
      <c r="JXK24" s="142"/>
      <c r="JXL24" s="142"/>
      <c r="JXM24" s="143"/>
      <c r="JXN24" s="144"/>
      <c r="JXO24" s="144"/>
      <c r="JXP24" s="144"/>
      <c r="JXQ24" s="141"/>
      <c r="JXR24" s="141"/>
      <c r="JXS24" s="142"/>
      <c r="JXT24" s="142"/>
      <c r="JXU24" s="143"/>
      <c r="JXV24" s="144"/>
      <c r="JXW24" s="144"/>
      <c r="JXX24" s="144"/>
      <c r="JXY24" s="141"/>
      <c r="JXZ24" s="141"/>
      <c r="JYA24" s="142"/>
      <c r="JYB24" s="142"/>
      <c r="JYC24" s="143"/>
      <c r="JYD24" s="144"/>
      <c r="JYE24" s="144"/>
      <c r="JYF24" s="144"/>
      <c r="JYG24" s="141"/>
      <c r="JYH24" s="141"/>
      <c r="JYI24" s="142"/>
      <c r="JYJ24" s="142"/>
      <c r="JYK24" s="143"/>
      <c r="JYL24" s="144"/>
      <c r="JYM24" s="144"/>
      <c r="JYN24" s="144"/>
      <c r="JYO24" s="141"/>
      <c r="JYP24" s="141"/>
      <c r="JYQ24" s="142"/>
      <c r="JYR24" s="142"/>
      <c r="JYS24" s="143"/>
      <c r="JYT24" s="144"/>
      <c r="JYU24" s="144"/>
      <c r="JYV24" s="144"/>
      <c r="JYW24" s="141"/>
      <c r="JYX24" s="141"/>
      <c r="JYY24" s="142"/>
      <c r="JYZ24" s="142"/>
      <c r="JZA24" s="143"/>
      <c r="JZB24" s="144"/>
      <c r="JZC24" s="144"/>
      <c r="JZD24" s="144"/>
      <c r="JZE24" s="141"/>
      <c r="JZF24" s="141"/>
      <c r="JZG24" s="142"/>
      <c r="JZH24" s="142"/>
      <c r="JZI24" s="143"/>
      <c r="JZJ24" s="144"/>
      <c r="JZK24" s="144"/>
      <c r="JZL24" s="144"/>
      <c r="JZM24" s="141"/>
      <c r="JZN24" s="141"/>
      <c r="JZO24" s="142"/>
      <c r="JZP24" s="142"/>
      <c r="JZQ24" s="143"/>
      <c r="JZR24" s="144"/>
      <c r="JZS24" s="144"/>
      <c r="JZT24" s="144"/>
      <c r="JZU24" s="141"/>
      <c r="JZV24" s="141"/>
      <c r="JZW24" s="142"/>
      <c r="JZX24" s="142"/>
      <c r="JZY24" s="143"/>
      <c r="JZZ24" s="144"/>
      <c r="KAA24" s="144"/>
      <c r="KAB24" s="144"/>
      <c r="KAC24" s="141"/>
      <c r="KAD24" s="141"/>
      <c r="KAE24" s="142"/>
      <c r="KAF24" s="142"/>
      <c r="KAG24" s="143"/>
      <c r="KAH24" s="144"/>
      <c r="KAI24" s="144"/>
      <c r="KAJ24" s="144"/>
      <c r="KAK24" s="141"/>
      <c r="KAL24" s="141"/>
      <c r="KAM24" s="142"/>
      <c r="KAN24" s="142"/>
      <c r="KAO24" s="143"/>
      <c r="KAP24" s="144"/>
      <c r="KAQ24" s="144"/>
      <c r="KAR24" s="144"/>
      <c r="KAS24" s="141"/>
      <c r="KAT24" s="141"/>
      <c r="KAU24" s="142"/>
      <c r="KAV24" s="142"/>
      <c r="KAW24" s="143"/>
      <c r="KAX24" s="144"/>
      <c r="KAY24" s="144"/>
      <c r="KAZ24" s="144"/>
      <c r="KBA24" s="141"/>
      <c r="KBB24" s="141"/>
      <c r="KBC24" s="142"/>
      <c r="KBD24" s="142"/>
      <c r="KBE24" s="143"/>
      <c r="KBF24" s="144"/>
      <c r="KBG24" s="144"/>
      <c r="KBH24" s="144"/>
      <c r="KBI24" s="141"/>
      <c r="KBJ24" s="141"/>
      <c r="KBK24" s="142"/>
      <c r="KBL24" s="142"/>
      <c r="KBM24" s="143"/>
      <c r="KBN24" s="144"/>
      <c r="KBO24" s="144"/>
      <c r="KBP24" s="144"/>
      <c r="KBQ24" s="141"/>
      <c r="KBR24" s="141"/>
      <c r="KBS24" s="142"/>
      <c r="KBT24" s="142"/>
      <c r="KBU24" s="143"/>
      <c r="KBV24" s="144"/>
      <c r="KBW24" s="144"/>
      <c r="KBX24" s="144"/>
      <c r="KBY24" s="141"/>
      <c r="KBZ24" s="141"/>
      <c r="KCA24" s="142"/>
      <c r="KCB24" s="142"/>
      <c r="KCC24" s="143"/>
      <c r="KCD24" s="144"/>
      <c r="KCE24" s="144"/>
      <c r="KCF24" s="144"/>
      <c r="KCG24" s="141"/>
      <c r="KCH24" s="141"/>
      <c r="KCI24" s="142"/>
      <c r="KCJ24" s="142"/>
      <c r="KCK24" s="143"/>
      <c r="KCL24" s="144"/>
      <c r="KCM24" s="144"/>
      <c r="KCN24" s="144"/>
      <c r="KCO24" s="141"/>
      <c r="KCP24" s="141"/>
      <c r="KCQ24" s="142"/>
      <c r="KCR24" s="142"/>
      <c r="KCS24" s="143"/>
      <c r="KCT24" s="144"/>
      <c r="KCU24" s="144"/>
      <c r="KCV24" s="144"/>
      <c r="KCW24" s="141"/>
      <c r="KCX24" s="141"/>
      <c r="KCY24" s="142"/>
      <c r="KCZ24" s="142"/>
      <c r="KDA24" s="143"/>
      <c r="KDB24" s="144"/>
      <c r="KDC24" s="144"/>
      <c r="KDD24" s="144"/>
      <c r="KDE24" s="141"/>
      <c r="KDF24" s="141"/>
      <c r="KDG24" s="142"/>
      <c r="KDH24" s="142"/>
      <c r="KDI24" s="143"/>
      <c r="KDJ24" s="144"/>
      <c r="KDK24" s="144"/>
      <c r="KDL24" s="144"/>
      <c r="KDM24" s="141"/>
      <c r="KDN24" s="141"/>
      <c r="KDO24" s="142"/>
      <c r="KDP24" s="142"/>
      <c r="KDQ24" s="143"/>
      <c r="KDR24" s="144"/>
      <c r="KDS24" s="144"/>
      <c r="KDT24" s="144"/>
      <c r="KDU24" s="141"/>
      <c r="KDV24" s="141"/>
      <c r="KDW24" s="142"/>
      <c r="KDX24" s="142"/>
      <c r="KDY24" s="143"/>
      <c r="KDZ24" s="144"/>
      <c r="KEA24" s="144"/>
      <c r="KEB24" s="144"/>
      <c r="KEC24" s="141"/>
      <c r="KED24" s="141"/>
      <c r="KEE24" s="142"/>
      <c r="KEF24" s="142"/>
      <c r="KEG24" s="143"/>
      <c r="KEH24" s="144"/>
      <c r="KEI24" s="144"/>
      <c r="KEJ24" s="144"/>
      <c r="KEK24" s="141"/>
      <c r="KEL24" s="141"/>
      <c r="KEM24" s="142"/>
      <c r="KEN24" s="142"/>
      <c r="KEO24" s="143"/>
      <c r="KEP24" s="144"/>
      <c r="KEQ24" s="144"/>
      <c r="KER24" s="144"/>
      <c r="KES24" s="141"/>
      <c r="KET24" s="141"/>
      <c r="KEU24" s="142"/>
      <c r="KEV24" s="142"/>
      <c r="KEW24" s="143"/>
      <c r="KEX24" s="144"/>
      <c r="KEY24" s="144"/>
      <c r="KEZ24" s="144"/>
      <c r="KFA24" s="141"/>
      <c r="KFB24" s="141"/>
      <c r="KFC24" s="142"/>
      <c r="KFD24" s="142"/>
      <c r="KFE24" s="143"/>
      <c r="KFF24" s="144"/>
      <c r="KFG24" s="144"/>
      <c r="KFH24" s="144"/>
      <c r="KFI24" s="141"/>
      <c r="KFJ24" s="141"/>
      <c r="KFK24" s="142"/>
      <c r="KFL24" s="142"/>
      <c r="KFM24" s="143"/>
      <c r="KFN24" s="144"/>
      <c r="KFO24" s="144"/>
      <c r="KFP24" s="144"/>
      <c r="KFQ24" s="141"/>
      <c r="KFR24" s="141"/>
      <c r="KFS24" s="142"/>
      <c r="KFT24" s="142"/>
      <c r="KFU24" s="143"/>
      <c r="KFV24" s="144"/>
      <c r="KFW24" s="144"/>
      <c r="KFX24" s="144"/>
      <c r="KFY24" s="141"/>
      <c r="KFZ24" s="141"/>
      <c r="KGA24" s="142"/>
      <c r="KGB24" s="142"/>
      <c r="KGC24" s="143"/>
      <c r="KGD24" s="144"/>
      <c r="KGE24" s="144"/>
      <c r="KGF24" s="144"/>
      <c r="KGG24" s="141"/>
      <c r="KGH24" s="141"/>
      <c r="KGI24" s="142"/>
      <c r="KGJ24" s="142"/>
      <c r="KGK24" s="143"/>
      <c r="KGL24" s="144"/>
      <c r="KGM24" s="144"/>
      <c r="KGN24" s="144"/>
      <c r="KGO24" s="141"/>
      <c r="KGP24" s="141"/>
      <c r="KGQ24" s="142"/>
      <c r="KGR24" s="142"/>
      <c r="KGS24" s="143"/>
      <c r="KGT24" s="144"/>
      <c r="KGU24" s="144"/>
      <c r="KGV24" s="144"/>
      <c r="KGW24" s="141"/>
      <c r="KGX24" s="141"/>
      <c r="KGY24" s="142"/>
      <c r="KGZ24" s="142"/>
      <c r="KHA24" s="143"/>
      <c r="KHB24" s="144"/>
      <c r="KHC24" s="144"/>
      <c r="KHD24" s="144"/>
      <c r="KHE24" s="141"/>
      <c r="KHF24" s="141"/>
      <c r="KHG24" s="142"/>
      <c r="KHH24" s="142"/>
      <c r="KHI24" s="143"/>
      <c r="KHJ24" s="144"/>
      <c r="KHK24" s="144"/>
      <c r="KHL24" s="144"/>
      <c r="KHM24" s="141"/>
      <c r="KHN24" s="141"/>
      <c r="KHO24" s="142"/>
      <c r="KHP24" s="142"/>
      <c r="KHQ24" s="143"/>
      <c r="KHR24" s="144"/>
      <c r="KHS24" s="144"/>
      <c r="KHT24" s="144"/>
      <c r="KHU24" s="141"/>
      <c r="KHV24" s="141"/>
      <c r="KHW24" s="142"/>
      <c r="KHX24" s="142"/>
      <c r="KHY24" s="143"/>
      <c r="KHZ24" s="144"/>
      <c r="KIA24" s="144"/>
      <c r="KIB24" s="144"/>
      <c r="KIC24" s="141"/>
      <c r="KID24" s="141"/>
      <c r="KIE24" s="142"/>
      <c r="KIF24" s="142"/>
      <c r="KIG24" s="143"/>
      <c r="KIH24" s="144"/>
      <c r="KII24" s="144"/>
      <c r="KIJ24" s="144"/>
      <c r="KIK24" s="141"/>
      <c r="KIL24" s="141"/>
      <c r="KIM24" s="142"/>
      <c r="KIN24" s="142"/>
      <c r="KIO24" s="143"/>
      <c r="KIP24" s="144"/>
      <c r="KIQ24" s="144"/>
      <c r="KIR24" s="144"/>
      <c r="KIS24" s="141"/>
      <c r="KIT24" s="141"/>
      <c r="KIU24" s="142"/>
      <c r="KIV24" s="142"/>
      <c r="KIW24" s="143"/>
      <c r="KIX24" s="144"/>
      <c r="KIY24" s="144"/>
      <c r="KIZ24" s="144"/>
      <c r="KJA24" s="141"/>
      <c r="KJB24" s="141"/>
      <c r="KJC24" s="142"/>
      <c r="KJD24" s="142"/>
      <c r="KJE24" s="143"/>
      <c r="KJF24" s="144"/>
      <c r="KJG24" s="144"/>
      <c r="KJH24" s="144"/>
      <c r="KJI24" s="141"/>
      <c r="KJJ24" s="141"/>
      <c r="KJK24" s="142"/>
      <c r="KJL24" s="142"/>
      <c r="KJM24" s="143"/>
      <c r="KJN24" s="144"/>
      <c r="KJO24" s="144"/>
      <c r="KJP24" s="144"/>
      <c r="KJQ24" s="141"/>
      <c r="KJR24" s="141"/>
      <c r="KJS24" s="142"/>
      <c r="KJT24" s="142"/>
      <c r="KJU24" s="143"/>
      <c r="KJV24" s="144"/>
      <c r="KJW24" s="144"/>
      <c r="KJX24" s="144"/>
      <c r="KJY24" s="141"/>
      <c r="KJZ24" s="141"/>
      <c r="KKA24" s="142"/>
      <c r="KKB24" s="142"/>
      <c r="KKC24" s="143"/>
      <c r="KKD24" s="144"/>
      <c r="KKE24" s="144"/>
      <c r="KKF24" s="144"/>
      <c r="KKG24" s="141"/>
      <c r="KKH24" s="141"/>
      <c r="KKI24" s="142"/>
      <c r="KKJ24" s="142"/>
      <c r="KKK24" s="143"/>
      <c r="KKL24" s="144"/>
      <c r="KKM24" s="144"/>
      <c r="KKN24" s="144"/>
      <c r="KKO24" s="141"/>
      <c r="KKP24" s="141"/>
      <c r="KKQ24" s="142"/>
      <c r="KKR24" s="142"/>
      <c r="KKS24" s="143"/>
      <c r="KKT24" s="144"/>
      <c r="KKU24" s="144"/>
      <c r="KKV24" s="144"/>
      <c r="KKW24" s="141"/>
      <c r="KKX24" s="141"/>
      <c r="KKY24" s="142"/>
      <c r="KKZ24" s="142"/>
      <c r="KLA24" s="143"/>
      <c r="KLB24" s="144"/>
      <c r="KLC24" s="144"/>
      <c r="KLD24" s="144"/>
      <c r="KLE24" s="141"/>
      <c r="KLF24" s="141"/>
      <c r="KLG24" s="142"/>
      <c r="KLH24" s="142"/>
      <c r="KLI24" s="143"/>
      <c r="KLJ24" s="144"/>
      <c r="KLK24" s="144"/>
      <c r="KLL24" s="144"/>
      <c r="KLM24" s="141"/>
      <c r="KLN24" s="141"/>
      <c r="KLO24" s="142"/>
      <c r="KLP24" s="142"/>
      <c r="KLQ24" s="143"/>
      <c r="KLR24" s="144"/>
      <c r="KLS24" s="144"/>
      <c r="KLT24" s="144"/>
      <c r="KLU24" s="141"/>
      <c r="KLV24" s="141"/>
      <c r="KLW24" s="142"/>
      <c r="KLX24" s="142"/>
      <c r="KLY24" s="143"/>
      <c r="KLZ24" s="144"/>
      <c r="KMA24" s="144"/>
      <c r="KMB24" s="144"/>
      <c r="KMC24" s="141"/>
      <c r="KMD24" s="141"/>
      <c r="KME24" s="142"/>
      <c r="KMF24" s="142"/>
      <c r="KMG24" s="143"/>
      <c r="KMH24" s="144"/>
      <c r="KMI24" s="144"/>
      <c r="KMJ24" s="144"/>
      <c r="KMK24" s="141"/>
      <c r="KML24" s="141"/>
      <c r="KMM24" s="142"/>
      <c r="KMN24" s="142"/>
      <c r="KMO24" s="143"/>
      <c r="KMP24" s="144"/>
      <c r="KMQ24" s="144"/>
      <c r="KMR24" s="144"/>
      <c r="KMS24" s="141"/>
      <c r="KMT24" s="141"/>
      <c r="KMU24" s="142"/>
      <c r="KMV24" s="142"/>
      <c r="KMW24" s="143"/>
      <c r="KMX24" s="144"/>
      <c r="KMY24" s="144"/>
      <c r="KMZ24" s="144"/>
      <c r="KNA24" s="141"/>
      <c r="KNB24" s="141"/>
      <c r="KNC24" s="142"/>
      <c r="KND24" s="142"/>
      <c r="KNE24" s="143"/>
      <c r="KNF24" s="144"/>
      <c r="KNG24" s="144"/>
      <c r="KNH24" s="144"/>
      <c r="KNI24" s="141"/>
      <c r="KNJ24" s="141"/>
      <c r="KNK24" s="142"/>
      <c r="KNL24" s="142"/>
      <c r="KNM24" s="143"/>
      <c r="KNN24" s="144"/>
      <c r="KNO24" s="144"/>
      <c r="KNP24" s="144"/>
      <c r="KNQ24" s="141"/>
      <c r="KNR24" s="141"/>
      <c r="KNS24" s="142"/>
      <c r="KNT24" s="142"/>
      <c r="KNU24" s="143"/>
      <c r="KNV24" s="144"/>
      <c r="KNW24" s="144"/>
      <c r="KNX24" s="144"/>
      <c r="KNY24" s="141"/>
      <c r="KNZ24" s="141"/>
      <c r="KOA24" s="142"/>
      <c r="KOB24" s="142"/>
      <c r="KOC24" s="143"/>
      <c r="KOD24" s="144"/>
      <c r="KOE24" s="144"/>
      <c r="KOF24" s="144"/>
      <c r="KOG24" s="141"/>
      <c r="KOH24" s="141"/>
      <c r="KOI24" s="142"/>
      <c r="KOJ24" s="142"/>
      <c r="KOK24" s="143"/>
      <c r="KOL24" s="144"/>
      <c r="KOM24" s="144"/>
      <c r="KON24" s="144"/>
      <c r="KOO24" s="141"/>
      <c r="KOP24" s="141"/>
      <c r="KOQ24" s="142"/>
      <c r="KOR24" s="142"/>
      <c r="KOS24" s="143"/>
      <c r="KOT24" s="144"/>
      <c r="KOU24" s="144"/>
      <c r="KOV24" s="144"/>
      <c r="KOW24" s="141"/>
      <c r="KOX24" s="141"/>
      <c r="KOY24" s="142"/>
      <c r="KOZ24" s="142"/>
      <c r="KPA24" s="143"/>
      <c r="KPB24" s="144"/>
      <c r="KPC24" s="144"/>
      <c r="KPD24" s="144"/>
      <c r="KPE24" s="141"/>
      <c r="KPF24" s="141"/>
      <c r="KPG24" s="142"/>
      <c r="KPH24" s="142"/>
      <c r="KPI24" s="143"/>
      <c r="KPJ24" s="144"/>
      <c r="KPK24" s="144"/>
      <c r="KPL24" s="144"/>
      <c r="KPM24" s="141"/>
      <c r="KPN24" s="141"/>
      <c r="KPO24" s="142"/>
      <c r="KPP24" s="142"/>
      <c r="KPQ24" s="143"/>
      <c r="KPR24" s="144"/>
      <c r="KPS24" s="144"/>
      <c r="KPT24" s="144"/>
      <c r="KPU24" s="141"/>
      <c r="KPV24" s="141"/>
      <c r="KPW24" s="142"/>
      <c r="KPX24" s="142"/>
      <c r="KPY24" s="143"/>
      <c r="KPZ24" s="144"/>
      <c r="KQA24" s="144"/>
      <c r="KQB24" s="144"/>
      <c r="KQC24" s="141"/>
      <c r="KQD24" s="141"/>
      <c r="KQE24" s="142"/>
      <c r="KQF24" s="142"/>
      <c r="KQG24" s="143"/>
      <c r="KQH24" s="144"/>
      <c r="KQI24" s="144"/>
      <c r="KQJ24" s="144"/>
      <c r="KQK24" s="141"/>
      <c r="KQL24" s="141"/>
      <c r="KQM24" s="142"/>
      <c r="KQN24" s="142"/>
      <c r="KQO24" s="143"/>
      <c r="KQP24" s="144"/>
      <c r="KQQ24" s="144"/>
      <c r="KQR24" s="144"/>
      <c r="KQS24" s="141"/>
      <c r="KQT24" s="141"/>
      <c r="KQU24" s="142"/>
      <c r="KQV24" s="142"/>
      <c r="KQW24" s="143"/>
      <c r="KQX24" s="144"/>
      <c r="KQY24" s="144"/>
      <c r="KQZ24" s="144"/>
      <c r="KRA24" s="141"/>
      <c r="KRB24" s="141"/>
      <c r="KRC24" s="142"/>
      <c r="KRD24" s="142"/>
      <c r="KRE24" s="143"/>
      <c r="KRF24" s="144"/>
      <c r="KRG24" s="144"/>
      <c r="KRH24" s="144"/>
      <c r="KRI24" s="141"/>
      <c r="KRJ24" s="141"/>
      <c r="KRK24" s="142"/>
      <c r="KRL24" s="142"/>
      <c r="KRM24" s="143"/>
      <c r="KRN24" s="144"/>
      <c r="KRO24" s="144"/>
      <c r="KRP24" s="144"/>
      <c r="KRQ24" s="141"/>
      <c r="KRR24" s="141"/>
      <c r="KRS24" s="142"/>
      <c r="KRT24" s="142"/>
      <c r="KRU24" s="143"/>
      <c r="KRV24" s="144"/>
      <c r="KRW24" s="144"/>
      <c r="KRX24" s="144"/>
      <c r="KRY24" s="141"/>
      <c r="KRZ24" s="141"/>
      <c r="KSA24" s="142"/>
      <c r="KSB24" s="142"/>
      <c r="KSC24" s="143"/>
      <c r="KSD24" s="144"/>
      <c r="KSE24" s="144"/>
      <c r="KSF24" s="144"/>
      <c r="KSG24" s="141"/>
      <c r="KSH24" s="141"/>
      <c r="KSI24" s="142"/>
      <c r="KSJ24" s="142"/>
      <c r="KSK24" s="143"/>
      <c r="KSL24" s="144"/>
      <c r="KSM24" s="144"/>
      <c r="KSN24" s="144"/>
      <c r="KSO24" s="141"/>
      <c r="KSP24" s="141"/>
      <c r="KSQ24" s="142"/>
      <c r="KSR24" s="142"/>
      <c r="KSS24" s="143"/>
      <c r="KST24" s="144"/>
      <c r="KSU24" s="144"/>
      <c r="KSV24" s="144"/>
      <c r="KSW24" s="141"/>
      <c r="KSX24" s="141"/>
      <c r="KSY24" s="142"/>
      <c r="KSZ24" s="142"/>
      <c r="KTA24" s="143"/>
      <c r="KTB24" s="144"/>
      <c r="KTC24" s="144"/>
      <c r="KTD24" s="144"/>
      <c r="KTE24" s="141"/>
      <c r="KTF24" s="141"/>
      <c r="KTG24" s="142"/>
      <c r="KTH24" s="142"/>
      <c r="KTI24" s="143"/>
      <c r="KTJ24" s="144"/>
      <c r="KTK24" s="144"/>
      <c r="KTL24" s="144"/>
      <c r="KTM24" s="141"/>
      <c r="KTN24" s="141"/>
      <c r="KTO24" s="142"/>
      <c r="KTP24" s="142"/>
      <c r="KTQ24" s="143"/>
      <c r="KTR24" s="144"/>
      <c r="KTS24" s="144"/>
      <c r="KTT24" s="144"/>
      <c r="KTU24" s="141"/>
      <c r="KTV24" s="141"/>
      <c r="KTW24" s="142"/>
      <c r="KTX24" s="142"/>
      <c r="KTY24" s="143"/>
      <c r="KTZ24" s="144"/>
      <c r="KUA24" s="144"/>
      <c r="KUB24" s="144"/>
      <c r="KUC24" s="141"/>
      <c r="KUD24" s="141"/>
      <c r="KUE24" s="142"/>
      <c r="KUF24" s="142"/>
      <c r="KUG24" s="143"/>
      <c r="KUH24" s="144"/>
      <c r="KUI24" s="144"/>
      <c r="KUJ24" s="144"/>
      <c r="KUK24" s="141"/>
      <c r="KUL24" s="141"/>
      <c r="KUM24" s="142"/>
      <c r="KUN24" s="142"/>
      <c r="KUO24" s="143"/>
      <c r="KUP24" s="144"/>
      <c r="KUQ24" s="144"/>
      <c r="KUR24" s="144"/>
      <c r="KUS24" s="141"/>
      <c r="KUT24" s="141"/>
      <c r="KUU24" s="142"/>
      <c r="KUV24" s="142"/>
      <c r="KUW24" s="143"/>
      <c r="KUX24" s="144"/>
      <c r="KUY24" s="144"/>
      <c r="KUZ24" s="144"/>
      <c r="KVA24" s="141"/>
      <c r="KVB24" s="141"/>
      <c r="KVC24" s="142"/>
      <c r="KVD24" s="142"/>
      <c r="KVE24" s="143"/>
      <c r="KVF24" s="144"/>
      <c r="KVG24" s="144"/>
      <c r="KVH24" s="144"/>
      <c r="KVI24" s="141"/>
      <c r="KVJ24" s="141"/>
      <c r="KVK24" s="142"/>
      <c r="KVL24" s="142"/>
      <c r="KVM24" s="143"/>
      <c r="KVN24" s="144"/>
      <c r="KVO24" s="144"/>
      <c r="KVP24" s="144"/>
      <c r="KVQ24" s="141"/>
      <c r="KVR24" s="141"/>
      <c r="KVS24" s="142"/>
      <c r="KVT24" s="142"/>
      <c r="KVU24" s="143"/>
      <c r="KVV24" s="144"/>
      <c r="KVW24" s="144"/>
      <c r="KVX24" s="144"/>
      <c r="KVY24" s="141"/>
      <c r="KVZ24" s="141"/>
      <c r="KWA24" s="142"/>
      <c r="KWB24" s="142"/>
      <c r="KWC24" s="143"/>
      <c r="KWD24" s="144"/>
      <c r="KWE24" s="144"/>
      <c r="KWF24" s="144"/>
      <c r="KWG24" s="141"/>
      <c r="KWH24" s="141"/>
      <c r="KWI24" s="142"/>
      <c r="KWJ24" s="142"/>
      <c r="KWK24" s="143"/>
      <c r="KWL24" s="144"/>
      <c r="KWM24" s="144"/>
      <c r="KWN24" s="144"/>
      <c r="KWO24" s="141"/>
      <c r="KWP24" s="141"/>
      <c r="KWQ24" s="142"/>
      <c r="KWR24" s="142"/>
      <c r="KWS24" s="143"/>
      <c r="KWT24" s="144"/>
      <c r="KWU24" s="144"/>
      <c r="KWV24" s="144"/>
      <c r="KWW24" s="141"/>
      <c r="KWX24" s="141"/>
      <c r="KWY24" s="142"/>
      <c r="KWZ24" s="142"/>
      <c r="KXA24" s="143"/>
      <c r="KXB24" s="144"/>
      <c r="KXC24" s="144"/>
      <c r="KXD24" s="144"/>
      <c r="KXE24" s="141"/>
      <c r="KXF24" s="141"/>
      <c r="KXG24" s="142"/>
      <c r="KXH24" s="142"/>
      <c r="KXI24" s="143"/>
      <c r="KXJ24" s="144"/>
      <c r="KXK24" s="144"/>
      <c r="KXL24" s="144"/>
      <c r="KXM24" s="141"/>
      <c r="KXN24" s="141"/>
      <c r="KXO24" s="142"/>
      <c r="KXP24" s="142"/>
      <c r="KXQ24" s="143"/>
      <c r="KXR24" s="144"/>
      <c r="KXS24" s="144"/>
      <c r="KXT24" s="144"/>
      <c r="KXU24" s="141"/>
      <c r="KXV24" s="141"/>
      <c r="KXW24" s="142"/>
      <c r="KXX24" s="142"/>
      <c r="KXY24" s="143"/>
      <c r="KXZ24" s="144"/>
      <c r="KYA24" s="144"/>
      <c r="KYB24" s="144"/>
      <c r="KYC24" s="141"/>
      <c r="KYD24" s="141"/>
      <c r="KYE24" s="142"/>
      <c r="KYF24" s="142"/>
      <c r="KYG24" s="143"/>
      <c r="KYH24" s="144"/>
      <c r="KYI24" s="144"/>
      <c r="KYJ24" s="144"/>
      <c r="KYK24" s="141"/>
      <c r="KYL24" s="141"/>
      <c r="KYM24" s="142"/>
      <c r="KYN24" s="142"/>
      <c r="KYO24" s="143"/>
      <c r="KYP24" s="144"/>
      <c r="KYQ24" s="144"/>
      <c r="KYR24" s="144"/>
      <c r="KYS24" s="141"/>
      <c r="KYT24" s="141"/>
      <c r="KYU24" s="142"/>
      <c r="KYV24" s="142"/>
      <c r="KYW24" s="143"/>
      <c r="KYX24" s="144"/>
      <c r="KYY24" s="144"/>
      <c r="KYZ24" s="144"/>
      <c r="KZA24" s="141"/>
      <c r="KZB24" s="141"/>
      <c r="KZC24" s="142"/>
      <c r="KZD24" s="142"/>
      <c r="KZE24" s="143"/>
      <c r="KZF24" s="144"/>
      <c r="KZG24" s="144"/>
      <c r="KZH24" s="144"/>
      <c r="KZI24" s="141"/>
      <c r="KZJ24" s="141"/>
      <c r="KZK24" s="142"/>
      <c r="KZL24" s="142"/>
      <c r="KZM24" s="143"/>
      <c r="KZN24" s="144"/>
      <c r="KZO24" s="144"/>
      <c r="KZP24" s="144"/>
      <c r="KZQ24" s="141"/>
      <c r="KZR24" s="141"/>
      <c r="KZS24" s="142"/>
      <c r="KZT24" s="142"/>
      <c r="KZU24" s="143"/>
      <c r="KZV24" s="144"/>
      <c r="KZW24" s="144"/>
      <c r="KZX24" s="144"/>
      <c r="KZY24" s="141"/>
      <c r="KZZ24" s="141"/>
      <c r="LAA24" s="142"/>
      <c r="LAB24" s="142"/>
      <c r="LAC24" s="143"/>
      <c r="LAD24" s="144"/>
      <c r="LAE24" s="144"/>
      <c r="LAF24" s="144"/>
      <c r="LAG24" s="141"/>
      <c r="LAH24" s="141"/>
      <c r="LAI24" s="142"/>
      <c r="LAJ24" s="142"/>
      <c r="LAK24" s="143"/>
      <c r="LAL24" s="144"/>
      <c r="LAM24" s="144"/>
      <c r="LAN24" s="144"/>
      <c r="LAO24" s="141"/>
      <c r="LAP24" s="141"/>
      <c r="LAQ24" s="142"/>
      <c r="LAR24" s="142"/>
      <c r="LAS24" s="143"/>
      <c r="LAT24" s="144"/>
      <c r="LAU24" s="144"/>
      <c r="LAV24" s="144"/>
      <c r="LAW24" s="141"/>
      <c r="LAX24" s="141"/>
      <c r="LAY24" s="142"/>
      <c r="LAZ24" s="142"/>
      <c r="LBA24" s="143"/>
      <c r="LBB24" s="144"/>
      <c r="LBC24" s="144"/>
      <c r="LBD24" s="144"/>
      <c r="LBE24" s="141"/>
      <c r="LBF24" s="141"/>
      <c r="LBG24" s="142"/>
      <c r="LBH24" s="142"/>
      <c r="LBI24" s="143"/>
      <c r="LBJ24" s="144"/>
      <c r="LBK24" s="144"/>
      <c r="LBL24" s="144"/>
      <c r="LBM24" s="141"/>
      <c r="LBN24" s="141"/>
      <c r="LBO24" s="142"/>
      <c r="LBP24" s="142"/>
      <c r="LBQ24" s="143"/>
      <c r="LBR24" s="144"/>
      <c r="LBS24" s="144"/>
      <c r="LBT24" s="144"/>
      <c r="LBU24" s="141"/>
      <c r="LBV24" s="141"/>
      <c r="LBW24" s="142"/>
      <c r="LBX24" s="142"/>
      <c r="LBY24" s="143"/>
      <c r="LBZ24" s="144"/>
      <c r="LCA24" s="144"/>
      <c r="LCB24" s="144"/>
      <c r="LCC24" s="141"/>
      <c r="LCD24" s="141"/>
      <c r="LCE24" s="142"/>
      <c r="LCF24" s="142"/>
      <c r="LCG24" s="143"/>
      <c r="LCH24" s="144"/>
      <c r="LCI24" s="144"/>
      <c r="LCJ24" s="144"/>
      <c r="LCK24" s="141"/>
      <c r="LCL24" s="141"/>
      <c r="LCM24" s="142"/>
      <c r="LCN24" s="142"/>
      <c r="LCO24" s="143"/>
      <c r="LCP24" s="144"/>
      <c r="LCQ24" s="144"/>
      <c r="LCR24" s="144"/>
      <c r="LCS24" s="141"/>
      <c r="LCT24" s="141"/>
      <c r="LCU24" s="142"/>
      <c r="LCV24" s="142"/>
      <c r="LCW24" s="143"/>
      <c r="LCX24" s="144"/>
      <c r="LCY24" s="144"/>
      <c r="LCZ24" s="144"/>
      <c r="LDA24" s="141"/>
      <c r="LDB24" s="141"/>
      <c r="LDC24" s="142"/>
      <c r="LDD24" s="142"/>
      <c r="LDE24" s="143"/>
      <c r="LDF24" s="144"/>
      <c r="LDG24" s="144"/>
      <c r="LDH24" s="144"/>
      <c r="LDI24" s="141"/>
      <c r="LDJ24" s="141"/>
      <c r="LDK24" s="142"/>
      <c r="LDL24" s="142"/>
      <c r="LDM24" s="143"/>
      <c r="LDN24" s="144"/>
      <c r="LDO24" s="144"/>
      <c r="LDP24" s="144"/>
      <c r="LDQ24" s="141"/>
      <c r="LDR24" s="141"/>
      <c r="LDS24" s="142"/>
      <c r="LDT24" s="142"/>
      <c r="LDU24" s="143"/>
      <c r="LDV24" s="144"/>
      <c r="LDW24" s="144"/>
      <c r="LDX24" s="144"/>
      <c r="LDY24" s="141"/>
      <c r="LDZ24" s="141"/>
      <c r="LEA24" s="142"/>
      <c r="LEB24" s="142"/>
      <c r="LEC24" s="143"/>
      <c r="LED24" s="144"/>
      <c r="LEE24" s="144"/>
      <c r="LEF24" s="144"/>
      <c r="LEG24" s="141"/>
      <c r="LEH24" s="141"/>
      <c r="LEI24" s="142"/>
      <c r="LEJ24" s="142"/>
      <c r="LEK24" s="143"/>
      <c r="LEL24" s="144"/>
      <c r="LEM24" s="144"/>
      <c r="LEN24" s="144"/>
      <c r="LEO24" s="141"/>
      <c r="LEP24" s="141"/>
      <c r="LEQ24" s="142"/>
      <c r="LER24" s="142"/>
      <c r="LES24" s="143"/>
      <c r="LET24" s="144"/>
      <c r="LEU24" s="144"/>
      <c r="LEV24" s="144"/>
      <c r="LEW24" s="141"/>
      <c r="LEX24" s="141"/>
      <c r="LEY24" s="142"/>
      <c r="LEZ24" s="142"/>
      <c r="LFA24" s="143"/>
      <c r="LFB24" s="144"/>
      <c r="LFC24" s="144"/>
      <c r="LFD24" s="144"/>
      <c r="LFE24" s="141"/>
      <c r="LFF24" s="141"/>
      <c r="LFG24" s="142"/>
      <c r="LFH24" s="142"/>
      <c r="LFI24" s="143"/>
      <c r="LFJ24" s="144"/>
      <c r="LFK24" s="144"/>
      <c r="LFL24" s="144"/>
      <c r="LFM24" s="141"/>
      <c r="LFN24" s="141"/>
      <c r="LFO24" s="142"/>
      <c r="LFP24" s="142"/>
      <c r="LFQ24" s="143"/>
      <c r="LFR24" s="144"/>
      <c r="LFS24" s="144"/>
      <c r="LFT24" s="144"/>
      <c r="LFU24" s="141"/>
      <c r="LFV24" s="141"/>
      <c r="LFW24" s="142"/>
      <c r="LFX24" s="142"/>
      <c r="LFY24" s="143"/>
      <c r="LFZ24" s="144"/>
      <c r="LGA24" s="144"/>
      <c r="LGB24" s="144"/>
      <c r="LGC24" s="141"/>
      <c r="LGD24" s="141"/>
      <c r="LGE24" s="142"/>
      <c r="LGF24" s="142"/>
      <c r="LGG24" s="143"/>
      <c r="LGH24" s="144"/>
      <c r="LGI24" s="144"/>
      <c r="LGJ24" s="144"/>
      <c r="LGK24" s="141"/>
      <c r="LGL24" s="141"/>
      <c r="LGM24" s="142"/>
      <c r="LGN24" s="142"/>
      <c r="LGO24" s="143"/>
      <c r="LGP24" s="144"/>
      <c r="LGQ24" s="144"/>
      <c r="LGR24" s="144"/>
      <c r="LGS24" s="141"/>
      <c r="LGT24" s="141"/>
      <c r="LGU24" s="142"/>
      <c r="LGV24" s="142"/>
      <c r="LGW24" s="143"/>
      <c r="LGX24" s="144"/>
      <c r="LGY24" s="144"/>
      <c r="LGZ24" s="144"/>
      <c r="LHA24" s="141"/>
      <c r="LHB24" s="141"/>
      <c r="LHC24" s="142"/>
      <c r="LHD24" s="142"/>
      <c r="LHE24" s="143"/>
      <c r="LHF24" s="144"/>
      <c r="LHG24" s="144"/>
      <c r="LHH24" s="144"/>
      <c r="LHI24" s="141"/>
      <c r="LHJ24" s="141"/>
      <c r="LHK24" s="142"/>
      <c r="LHL24" s="142"/>
      <c r="LHM24" s="143"/>
      <c r="LHN24" s="144"/>
      <c r="LHO24" s="144"/>
      <c r="LHP24" s="144"/>
      <c r="LHQ24" s="141"/>
      <c r="LHR24" s="141"/>
      <c r="LHS24" s="142"/>
      <c r="LHT24" s="142"/>
      <c r="LHU24" s="143"/>
      <c r="LHV24" s="144"/>
      <c r="LHW24" s="144"/>
      <c r="LHX24" s="144"/>
      <c r="LHY24" s="141"/>
      <c r="LHZ24" s="141"/>
      <c r="LIA24" s="142"/>
      <c r="LIB24" s="142"/>
      <c r="LIC24" s="143"/>
      <c r="LID24" s="144"/>
      <c r="LIE24" s="144"/>
      <c r="LIF24" s="144"/>
      <c r="LIG24" s="141"/>
      <c r="LIH24" s="141"/>
      <c r="LII24" s="142"/>
      <c r="LIJ24" s="142"/>
      <c r="LIK24" s="143"/>
      <c r="LIL24" s="144"/>
      <c r="LIM24" s="144"/>
      <c r="LIN24" s="144"/>
      <c r="LIO24" s="141"/>
      <c r="LIP24" s="141"/>
      <c r="LIQ24" s="142"/>
      <c r="LIR24" s="142"/>
      <c r="LIS24" s="143"/>
      <c r="LIT24" s="144"/>
      <c r="LIU24" s="144"/>
      <c r="LIV24" s="144"/>
      <c r="LIW24" s="141"/>
      <c r="LIX24" s="141"/>
      <c r="LIY24" s="142"/>
      <c r="LIZ24" s="142"/>
      <c r="LJA24" s="143"/>
      <c r="LJB24" s="144"/>
      <c r="LJC24" s="144"/>
      <c r="LJD24" s="144"/>
      <c r="LJE24" s="141"/>
      <c r="LJF24" s="141"/>
      <c r="LJG24" s="142"/>
      <c r="LJH24" s="142"/>
      <c r="LJI24" s="143"/>
      <c r="LJJ24" s="144"/>
      <c r="LJK24" s="144"/>
      <c r="LJL24" s="144"/>
      <c r="LJM24" s="141"/>
      <c r="LJN24" s="141"/>
      <c r="LJO24" s="142"/>
      <c r="LJP24" s="142"/>
      <c r="LJQ24" s="143"/>
      <c r="LJR24" s="144"/>
      <c r="LJS24" s="144"/>
      <c r="LJT24" s="144"/>
      <c r="LJU24" s="141"/>
      <c r="LJV24" s="141"/>
      <c r="LJW24" s="142"/>
      <c r="LJX24" s="142"/>
      <c r="LJY24" s="143"/>
      <c r="LJZ24" s="144"/>
      <c r="LKA24" s="144"/>
      <c r="LKB24" s="144"/>
      <c r="LKC24" s="141"/>
      <c r="LKD24" s="141"/>
      <c r="LKE24" s="142"/>
      <c r="LKF24" s="142"/>
      <c r="LKG24" s="143"/>
      <c r="LKH24" s="144"/>
      <c r="LKI24" s="144"/>
      <c r="LKJ24" s="144"/>
      <c r="LKK24" s="141"/>
      <c r="LKL24" s="141"/>
      <c r="LKM24" s="142"/>
      <c r="LKN24" s="142"/>
      <c r="LKO24" s="143"/>
      <c r="LKP24" s="144"/>
      <c r="LKQ24" s="144"/>
      <c r="LKR24" s="144"/>
      <c r="LKS24" s="141"/>
      <c r="LKT24" s="141"/>
      <c r="LKU24" s="142"/>
      <c r="LKV24" s="142"/>
      <c r="LKW24" s="143"/>
      <c r="LKX24" s="144"/>
      <c r="LKY24" s="144"/>
      <c r="LKZ24" s="144"/>
      <c r="LLA24" s="141"/>
      <c r="LLB24" s="141"/>
      <c r="LLC24" s="142"/>
      <c r="LLD24" s="142"/>
      <c r="LLE24" s="143"/>
      <c r="LLF24" s="144"/>
      <c r="LLG24" s="144"/>
      <c r="LLH24" s="144"/>
      <c r="LLI24" s="141"/>
      <c r="LLJ24" s="141"/>
      <c r="LLK24" s="142"/>
      <c r="LLL24" s="142"/>
      <c r="LLM24" s="143"/>
      <c r="LLN24" s="144"/>
      <c r="LLO24" s="144"/>
      <c r="LLP24" s="144"/>
      <c r="LLQ24" s="141"/>
      <c r="LLR24" s="141"/>
      <c r="LLS24" s="142"/>
      <c r="LLT24" s="142"/>
      <c r="LLU24" s="143"/>
      <c r="LLV24" s="144"/>
      <c r="LLW24" s="144"/>
      <c r="LLX24" s="144"/>
      <c r="LLY24" s="141"/>
      <c r="LLZ24" s="141"/>
      <c r="LMA24" s="142"/>
      <c r="LMB24" s="142"/>
      <c r="LMC24" s="143"/>
      <c r="LMD24" s="144"/>
      <c r="LME24" s="144"/>
      <c r="LMF24" s="144"/>
      <c r="LMG24" s="141"/>
      <c r="LMH24" s="141"/>
      <c r="LMI24" s="142"/>
      <c r="LMJ24" s="142"/>
      <c r="LMK24" s="143"/>
      <c r="LML24" s="144"/>
      <c r="LMM24" s="144"/>
      <c r="LMN24" s="144"/>
      <c r="LMO24" s="141"/>
      <c r="LMP24" s="141"/>
      <c r="LMQ24" s="142"/>
      <c r="LMR24" s="142"/>
      <c r="LMS24" s="143"/>
      <c r="LMT24" s="144"/>
      <c r="LMU24" s="144"/>
      <c r="LMV24" s="144"/>
      <c r="LMW24" s="141"/>
      <c r="LMX24" s="141"/>
      <c r="LMY24" s="142"/>
      <c r="LMZ24" s="142"/>
      <c r="LNA24" s="143"/>
      <c r="LNB24" s="144"/>
      <c r="LNC24" s="144"/>
      <c r="LND24" s="144"/>
      <c r="LNE24" s="141"/>
      <c r="LNF24" s="141"/>
      <c r="LNG24" s="142"/>
      <c r="LNH24" s="142"/>
      <c r="LNI24" s="143"/>
      <c r="LNJ24" s="144"/>
      <c r="LNK24" s="144"/>
      <c r="LNL24" s="144"/>
      <c r="LNM24" s="141"/>
      <c r="LNN24" s="141"/>
      <c r="LNO24" s="142"/>
      <c r="LNP24" s="142"/>
      <c r="LNQ24" s="143"/>
      <c r="LNR24" s="144"/>
      <c r="LNS24" s="144"/>
      <c r="LNT24" s="144"/>
      <c r="LNU24" s="141"/>
      <c r="LNV24" s="141"/>
      <c r="LNW24" s="142"/>
      <c r="LNX24" s="142"/>
      <c r="LNY24" s="143"/>
      <c r="LNZ24" s="144"/>
      <c r="LOA24" s="144"/>
      <c r="LOB24" s="144"/>
      <c r="LOC24" s="141"/>
      <c r="LOD24" s="141"/>
      <c r="LOE24" s="142"/>
      <c r="LOF24" s="142"/>
      <c r="LOG24" s="143"/>
      <c r="LOH24" s="144"/>
      <c r="LOI24" s="144"/>
      <c r="LOJ24" s="144"/>
      <c r="LOK24" s="141"/>
      <c r="LOL24" s="141"/>
      <c r="LOM24" s="142"/>
      <c r="LON24" s="142"/>
      <c r="LOO24" s="143"/>
      <c r="LOP24" s="144"/>
      <c r="LOQ24" s="144"/>
      <c r="LOR24" s="144"/>
      <c r="LOS24" s="141"/>
      <c r="LOT24" s="141"/>
      <c r="LOU24" s="142"/>
      <c r="LOV24" s="142"/>
      <c r="LOW24" s="143"/>
      <c r="LOX24" s="144"/>
      <c r="LOY24" s="144"/>
      <c r="LOZ24" s="144"/>
      <c r="LPA24" s="141"/>
      <c r="LPB24" s="141"/>
      <c r="LPC24" s="142"/>
      <c r="LPD24" s="142"/>
      <c r="LPE24" s="143"/>
      <c r="LPF24" s="144"/>
      <c r="LPG24" s="144"/>
      <c r="LPH24" s="144"/>
      <c r="LPI24" s="141"/>
      <c r="LPJ24" s="141"/>
      <c r="LPK24" s="142"/>
      <c r="LPL24" s="142"/>
      <c r="LPM24" s="143"/>
      <c r="LPN24" s="144"/>
      <c r="LPO24" s="144"/>
      <c r="LPP24" s="144"/>
      <c r="LPQ24" s="141"/>
      <c r="LPR24" s="141"/>
      <c r="LPS24" s="142"/>
      <c r="LPT24" s="142"/>
      <c r="LPU24" s="143"/>
      <c r="LPV24" s="144"/>
      <c r="LPW24" s="144"/>
      <c r="LPX24" s="144"/>
      <c r="LPY24" s="141"/>
      <c r="LPZ24" s="141"/>
      <c r="LQA24" s="142"/>
      <c r="LQB24" s="142"/>
      <c r="LQC24" s="143"/>
      <c r="LQD24" s="144"/>
      <c r="LQE24" s="144"/>
      <c r="LQF24" s="144"/>
      <c r="LQG24" s="141"/>
      <c r="LQH24" s="141"/>
      <c r="LQI24" s="142"/>
      <c r="LQJ24" s="142"/>
      <c r="LQK24" s="143"/>
      <c r="LQL24" s="144"/>
      <c r="LQM24" s="144"/>
      <c r="LQN24" s="144"/>
      <c r="LQO24" s="141"/>
      <c r="LQP24" s="141"/>
      <c r="LQQ24" s="142"/>
      <c r="LQR24" s="142"/>
      <c r="LQS24" s="143"/>
      <c r="LQT24" s="144"/>
      <c r="LQU24" s="144"/>
      <c r="LQV24" s="144"/>
      <c r="LQW24" s="141"/>
      <c r="LQX24" s="141"/>
      <c r="LQY24" s="142"/>
      <c r="LQZ24" s="142"/>
      <c r="LRA24" s="143"/>
      <c r="LRB24" s="144"/>
      <c r="LRC24" s="144"/>
      <c r="LRD24" s="144"/>
      <c r="LRE24" s="141"/>
      <c r="LRF24" s="141"/>
      <c r="LRG24" s="142"/>
      <c r="LRH24" s="142"/>
      <c r="LRI24" s="143"/>
      <c r="LRJ24" s="144"/>
      <c r="LRK24" s="144"/>
      <c r="LRL24" s="144"/>
      <c r="LRM24" s="141"/>
      <c r="LRN24" s="141"/>
      <c r="LRO24" s="142"/>
      <c r="LRP24" s="142"/>
      <c r="LRQ24" s="143"/>
      <c r="LRR24" s="144"/>
      <c r="LRS24" s="144"/>
      <c r="LRT24" s="144"/>
      <c r="LRU24" s="141"/>
      <c r="LRV24" s="141"/>
      <c r="LRW24" s="142"/>
      <c r="LRX24" s="142"/>
      <c r="LRY24" s="143"/>
      <c r="LRZ24" s="144"/>
      <c r="LSA24" s="144"/>
      <c r="LSB24" s="144"/>
      <c r="LSC24" s="141"/>
      <c r="LSD24" s="141"/>
      <c r="LSE24" s="142"/>
      <c r="LSF24" s="142"/>
      <c r="LSG24" s="143"/>
      <c r="LSH24" s="144"/>
      <c r="LSI24" s="144"/>
      <c r="LSJ24" s="144"/>
      <c r="LSK24" s="141"/>
      <c r="LSL24" s="141"/>
      <c r="LSM24" s="142"/>
      <c r="LSN24" s="142"/>
      <c r="LSO24" s="143"/>
      <c r="LSP24" s="144"/>
      <c r="LSQ24" s="144"/>
      <c r="LSR24" s="144"/>
      <c r="LSS24" s="141"/>
      <c r="LST24" s="141"/>
      <c r="LSU24" s="142"/>
      <c r="LSV24" s="142"/>
      <c r="LSW24" s="143"/>
      <c r="LSX24" s="144"/>
      <c r="LSY24" s="144"/>
      <c r="LSZ24" s="144"/>
      <c r="LTA24" s="141"/>
      <c r="LTB24" s="141"/>
      <c r="LTC24" s="142"/>
      <c r="LTD24" s="142"/>
      <c r="LTE24" s="143"/>
      <c r="LTF24" s="144"/>
      <c r="LTG24" s="144"/>
      <c r="LTH24" s="144"/>
      <c r="LTI24" s="141"/>
      <c r="LTJ24" s="141"/>
      <c r="LTK24" s="142"/>
      <c r="LTL24" s="142"/>
      <c r="LTM24" s="143"/>
      <c r="LTN24" s="144"/>
      <c r="LTO24" s="144"/>
      <c r="LTP24" s="144"/>
      <c r="LTQ24" s="141"/>
      <c r="LTR24" s="141"/>
      <c r="LTS24" s="142"/>
      <c r="LTT24" s="142"/>
      <c r="LTU24" s="143"/>
      <c r="LTV24" s="144"/>
      <c r="LTW24" s="144"/>
      <c r="LTX24" s="144"/>
      <c r="LTY24" s="141"/>
      <c r="LTZ24" s="141"/>
      <c r="LUA24" s="142"/>
      <c r="LUB24" s="142"/>
      <c r="LUC24" s="143"/>
      <c r="LUD24" s="144"/>
      <c r="LUE24" s="144"/>
      <c r="LUF24" s="144"/>
      <c r="LUG24" s="141"/>
      <c r="LUH24" s="141"/>
      <c r="LUI24" s="142"/>
      <c r="LUJ24" s="142"/>
      <c r="LUK24" s="143"/>
      <c r="LUL24" s="144"/>
      <c r="LUM24" s="144"/>
      <c r="LUN24" s="144"/>
      <c r="LUO24" s="141"/>
      <c r="LUP24" s="141"/>
      <c r="LUQ24" s="142"/>
      <c r="LUR24" s="142"/>
      <c r="LUS24" s="143"/>
      <c r="LUT24" s="144"/>
      <c r="LUU24" s="144"/>
      <c r="LUV24" s="144"/>
      <c r="LUW24" s="141"/>
      <c r="LUX24" s="141"/>
      <c r="LUY24" s="142"/>
      <c r="LUZ24" s="142"/>
      <c r="LVA24" s="143"/>
      <c r="LVB24" s="144"/>
      <c r="LVC24" s="144"/>
      <c r="LVD24" s="144"/>
      <c r="LVE24" s="141"/>
      <c r="LVF24" s="141"/>
      <c r="LVG24" s="142"/>
      <c r="LVH24" s="142"/>
      <c r="LVI24" s="143"/>
      <c r="LVJ24" s="144"/>
      <c r="LVK24" s="144"/>
      <c r="LVL24" s="144"/>
      <c r="LVM24" s="141"/>
      <c r="LVN24" s="141"/>
      <c r="LVO24" s="142"/>
      <c r="LVP24" s="142"/>
      <c r="LVQ24" s="143"/>
      <c r="LVR24" s="144"/>
      <c r="LVS24" s="144"/>
      <c r="LVT24" s="144"/>
      <c r="LVU24" s="141"/>
      <c r="LVV24" s="141"/>
      <c r="LVW24" s="142"/>
      <c r="LVX24" s="142"/>
      <c r="LVY24" s="143"/>
      <c r="LVZ24" s="144"/>
      <c r="LWA24" s="144"/>
      <c r="LWB24" s="144"/>
      <c r="LWC24" s="141"/>
      <c r="LWD24" s="141"/>
      <c r="LWE24" s="142"/>
      <c r="LWF24" s="142"/>
      <c r="LWG24" s="143"/>
      <c r="LWH24" s="144"/>
      <c r="LWI24" s="144"/>
      <c r="LWJ24" s="144"/>
      <c r="LWK24" s="141"/>
      <c r="LWL24" s="141"/>
      <c r="LWM24" s="142"/>
      <c r="LWN24" s="142"/>
      <c r="LWO24" s="143"/>
      <c r="LWP24" s="144"/>
      <c r="LWQ24" s="144"/>
      <c r="LWR24" s="144"/>
      <c r="LWS24" s="141"/>
      <c r="LWT24" s="141"/>
      <c r="LWU24" s="142"/>
      <c r="LWV24" s="142"/>
      <c r="LWW24" s="143"/>
      <c r="LWX24" s="144"/>
      <c r="LWY24" s="144"/>
      <c r="LWZ24" s="144"/>
      <c r="LXA24" s="141"/>
      <c r="LXB24" s="141"/>
      <c r="LXC24" s="142"/>
      <c r="LXD24" s="142"/>
      <c r="LXE24" s="143"/>
      <c r="LXF24" s="144"/>
      <c r="LXG24" s="144"/>
      <c r="LXH24" s="144"/>
      <c r="LXI24" s="141"/>
      <c r="LXJ24" s="141"/>
      <c r="LXK24" s="142"/>
      <c r="LXL24" s="142"/>
      <c r="LXM24" s="143"/>
      <c r="LXN24" s="144"/>
      <c r="LXO24" s="144"/>
      <c r="LXP24" s="144"/>
      <c r="LXQ24" s="141"/>
      <c r="LXR24" s="141"/>
      <c r="LXS24" s="142"/>
      <c r="LXT24" s="142"/>
      <c r="LXU24" s="143"/>
      <c r="LXV24" s="144"/>
      <c r="LXW24" s="144"/>
      <c r="LXX24" s="144"/>
      <c r="LXY24" s="141"/>
      <c r="LXZ24" s="141"/>
      <c r="LYA24" s="142"/>
      <c r="LYB24" s="142"/>
      <c r="LYC24" s="143"/>
      <c r="LYD24" s="144"/>
      <c r="LYE24" s="144"/>
      <c r="LYF24" s="144"/>
      <c r="LYG24" s="141"/>
      <c r="LYH24" s="141"/>
      <c r="LYI24" s="142"/>
      <c r="LYJ24" s="142"/>
      <c r="LYK24" s="143"/>
      <c r="LYL24" s="144"/>
      <c r="LYM24" s="144"/>
      <c r="LYN24" s="144"/>
      <c r="LYO24" s="141"/>
      <c r="LYP24" s="141"/>
      <c r="LYQ24" s="142"/>
      <c r="LYR24" s="142"/>
      <c r="LYS24" s="143"/>
      <c r="LYT24" s="144"/>
      <c r="LYU24" s="144"/>
      <c r="LYV24" s="144"/>
      <c r="LYW24" s="141"/>
      <c r="LYX24" s="141"/>
      <c r="LYY24" s="142"/>
      <c r="LYZ24" s="142"/>
      <c r="LZA24" s="143"/>
      <c r="LZB24" s="144"/>
      <c r="LZC24" s="144"/>
      <c r="LZD24" s="144"/>
      <c r="LZE24" s="141"/>
      <c r="LZF24" s="141"/>
      <c r="LZG24" s="142"/>
      <c r="LZH24" s="142"/>
      <c r="LZI24" s="143"/>
      <c r="LZJ24" s="144"/>
      <c r="LZK24" s="144"/>
      <c r="LZL24" s="144"/>
      <c r="LZM24" s="141"/>
      <c r="LZN24" s="141"/>
      <c r="LZO24" s="142"/>
      <c r="LZP24" s="142"/>
      <c r="LZQ24" s="143"/>
      <c r="LZR24" s="144"/>
      <c r="LZS24" s="144"/>
      <c r="LZT24" s="144"/>
      <c r="LZU24" s="141"/>
      <c r="LZV24" s="141"/>
      <c r="LZW24" s="142"/>
      <c r="LZX24" s="142"/>
      <c r="LZY24" s="143"/>
      <c r="LZZ24" s="144"/>
      <c r="MAA24" s="144"/>
      <c r="MAB24" s="144"/>
      <c r="MAC24" s="141"/>
      <c r="MAD24" s="141"/>
      <c r="MAE24" s="142"/>
      <c r="MAF24" s="142"/>
      <c r="MAG24" s="143"/>
      <c r="MAH24" s="144"/>
      <c r="MAI24" s="144"/>
      <c r="MAJ24" s="144"/>
      <c r="MAK24" s="141"/>
      <c r="MAL24" s="141"/>
      <c r="MAM24" s="142"/>
      <c r="MAN24" s="142"/>
      <c r="MAO24" s="143"/>
      <c r="MAP24" s="144"/>
      <c r="MAQ24" s="144"/>
      <c r="MAR24" s="144"/>
      <c r="MAS24" s="141"/>
      <c r="MAT24" s="141"/>
      <c r="MAU24" s="142"/>
      <c r="MAV24" s="142"/>
      <c r="MAW24" s="143"/>
      <c r="MAX24" s="144"/>
      <c r="MAY24" s="144"/>
      <c r="MAZ24" s="144"/>
      <c r="MBA24" s="141"/>
      <c r="MBB24" s="141"/>
      <c r="MBC24" s="142"/>
      <c r="MBD24" s="142"/>
      <c r="MBE24" s="143"/>
      <c r="MBF24" s="144"/>
      <c r="MBG24" s="144"/>
      <c r="MBH24" s="144"/>
      <c r="MBI24" s="141"/>
      <c r="MBJ24" s="141"/>
      <c r="MBK24" s="142"/>
      <c r="MBL24" s="142"/>
      <c r="MBM24" s="143"/>
      <c r="MBN24" s="144"/>
      <c r="MBO24" s="144"/>
      <c r="MBP24" s="144"/>
      <c r="MBQ24" s="141"/>
      <c r="MBR24" s="141"/>
      <c r="MBS24" s="142"/>
      <c r="MBT24" s="142"/>
      <c r="MBU24" s="143"/>
      <c r="MBV24" s="144"/>
      <c r="MBW24" s="144"/>
      <c r="MBX24" s="144"/>
      <c r="MBY24" s="141"/>
      <c r="MBZ24" s="141"/>
      <c r="MCA24" s="142"/>
      <c r="MCB24" s="142"/>
      <c r="MCC24" s="143"/>
      <c r="MCD24" s="144"/>
      <c r="MCE24" s="144"/>
      <c r="MCF24" s="144"/>
      <c r="MCG24" s="141"/>
      <c r="MCH24" s="141"/>
      <c r="MCI24" s="142"/>
      <c r="MCJ24" s="142"/>
      <c r="MCK24" s="143"/>
      <c r="MCL24" s="144"/>
      <c r="MCM24" s="144"/>
      <c r="MCN24" s="144"/>
      <c r="MCO24" s="141"/>
      <c r="MCP24" s="141"/>
      <c r="MCQ24" s="142"/>
      <c r="MCR24" s="142"/>
      <c r="MCS24" s="143"/>
      <c r="MCT24" s="144"/>
      <c r="MCU24" s="144"/>
      <c r="MCV24" s="144"/>
      <c r="MCW24" s="141"/>
      <c r="MCX24" s="141"/>
      <c r="MCY24" s="142"/>
      <c r="MCZ24" s="142"/>
      <c r="MDA24" s="143"/>
      <c r="MDB24" s="144"/>
      <c r="MDC24" s="144"/>
      <c r="MDD24" s="144"/>
      <c r="MDE24" s="141"/>
      <c r="MDF24" s="141"/>
      <c r="MDG24" s="142"/>
      <c r="MDH24" s="142"/>
      <c r="MDI24" s="143"/>
      <c r="MDJ24" s="144"/>
      <c r="MDK24" s="144"/>
      <c r="MDL24" s="144"/>
      <c r="MDM24" s="141"/>
      <c r="MDN24" s="141"/>
      <c r="MDO24" s="142"/>
      <c r="MDP24" s="142"/>
      <c r="MDQ24" s="143"/>
      <c r="MDR24" s="144"/>
      <c r="MDS24" s="144"/>
      <c r="MDT24" s="144"/>
      <c r="MDU24" s="141"/>
      <c r="MDV24" s="141"/>
      <c r="MDW24" s="142"/>
      <c r="MDX24" s="142"/>
      <c r="MDY24" s="143"/>
      <c r="MDZ24" s="144"/>
      <c r="MEA24" s="144"/>
      <c r="MEB24" s="144"/>
      <c r="MEC24" s="141"/>
      <c r="MED24" s="141"/>
      <c r="MEE24" s="142"/>
      <c r="MEF24" s="142"/>
      <c r="MEG24" s="143"/>
      <c r="MEH24" s="144"/>
      <c r="MEI24" s="144"/>
      <c r="MEJ24" s="144"/>
      <c r="MEK24" s="141"/>
      <c r="MEL24" s="141"/>
      <c r="MEM24" s="142"/>
      <c r="MEN24" s="142"/>
      <c r="MEO24" s="143"/>
      <c r="MEP24" s="144"/>
      <c r="MEQ24" s="144"/>
      <c r="MER24" s="144"/>
      <c r="MES24" s="141"/>
      <c r="MET24" s="141"/>
      <c r="MEU24" s="142"/>
      <c r="MEV24" s="142"/>
      <c r="MEW24" s="143"/>
      <c r="MEX24" s="144"/>
      <c r="MEY24" s="144"/>
      <c r="MEZ24" s="144"/>
      <c r="MFA24" s="141"/>
      <c r="MFB24" s="141"/>
      <c r="MFC24" s="142"/>
      <c r="MFD24" s="142"/>
      <c r="MFE24" s="143"/>
      <c r="MFF24" s="144"/>
      <c r="MFG24" s="144"/>
      <c r="MFH24" s="144"/>
      <c r="MFI24" s="141"/>
      <c r="MFJ24" s="141"/>
      <c r="MFK24" s="142"/>
      <c r="MFL24" s="142"/>
      <c r="MFM24" s="143"/>
      <c r="MFN24" s="144"/>
      <c r="MFO24" s="144"/>
      <c r="MFP24" s="144"/>
      <c r="MFQ24" s="141"/>
      <c r="MFR24" s="141"/>
      <c r="MFS24" s="142"/>
      <c r="MFT24" s="142"/>
      <c r="MFU24" s="143"/>
      <c r="MFV24" s="144"/>
      <c r="MFW24" s="144"/>
      <c r="MFX24" s="144"/>
      <c r="MFY24" s="141"/>
      <c r="MFZ24" s="141"/>
      <c r="MGA24" s="142"/>
      <c r="MGB24" s="142"/>
      <c r="MGC24" s="143"/>
      <c r="MGD24" s="144"/>
      <c r="MGE24" s="144"/>
      <c r="MGF24" s="144"/>
      <c r="MGG24" s="141"/>
      <c r="MGH24" s="141"/>
      <c r="MGI24" s="142"/>
      <c r="MGJ24" s="142"/>
      <c r="MGK24" s="143"/>
      <c r="MGL24" s="144"/>
      <c r="MGM24" s="144"/>
      <c r="MGN24" s="144"/>
      <c r="MGO24" s="141"/>
      <c r="MGP24" s="141"/>
      <c r="MGQ24" s="142"/>
      <c r="MGR24" s="142"/>
      <c r="MGS24" s="143"/>
      <c r="MGT24" s="144"/>
      <c r="MGU24" s="144"/>
      <c r="MGV24" s="144"/>
      <c r="MGW24" s="141"/>
      <c r="MGX24" s="141"/>
      <c r="MGY24" s="142"/>
      <c r="MGZ24" s="142"/>
      <c r="MHA24" s="143"/>
      <c r="MHB24" s="144"/>
      <c r="MHC24" s="144"/>
      <c r="MHD24" s="144"/>
      <c r="MHE24" s="141"/>
      <c r="MHF24" s="141"/>
      <c r="MHG24" s="142"/>
      <c r="MHH24" s="142"/>
      <c r="MHI24" s="143"/>
      <c r="MHJ24" s="144"/>
      <c r="MHK24" s="144"/>
      <c r="MHL24" s="144"/>
      <c r="MHM24" s="141"/>
      <c r="MHN24" s="141"/>
      <c r="MHO24" s="142"/>
      <c r="MHP24" s="142"/>
      <c r="MHQ24" s="143"/>
      <c r="MHR24" s="144"/>
      <c r="MHS24" s="144"/>
      <c r="MHT24" s="144"/>
      <c r="MHU24" s="141"/>
      <c r="MHV24" s="141"/>
      <c r="MHW24" s="142"/>
      <c r="MHX24" s="142"/>
      <c r="MHY24" s="143"/>
      <c r="MHZ24" s="144"/>
      <c r="MIA24" s="144"/>
      <c r="MIB24" s="144"/>
      <c r="MIC24" s="141"/>
      <c r="MID24" s="141"/>
      <c r="MIE24" s="142"/>
      <c r="MIF24" s="142"/>
      <c r="MIG24" s="143"/>
      <c r="MIH24" s="144"/>
      <c r="MII24" s="144"/>
      <c r="MIJ24" s="144"/>
      <c r="MIK24" s="141"/>
      <c r="MIL24" s="141"/>
      <c r="MIM24" s="142"/>
      <c r="MIN24" s="142"/>
      <c r="MIO24" s="143"/>
      <c r="MIP24" s="144"/>
      <c r="MIQ24" s="144"/>
      <c r="MIR24" s="144"/>
      <c r="MIS24" s="141"/>
      <c r="MIT24" s="141"/>
      <c r="MIU24" s="142"/>
      <c r="MIV24" s="142"/>
      <c r="MIW24" s="143"/>
      <c r="MIX24" s="144"/>
      <c r="MIY24" s="144"/>
      <c r="MIZ24" s="144"/>
      <c r="MJA24" s="141"/>
      <c r="MJB24" s="141"/>
      <c r="MJC24" s="142"/>
      <c r="MJD24" s="142"/>
      <c r="MJE24" s="143"/>
      <c r="MJF24" s="144"/>
      <c r="MJG24" s="144"/>
      <c r="MJH24" s="144"/>
      <c r="MJI24" s="141"/>
      <c r="MJJ24" s="141"/>
      <c r="MJK24" s="142"/>
      <c r="MJL24" s="142"/>
      <c r="MJM24" s="143"/>
      <c r="MJN24" s="144"/>
      <c r="MJO24" s="144"/>
      <c r="MJP24" s="144"/>
      <c r="MJQ24" s="141"/>
      <c r="MJR24" s="141"/>
      <c r="MJS24" s="142"/>
      <c r="MJT24" s="142"/>
      <c r="MJU24" s="143"/>
      <c r="MJV24" s="144"/>
      <c r="MJW24" s="144"/>
      <c r="MJX24" s="144"/>
      <c r="MJY24" s="141"/>
      <c r="MJZ24" s="141"/>
      <c r="MKA24" s="142"/>
      <c r="MKB24" s="142"/>
      <c r="MKC24" s="143"/>
      <c r="MKD24" s="144"/>
      <c r="MKE24" s="144"/>
      <c r="MKF24" s="144"/>
      <c r="MKG24" s="141"/>
      <c r="MKH24" s="141"/>
      <c r="MKI24" s="142"/>
      <c r="MKJ24" s="142"/>
      <c r="MKK24" s="143"/>
      <c r="MKL24" s="144"/>
      <c r="MKM24" s="144"/>
      <c r="MKN24" s="144"/>
      <c r="MKO24" s="141"/>
      <c r="MKP24" s="141"/>
      <c r="MKQ24" s="142"/>
      <c r="MKR24" s="142"/>
      <c r="MKS24" s="143"/>
      <c r="MKT24" s="144"/>
      <c r="MKU24" s="144"/>
      <c r="MKV24" s="144"/>
      <c r="MKW24" s="141"/>
      <c r="MKX24" s="141"/>
      <c r="MKY24" s="142"/>
      <c r="MKZ24" s="142"/>
      <c r="MLA24" s="143"/>
      <c r="MLB24" s="144"/>
      <c r="MLC24" s="144"/>
      <c r="MLD24" s="144"/>
      <c r="MLE24" s="141"/>
      <c r="MLF24" s="141"/>
      <c r="MLG24" s="142"/>
      <c r="MLH24" s="142"/>
      <c r="MLI24" s="143"/>
      <c r="MLJ24" s="144"/>
      <c r="MLK24" s="144"/>
      <c r="MLL24" s="144"/>
      <c r="MLM24" s="141"/>
      <c r="MLN24" s="141"/>
      <c r="MLO24" s="142"/>
      <c r="MLP24" s="142"/>
      <c r="MLQ24" s="143"/>
      <c r="MLR24" s="144"/>
      <c r="MLS24" s="144"/>
      <c r="MLT24" s="144"/>
      <c r="MLU24" s="141"/>
      <c r="MLV24" s="141"/>
      <c r="MLW24" s="142"/>
      <c r="MLX24" s="142"/>
      <c r="MLY24" s="143"/>
      <c r="MLZ24" s="144"/>
      <c r="MMA24" s="144"/>
      <c r="MMB24" s="144"/>
      <c r="MMC24" s="141"/>
      <c r="MMD24" s="141"/>
      <c r="MME24" s="142"/>
      <c r="MMF24" s="142"/>
      <c r="MMG24" s="143"/>
      <c r="MMH24" s="144"/>
      <c r="MMI24" s="144"/>
      <c r="MMJ24" s="144"/>
      <c r="MMK24" s="141"/>
      <c r="MML24" s="141"/>
      <c r="MMM24" s="142"/>
      <c r="MMN24" s="142"/>
      <c r="MMO24" s="143"/>
      <c r="MMP24" s="144"/>
      <c r="MMQ24" s="144"/>
      <c r="MMR24" s="144"/>
      <c r="MMS24" s="141"/>
      <c r="MMT24" s="141"/>
      <c r="MMU24" s="142"/>
      <c r="MMV24" s="142"/>
      <c r="MMW24" s="143"/>
      <c r="MMX24" s="144"/>
      <c r="MMY24" s="144"/>
      <c r="MMZ24" s="144"/>
      <c r="MNA24" s="141"/>
      <c r="MNB24" s="141"/>
      <c r="MNC24" s="142"/>
      <c r="MND24" s="142"/>
      <c r="MNE24" s="143"/>
      <c r="MNF24" s="144"/>
      <c r="MNG24" s="144"/>
      <c r="MNH24" s="144"/>
      <c r="MNI24" s="141"/>
      <c r="MNJ24" s="141"/>
      <c r="MNK24" s="142"/>
      <c r="MNL24" s="142"/>
      <c r="MNM24" s="143"/>
      <c r="MNN24" s="144"/>
      <c r="MNO24" s="144"/>
      <c r="MNP24" s="144"/>
      <c r="MNQ24" s="141"/>
      <c r="MNR24" s="141"/>
      <c r="MNS24" s="142"/>
      <c r="MNT24" s="142"/>
      <c r="MNU24" s="143"/>
      <c r="MNV24" s="144"/>
      <c r="MNW24" s="144"/>
      <c r="MNX24" s="144"/>
      <c r="MNY24" s="141"/>
      <c r="MNZ24" s="141"/>
      <c r="MOA24" s="142"/>
      <c r="MOB24" s="142"/>
      <c r="MOC24" s="143"/>
      <c r="MOD24" s="144"/>
      <c r="MOE24" s="144"/>
      <c r="MOF24" s="144"/>
      <c r="MOG24" s="141"/>
      <c r="MOH24" s="141"/>
      <c r="MOI24" s="142"/>
      <c r="MOJ24" s="142"/>
      <c r="MOK24" s="143"/>
      <c r="MOL24" s="144"/>
      <c r="MOM24" s="144"/>
      <c r="MON24" s="144"/>
      <c r="MOO24" s="141"/>
      <c r="MOP24" s="141"/>
      <c r="MOQ24" s="142"/>
      <c r="MOR24" s="142"/>
      <c r="MOS24" s="143"/>
      <c r="MOT24" s="144"/>
      <c r="MOU24" s="144"/>
      <c r="MOV24" s="144"/>
      <c r="MOW24" s="141"/>
      <c r="MOX24" s="141"/>
      <c r="MOY24" s="142"/>
      <c r="MOZ24" s="142"/>
      <c r="MPA24" s="143"/>
      <c r="MPB24" s="144"/>
      <c r="MPC24" s="144"/>
      <c r="MPD24" s="144"/>
      <c r="MPE24" s="141"/>
      <c r="MPF24" s="141"/>
      <c r="MPG24" s="142"/>
      <c r="MPH24" s="142"/>
      <c r="MPI24" s="143"/>
      <c r="MPJ24" s="144"/>
      <c r="MPK24" s="144"/>
      <c r="MPL24" s="144"/>
      <c r="MPM24" s="141"/>
      <c r="MPN24" s="141"/>
      <c r="MPO24" s="142"/>
      <c r="MPP24" s="142"/>
      <c r="MPQ24" s="143"/>
      <c r="MPR24" s="144"/>
      <c r="MPS24" s="144"/>
      <c r="MPT24" s="144"/>
      <c r="MPU24" s="141"/>
      <c r="MPV24" s="141"/>
      <c r="MPW24" s="142"/>
      <c r="MPX24" s="142"/>
      <c r="MPY24" s="143"/>
      <c r="MPZ24" s="144"/>
      <c r="MQA24" s="144"/>
      <c r="MQB24" s="144"/>
      <c r="MQC24" s="141"/>
      <c r="MQD24" s="141"/>
      <c r="MQE24" s="142"/>
      <c r="MQF24" s="142"/>
      <c r="MQG24" s="143"/>
      <c r="MQH24" s="144"/>
      <c r="MQI24" s="144"/>
      <c r="MQJ24" s="144"/>
      <c r="MQK24" s="141"/>
      <c r="MQL24" s="141"/>
      <c r="MQM24" s="142"/>
      <c r="MQN24" s="142"/>
      <c r="MQO24" s="143"/>
      <c r="MQP24" s="144"/>
      <c r="MQQ24" s="144"/>
      <c r="MQR24" s="144"/>
      <c r="MQS24" s="141"/>
      <c r="MQT24" s="141"/>
      <c r="MQU24" s="142"/>
      <c r="MQV24" s="142"/>
      <c r="MQW24" s="143"/>
      <c r="MQX24" s="144"/>
      <c r="MQY24" s="144"/>
      <c r="MQZ24" s="144"/>
      <c r="MRA24" s="141"/>
      <c r="MRB24" s="141"/>
      <c r="MRC24" s="142"/>
      <c r="MRD24" s="142"/>
      <c r="MRE24" s="143"/>
      <c r="MRF24" s="144"/>
      <c r="MRG24" s="144"/>
      <c r="MRH24" s="144"/>
      <c r="MRI24" s="141"/>
      <c r="MRJ24" s="141"/>
      <c r="MRK24" s="142"/>
      <c r="MRL24" s="142"/>
      <c r="MRM24" s="143"/>
      <c r="MRN24" s="144"/>
      <c r="MRO24" s="144"/>
      <c r="MRP24" s="144"/>
      <c r="MRQ24" s="141"/>
      <c r="MRR24" s="141"/>
      <c r="MRS24" s="142"/>
      <c r="MRT24" s="142"/>
      <c r="MRU24" s="143"/>
      <c r="MRV24" s="144"/>
      <c r="MRW24" s="144"/>
      <c r="MRX24" s="144"/>
      <c r="MRY24" s="141"/>
      <c r="MRZ24" s="141"/>
      <c r="MSA24" s="142"/>
      <c r="MSB24" s="142"/>
      <c r="MSC24" s="143"/>
      <c r="MSD24" s="144"/>
      <c r="MSE24" s="144"/>
      <c r="MSF24" s="144"/>
      <c r="MSG24" s="141"/>
      <c r="MSH24" s="141"/>
      <c r="MSI24" s="142"/>
      <c r="MSJ24" s="142"/>
      <c r="MSK24" s="143"/>
      <c r="MSL24" s="144"/>
      <c r="MSM24" s="144"/>
      <c r="MSN24" s="144"/>
      <c r="MSO24" s="141"/>
      <c r="MSP24" s="141"/>
      <c r="MSQ24" s="142"/>
      <c r="MSR24" s="142"/>
      <c r="MSS24" s="143"/>
      <c r="MST24" s="144"/>
      <c r="MSU24" s="144"/>
      <c r="MSV24" s="144"/>
      <c r="MSW24" s="141"/>
      <c r="MSX24" s="141"/>
      <c r="MSY24" s="142"/>
      <c r="MSZ24" s="142"/>
      <c r="MTA24" s="143"/>
      <c r="MTB24" s="144"/>
      <c r="MTC24" s="144"/>
      <c r="MTD24" s="144"/>
      <c r="MTE24" s="141"/>
      <c r="MTF24" s="141"/>
      <c r="MTG24" s="142"/>
      <c r="MTH24" s="142"/>
      <c r="MTI24" s="143"/>
      <c r="MTJ24" s="144"/>
      <c r="MTK24" s="144"/>
      <c r="MTL24" s="144"/>
      <c r="MTM24" s="141"/>
      <c r="MTN24" s="141"/>
      <c r="MTO24" s="142"/>
      <c r="MTP24" s="142"/>
      <c r="MTQ24" s="143"/>
      <c r="MTR24" s="144"/>
      <c r="MTS24" s="144"/>
      <c r="MTT24" s="144"/>
      <c r="MTU24" s="141"/>
      <c r="MTV24" s="141"/>
      <c r="MTW24" s="142"/>
      <c r="MTX24" s="142"/>
      <c r="MTY24" s="143"/>
      <c r="MTZ24" s="144"/>
      <c r="MUA24" s="144"/>
      <c r="MUB24" s="144"/>
      <c r="MUC24" s="141"/>
      <c r="MUD24" s="141"/>
      <c r="MUE24" s="142"/>
      <c r="MUF24" s="142"/>
      <c r="MUG24" s="143"/>
      <c r="MUH24" s="144"/>
      <c r="MUI24" s="144"/>
      <c r="MUJ24" s="144"/>
      <c r="MUK24" s="141"/>
      <c r="MUL24" s="141"/>
      <c r="MUM24" s="142"/>
      <c r="MUN24" s="142"/>
      <c r="MUO24" s="143"/>
      <c r="MUP24" s="144"/>
      <c r="MUQ24" s="144"/>
      <c r="MUR24" s="144"/>
      <c r="MUS24" s="141"/>
      <c r="MUT24" s="141"/>
      <c r="MUU24" s="142"/>
      <c r="MUV24" s="142"/>
      <c r="MUW24" s="143"/>
      <c r="MUX24" s="144"/>
      <c r="MUY24" s="144"/>
      <c r="MUZ24" s="144"/>
      <c r="MVA24" s="141"/>
      <c r="MVB24" s="141"/>
      <c r="MVC24" s="142"/>
      <c r="MVD24" s="142"/>
      <c r="MVE24" s="143"/>
      <c r="MVF24" s="144"/>
      <c r="MVG24" s="144"/>
      <c r="MVH24" s="144"/>
      <c r="MVI24" s="141"/>
      <c r="MVJ24" s="141"/>
      <c r="MVK24" s="142"/>
      <c r="MVL24" s="142"/>
      <c r="MVM24" s="143"/>
      <c r="MVN24" s="144"/>
      <c r="MVO24" s="144"/>
      <c r="MVP24" s="144"/>
      <c r="MVQ24" s="141"/>
      <c r="MVR24" s="141"/>
      <c r="MVS24" s="142"/>
      <c r="MVT24" s="142"/>
      <c r="MVU24" s="143"/>
      <c r="MVV24" s="144"/>
      <c r="MVW24" s="144"/>
      <c r="MVX24" s="144"/>
      <c r="MVY24" s="141"/>
      <c r="MVZ24" s="141"/>
      <c r="MWA24" s="142"/>
      <c r="MWB24" s="142"/>
      <c r="MWC24" s="143"/>
      <c r="MWD24" s="144"/>
      <c r="MWE24" s="144"/>
      <c r="MWF24" s="144"/>
      <c r="MWG24" s="141"/>
      <c r="MWH24" s="141"/>
      <c r="MWI24" s="142"/>
      <c r="MWJ24" s="142"/>
      <c r="MWK24" s="143"/>
      <c r="MWL24" s="144"/>
      <c r="MWM24" s="144"/>
      <c r="MWN24" s="144"/>
      <c r="MWO24" s="141"/>
      <c r="MWP24" s="141"/>
      <c r="MWQ24" s="142"/>
      <c r="MWR24" s="142"/>
      <c r="MWS24" s="143"/>
      <c r="MWT24" s="144"/>
      <c r="MWU24" s="144"/>
      <c r="MWV24" s="144"/>
      <c r="MWW24" s="141"/>
      <c r="MWX24" s="141"/>
      <c r="MWY24" s="142"/>
      <c r="MWZ24" s="142"/>
      <c r="MXA24" s="143"/>
      <c r="MXB24" s="144"/>
      <c r="MXC24" s="144"/>
      <c r="MXD24" s="144"/>
      <c r="MXE24" s="141"/>
      <c r="MXF24" s="141"/>
      <c r="MXG24" s="142"/>
      <c r="MXH24" s="142"/>
      <c r="MXI24" s="143"/>
      <c r="MXJ24" s="144"/>
      <c r="MXK24" s="144"/>
      <c r="MXL24" s="144"/>
      <c r="MXM24" s="141"/>
      <c r="MXN24" s="141"/>
      <c r="MXO24" s="142"/>
      <c r="MXP24" s="142"/>
      <c r="MXQ24" s="143"/>
      <c r="MXR24" s="144"/>
      <c r="MXS24" s="144"/>
      <c r="MXT24" s="144"/>
      <c r="MXU24" s="141"/>
      <c r="MXV24" s="141"/>
      <c r="MXW24" s="142"/>
      <c r="MXX24" s="142"/>
      <c r="MXY24" s="143"/>
      <c r="MXZ24" s="144"/>
      <c r="MYA24" s="144"/>
      <c r="MYB24" s="144"/>
      <c r="MYC24" s="141"/>
      <c r="MYD24" s="141"/>
      <c r="MYE24" s="142"/>
      <c r="MYF24" s="142"/>
      <c r="MYG24" s="143"/>
      <c r="MYH24" s="144"/>
      <c r="MYI24" s="144"/>
      <c r="MYJ24" s="144"/>
      <c r="MYK24" s="141"/>
      <c r="MYL24" s="141"/>
      <c r="MYM24" s="142"/>
      <c r="MYN24" s="142"/>
      <c r="MYO24" s="143"/>
      <c r="MYP24" s="144"/>
      <c r="MYQ24" s="144"/>
      <c r="MYR24" s="144"/>
      <c r="MYS24" s="141"/>
      <c r="MYT24" s="141"/>
      <c r="MYU24" s="142"/>
      <c r="MYV24" s="142"/>
      <c r="MYW24" s="143"/>
      <c r="MYX24" s="144"/>
      <c r="MYY24" s="144"/>
      <c r="MYZ24" s="144"/>
      <c r="MZA24" s="141"/>
      <c r="MZB24" s="141"/>
      <c r="MZC24" s="142"/>
      <c r="MZD24" s="142"/>
      <c r="MZE24" s="143"/>
      <c r="MZF24" s="144"/>
      <c r="MZG24" s="144"/>
      <c r="MZH24" s="144"/>
      <c r="MZI24" s="141"/>
      <c r="MZJ24" s="141"/>
      <c r="MZK24" s="142"/>
      <c r="MZL24" s="142"/>
      <c r="MZM24" s="143"/>
      <c r="MZN24" s="144"/>
      <c r="MZO24" s="144"/>
      <c r="MZP24" s="144"/>
      <c r="MZQ24" s="141"/>
      <c r="MZR24" s="141"/>
      <c r="MZS24" s="142"/>
      <c r="MZT24" s="142"/>
      <c r="MZU24" s="143"/>
      <c r="MZV24" s="144"/>
      <c r="MZW24" s="144"/>
      <c r="MZX24" s="144"/>
      <c r="MZY24" s="141"/>
      <c r="MZZ24" s="141"/>
      <c r="NAA24" s="142"/>
      <c r="NAB24" s="142"/>
      <c r="NAC24" s="143"/>
      <c r="NAD24" s="144"/>
      <c r="NAE24" s="144"/>
      <c r="NAF24" s="144"/>
      <c r="NAG24" s="141"/>
      <c r="NAH24" s="141"/>
      <c r="NAI24" s="142"/>
      <c r="NAJ24" s="142"/>
      <c r="NAK24" s="143"/>
      <c r="NAL24" s="144"/>
      <c r="NAM24" s="144"/>
      <c r="NAN24" s="144"/>
      <c r="NAO24" s="141"/>
      <c r="NAP24" s="141"/>
      <c r="NAQ24" s="142"/>
      <c r="NAR24" s="142"/>
      <c r="NAS24" s="143"/>
      <c r="NAT24" s="144"/>
      <c r="NAU24" s="144"/>
      <c r="NAV24" s="144"/>
      <c r="NAW24" s="141"/>
      <c r="NAX24" s="141"/>
      <c r="NAY24" s="142"/>
      <c r="NAZ24" s="142"/>
      <c r="NBA24" s="143"/>
      <c r="NBB24" s="144"/>
      <c r="NBC24" s="144"/>
      <c r="NBD24" s="144"/>
      <c r="NBE24" s="141"/>
      <c r="NBF24" s="141"/>
      <c r="NBG24" s="142"/>
      <c r="NBH24" s="142"/>
      <c r="NBI24" s="143"/>
      <c r="NBJ24" s="144"/>
      <c r="NBK24" s="144"/>
      <c r="NBL24" s="144"/>
      <c r="NBM24" s="141"/>
      <c r="NBN24" s="141"/>
      <c r="NBO24" s="142"/>
      <c r="NBP24" s="142"/>
      <c r="NBQ24" s="143"/>
      <c r="NBR24" s="144"/>
      <c r="NBS24" s="144"/>
      <c r="NBT24" s="144"/>
      <c r="NBU24" s="141"/>
      <c r="NBV24" s="141"/>
      <c r="NBW24" s="142"/>
      <c r="NBX24" s="142"/>
      <c r="NBY24" s="143"/>
      <c r="NBZ24" s="144"/>
      <c r="NCA24" s="144"/>
      <c r="NCB24" s="144"/>
      <c r="NCC24" s="141"/>
      <c r="NCD24" s="141"/>
      <c r="NCE24" s="142"/>
      <c r="NCF24" s="142"/>
      <c r="NCG24" s="143"/>
      <c r="NCH24" s="144"/>
      <c r="NCI24" s="144"/>
      <c r="NCJ24" s="144"/>
      <c r="NCK24" s="141"/>
      <c r="NCL24" s="141"/>
      <c r="NCM24" s="142"/>
      <c r="NCN24" s="142"/>
      <c r="NCO24" s="143"/>
      <c r="NCP24" s="144"/>
      <c r="NCQ24" s="144"/>
      <c r="NCR24" s="144"/>
      <c r="NCS24" s="141"/>
      <c r="NCT24" s="141"/>
      <c r="NCU24" s="142"/>
      <c r="NCV24" s="142"/>
      <c r="NCW24" s="143"/>
      <c r="NCX24" s="144"/>
      <c r="NCY24" s="144"/>
      <c r="NCZ24" s="144"/>
      <c r="NDA24" s="141"/>
      <c r="NDB24" s="141"/>
      <c r="NDC24" s="142"/>
      <c r="NDD24" s="142"/>
      <c r="NDE24" s="143"/>
      <c r="NDF24" s="144"/>
      <c r="NDG24" s="144"/>
      <c r="NDH24" s="144"/>
      <c r="NDI24" s="141"/>
      <c r="NDJ24" s="141"/>
      <c r="NDK24" s="142"/>
      <c r="NDL24" s="142"/>
      <c r="NDM24" s="143"/>
      <c r="NDN24" s="144"/>
      <c r="NDO24" s="144"/>
      <c r="NDP24" s="144"/>
      <c r="NDQ24" s="141"/>
      <c r="NDR24" s="141"/>
      <c r="NDS24" s="142"/>
      <c r="NDT24" s="142"/>
      <c r="NDU24" s="143"/>
      <c r="NDV24" s="144"/>
      <c r="NDW24" s="144"/>
      <c r="NDX24" s="144"/>
      <c r="NDY24" s="141"/>
      <c r="NDZ24" s="141"/>
      <c r="NEA24" s="142"/>
      <c r="NEB24" s="142"/>
      <c r="NEC24" s="143"/>
      <c r="NED24" s="144"/>
      <c r="NEE24" s="144"/>
      <c r="NEF24" s="144"/>
      <c r="NEG24" s="141"/>
      <c r="NEH24" s="141"/>
      <c r="NEI24" s="142"/>
      <c r="NEJ24" s="142"/>
      <c r="NEK24" s="143"/>
      <c r="NEL24" s="144"/>
      <c r="NEM24" s="144"/>
      <c r="NEN24" s="144"/>
      <c r="NEO24" s="141"/>
      <c r="NEP24" s="141"/>
      <c r="NEQ24" s="142"/>
      <c r="NER24" s="142"/>
      <c r="NES24" s="143"/>
      <c r="NET24" s="144"/>
      <c r="NEU24" s="144"/>
      <c r="NEV24" s="144"/>
      <c r="NEW24" s="141"/>
      <c r="NEX24" s="141"/>
      <c r="NEY24" s="142"/>
      <c r="NEZ24" s="142"/>
      <c r="NFA24" s="143"/>
      <c r="NFB24" s="144"/>
      <c r="NFC24" s="144"/>
      <c r="NFD24" s="144"/>
      <c r="NFE24" s="141"/>
      <c r="NFF24" s="141"/>
      <c r="NFG24" s="142"/>
      <c r="NFH24" s="142"/>
      <c r="NFI24" s="143"/>
      <c r="NFJ24" s="144"/>
      <c r="NFK24" s="144"/>
      <c r="NFL24" s="144"/>
      <c r="NFM24" s="141"/>
      <c r="NFN24" s="141"/>
      <c r="NFO24" s="142"/>
      <c r="NFP24" s="142"/>
      <c r="NFQ24" s="143"/>
      <c r="NFR24" s="144"/>
      <c r="NFS24" s="144"/>
      <c r="NFT24" s="144"/>
      <c r="NFU24" s="141"/>
      <c r="NFV24" s="141"/>
      <c r="NFW24" s="142"/>
      <c r="NFX24" s="142"/>
      <c r="NFY24" s="143"/>
      <c r="NFZ24" s="144"/>
      <c r="NGA24" s="144"/>
      <c r="NGB24" s="144"/>
      <c r="NGC24" s="141"/>
      <c r="NGD24" s="141"/>
      <c r="NGE24" s="142"/>
      <c r="NGF24" s="142"/>
      <c r="NGG24" s="143"/>
      <c r="NGH24" s="144"/>
      <c r="NGI24" s="144"/>
      <c r="NGJ24" s="144"/>
      <c r="NGK24" s="141"/>
      <c r="NGL24" s="141"/>
      <c r="NGM24" s="142"/>
      <c r="NGN24" s="142"/>
      <c r="NGO24" s="143"/>
      <c r="NGP24" s="144"/>
      <c r="NGQ24" s="144"/>
      <c r="NGR24" s="144"/>
      <c r="NGS24" s="141"/>
      <c r="NGT24" s="141"/>
      <c r="NGU24" s="142"/>
      <c r="NGV24" s="142"/>
      <c r="NGW24" s="143"/>
      <c r="NGX24" s="144"/>
      <c r="NGY24" s="144"/>
      <c r="NGZ24" s="144"/>
      <c r="NHA24" s="141"/>
      <c r="NHB24" s="141"/>
      <c r="NHC24" s="142"/>
      <c r="NHD24" s="142"/>
      <c r="NHE24" s="143"/>
      <c r="NHF24" s="144"/>
      <c r="NHG24" s="144"/>
      <c r="NHH24" s="144"/>
      <c r="NHI24" s="141"/>
      <c r="NHJ24" s="141"/>
      <c r="NHK24" s="142"/>
      <c r="NHL24" s="142"/>
      <c r="NHM24" s="143"/>
      <c r="NHN24" s="144"/>
      <c r="NHO24" s="144"/>
      <c r="NHP24" s="144"/>
      <c r="NHQ24" s="141"/>
      <c r="NHR24" s="141"/>
      <c r="NHS24" s="142"/>
      <c r="NHT24" s="142"/>
      <c r="NHU24" s="143"/>
      <c r="NHV24" s="144"/>
      <c r="NHW24" s="144"/>
      <c r="NHX24" s="144"/>
      <c r="NHY24" s="141"/>
      <c r="NHZ24" s="141"/>
      <c r="NIA24" s="142"/>
      <c r="NIB24" s="142"/>
      <c r="NIC24" s="143"/>
      <c r="NID24" s="144"/>
      <c r="NIE24" s="144"/>
      <c r="NIF24" s="144"/>
      <c r="NIG24" s="141"/>
      <c r="NIH24" s="141"/>
      <c r="NII24" s="142"/>
      <c r="NIJ24" s="142"/>
      <c r="NIK24" s="143"/>
      <c r="NIL24" s="144"/>
      <c r="NIM24" s="144"/>
      <c r="NIN24" s="144"/>
      <c r="NIO24" s="141"/>
      <c r="NIP24" s="141"/>
      <c r="NIQ24" s="142"/>
      <c r="NIR24" s="142"/>
      <c r="NIS24" s="143"/>
      <c r="NIT24" s="144"/>
      <c r="NIU24" s="144"/>
      <c r="NIV24" s="144"/>
      <c r="NIW24" s="141"/>
      <c r="NIX24" s="141"/>
      <c r="NIY24" s="142"/>
      <c r="NIZ24" s="142"/>
      <c r="NJA24" s="143"/>
      <c r="NJB24" s="144"/>
      <c r="NJC24" s="144"/>
      <c r="NJD24" s="144"/>
      <c r="NJE24" s="141"/>
      <c r="NJF24" s="141"/>
      <c r="NJG24" s="142"/>
      <c r="NJH24" s="142"/>
      <c r="NJI24" s="143"/>
      <c r="NJJ24" s="144"/>
      <c r="NJK24" s="144"/>
      <c r="NJL24" s="144"/>
      <c r="NJM24" s="141"/>
      <c r="NJN24" s="141"/>
      <c r="NJO24" s="142"/>
      <c r="NJP24" s="142"/>
      <c r="NJQ24" s="143"/>
      <c r="NJR24" s="144"/>
      <c r="NJS24" s="144"/>
      <c r="NJT24" s="144"/>
      <c r="NJU24" s="141"/>
      <c r="NJV24" s="141"/>
      <c r="NJW24" s="142"/>
      <c r="NJX24" s="142"/>
      <c r="NJY24" s="143"/>
      <c r="NJZ24" s="144"/>
      <c r="NKA24" s="144"/>
      <c r="NKB24" s="144"/>
      <c r="NKC24" s="141"/>
      <c r="NKD24" s="141"/>
      <c r="NKE24" s="142"/>
      <c r="NKF24" s="142"/>
      <c r="NKG24" s="143"/>
      <c r="NKH24" s="144"/>
      <c r="NKI24" s="144"/>
      <c r="NKJ24" s="144"/>
      <c r="NKK24" s="141"/>
      <c r="NKL24" s="141"/>
      <c r="NKM24" s="142"/>
      <c r="NKN24" s="142"/>
      <c r="NKO24" s="143"/>
      <c r="NKP24" s="144"/>
      <c r="NKQ24" s="144"/>
      <c r="NKR24" s="144"/>
      <c r="NKS24" s="141"/>
      <c r="NKT24" s="141"/>
      <c r="NKU24" s="142"/>
      <c r="NKV24" s="142"/>
      <c r="NKW24" s="143"/>
      <c r="NKX24" s="144"/>
      <c r="NKY24" s="144"/>
      <c r="NKZ24" s="144"/>
      <c r="NLA24" s="141"/>
      <c r="NLB24" s="141"/>
      <c r="NLC24" s="142"/>
      <c r="NLD24" s="142"/>
      <c r="NLE24" s="143"/>
      <c r="NLF24" s="144"/>
      <c r="NLG24" s="144"/>
      <c r="NLH24" s="144"/>
      <c r="NLI24" s="141"/>
      <c r="NLJ24" s="141"/>
      <c r="NLK24" s="142"/>
      <c r="NLL24" s="142"/>
      <c r="NLM24" s="143"/>
      <c r="NLN24" s="144"/>
      <c r="NLO24" s="144"/>
      <c r="NLP24" s="144"/>
      <c r="NLQ24" s="141"/>
      <c r="NLR24" s="141"/>
      <c r="NLS24" s="142"/>
      <c r="NLT24" s="142"/>
      <c r="NLU24" s="143"/>
      <c r="NLV24" s="144"/>
      <c r="NLW24" s="144"/>
      <c r="NLX24" s="144"/>
      <c r="NLY24" s="141"/>
      <c r="NLZ24" s="141"/>
      <c r="NMA24" s="142"/>
      <c r="NMB24" s="142"/>
      <c r="NMC24" s="143"/>
      <c r="NMD24" s="144"/>
      <c r="NME24" s="144"/>
      <c r="NMF24" s="144"/>
      <c r="NMG24" s="141"/>
      <c r="NMH24" s="141"/>
      <c r="NMI24" s="142"/>
      <c r="NMJ24" s="142"/>
      <c r="NMK24" s="143"/>
      <c r="NML24" s="144"/>
      <c r="NMM24" s="144"/>
      <c r="NMN24" s="144"/>
      <c r="NMO24" s="141"/>
      <c r="NMP24" s="141"/>
      <c r="NMQ24" s="142"/>
      <c r="NMR24" s="142"/>
      <c r="NMS24" s="143"/>
      <c r="NMT24" s="144"/>
      <c r="NMU24" s="144"/>
      <c r="NMV24" s="144"/>
      <c r="NMW24" s="141"/>
      <c r="NMX24" s="141"/>
      <c r="NMY24" s="142"/>
      <c r="NMZ24" s="142"/>
      <c r="NNA24" s="143"/>
      <c r="NNB24" s="144"/>
      <c r="NNC24" s="144"/>
      <c r="NND24" s="144"/>
      <c r="NNE24" s="141"/>
      <c r="NNF24" s="141"/>
      <c r="NNG24" s="142"/>
      <c r="NNH24" s="142"/>
      <c r="NNI24" s="143"/>
      <c r="NNJ24" s="144"/>
      <c r="NNK24" s="144"/>
      <c r="NNL24" s="144"/>
      <c r="NNM24" s="141"/>
      <c r="NNN24" s="141"/>
      <c r="NNO24" s="142"/>
      <c r="NNP24" s="142"/>
      <c r="NNQ24" s="143"/>
      <c r="NNR24" s="144"/>
      <c r="NNS24" s="144"/>
      <c r="NNT24" s="144"/>
      <c r="NNU24" s="141"/>
      <c r="NNV24" s="141"/>
      <c r="NNW24" s="142"/>
      <c r="NNX24" s="142"/>
      <c r="NNY24" s="143"/>
      <c r="NNZ24" s="144"/>
      <c r="NOA24" s="144"/>
      <c r="NOB24" s="144"/>
      <c r="NOC24" s="141"/>
      <c r="NOD24" s="141"/>
      <c r="NOE24" s="142"/>
      <c r="NOF24" s="142"/>
      <c r="NOG24" s="143"/>
      <c r="NOH24" s="144"/>
      <c r="NOI24" s="144"/>
      <c r="NOJ24" s="144"/>
      <c r="NOK24" s="141"/>
      <c r="NOL24" s="141"/>
      <c r="NOM24" s="142"/>
      <c r="NON24" s="142"/>
      <c r="NOO24" s="143"/>
      <c r="NOP24" s="144"/>
      <c r="NOQ24" s="144"/>
      <c r="NOR24" s="144"/>
      <c r="NOS24" s="141"/>
      <c r="NOT24" s="141"/>
      <c r="NOU24" s="142"/>
      <c r="NOV24" s="142"/>
      <c r="NOW24" s="143"/>
      <c r="NOX24" s="144"/>
      <c r="NOY24" s="144"/>
      <c r="NOZ24" s="144"/>
      <c r="NPA24" s="141"/>
      <c r="NPB24" s="141"/>
      <c r="NPC24" s="142"/>
      <c r="NPD24" s="142"/>
      <c r="NPE24" s="143"/>
      <c r="NPF24" s="144"/>
      <c r="NPG24" s="144"/>
      <c r="NPH24" s="144"/>
      <c r="NPI24" s="141"/>
      <c r="NPJ24" s="141"/>
      <c r="NPK24" s="142"/>
      <c r="NPL24" s="142"/>
      <c r="NPM24" s="143"/>
      <c r="NPN24" s="144"/>
      <c r="NPO24" s="144"/>
      <c r="NPP24" s="144"/>
      <c r="NPQ24" s="141"/>
      <c r="NPR24" s="141"/>
      <c r="NPS24" s="142"/>
      <c r="NPT24" s="142"/>
      <c r="NPU24" s="143"/>
      <c r="NPV24" s="144"/>
      <c r="NPW24" s="144"/>
      <c r="NPX24" s="144"/>
      <c r="NPY24" s="141"/>
      <c r="NPZ24" s="141"/>
      <c r="NQA24" s="142"/>
      <c r="NQB24" s="142"/>
      <c r="NQC24" s="143"/>
      <c r="NQD24" s="144"/>
      <c r="NQE24" s="144"/>
      <c r="NQF24" s="144"/>
      <c r="NQG24" s="141"/>
      <c r="NQH24" s="141"/>
      <c r="NQI24" s="142"/>
      <c r="NQJ24" s="142"/>
      <c r="NQK24" s="143"/>
      <c r="NQL24" s="144"/>
      <c r="NQM24" s="144"/>
      <c r="NQN24" s="144"/>
      <c r="NQO24" s="141"/>
      <c r="NQP24" s="141"/>
      <c r="NQQ24" s="142"/>
      <c r="NQR24" s="142"/>
      <c r="NQS24" s="143"/>
      <c r="NQT24" s="144"/>
      <c r="NQU24" s="144"/>
      <c r="NQV24" s="144"/>
      <c r="NQW24" s="141"/>
      <c r="NQX24" s="141"/>
      <c r="NQY24" s="142"/>
      <c r="NQZ24" s="142"/>
      <c r="NRA24" s="143"/>
      <c r="NRB24" s="144"/>
      <c r="NRC24" s="144"/>
      <c r="NRD24" s="144"/>
      <c r="NRE24" s="141"/>
      <c r="NRF24" s="141"/>
      <c r="NRG24" s="142"/>
      <c r="NRH24" s="142"/>
      <c r="NRI24" s="143"/>
      <c r="NRJ24" s="144"/>
      <c r="NRK24" s="144"/>
      <c r="NRL24" s="144"/>
      <c r="NRM24" s="141"/>
      <c r="NRN24" s="141"/>
      <c r="NRO24" s="142"/>
      <c r="NRP24" s="142"/>
      <c r="NRQ24" s="143"/>
      <c r="NRR24" s="144"/>
      <c r="NRS24" s="144"/>
      <c r="NRT24" s="144"/>
      <c r="NRU24" s="141"/>
      <c r="NRV24" s="141"/>
      <c r="NRW24" s="142"/>
      <c r="NRX24" s="142"/>
      <c r="NRY24" s="143"/>
      <c r="NRZ24" s="144"/>
      <c r="NSA24" s="144"/>
      <c r="NSB24" s="144"/>
      <c r="NSC24" s="141"/>
      <c r="NSD24" s="141"/>
      <c r="NSE24" s="142"/>
      <c r="NSF24" s="142"/>
      <c r="NSG24" s="143"/>
      <c r="NSH24" s="144"/>
      <c r="NSI24" s="144"/>
      <c r="NSJ24" s="144"/>
      <c r="NSK24" s="141"/>
      <c r="NSL24" s="141"/>
      <c r="NSM24" s="142"/>
      <c r="NSN24" s="142"/>
      <c r="NSO24" s="143"/>
      <c r="NSP24" s="144"/>
      <c r="NSQ24" s="144"/>
      <c r="NSR24" s="144"/>
      <c r="NSS24" s="141"/>
      <c r="NST24" s="141"/>
      <c r="NSU24" s="142"/>
      <c r="NSV24" s="142"/>
      <c r="NSW24" s="143"/>
      <c r="NSX24" s="144"/>
      <c r="NSY24" s="144"/>
      <c r="NSZ24" s="144"/>
      <c r="NTA24" s="141"/>
      <c r="NTB24" s="141"/>
      <c r="NTC24" s="142"/>
      <c r="NTD24" s="142"/>
      <c r="NTE24" s="143"/>
      <c r="NTF24" s="144"/>
      <c r="NTG24" s="144"/>
      <c r="NTH24" s="144"/>
      <c r="NTI24" s="141"/>
      <c r="NTJ24" s="141"/>
      <c r="NTK24" s="142"/>
      <c r="NTL24" s="142"/>
      <c r="NTM24" s="143"/>
      <c r="NTN24" s="144"/>
      <c r="NTO24" s="144"/>
      <c r="NTP24" s="144"/>
      <c r="NTQ24" s="141"/>
      <c r="NTR24" s="141"/>
      <c r="NTS24" s="142"/>
      <c r="NTT24" s="142"/>
      <c r="NTU24" s="143"/>
      <c r="NTV24" s="144"/>
      <c r="NTW24" s="144"/>
      <c r="NTX24" s="144"/>
      <c r="NTY24" s="141"/>
      <c r="NTZ24" s="141"/>
      <c r="NUA24" s="142"/>
      <c r="NUB24" s="142"/>
      <c r="NUC24" s="143"/>
      <c r="NUD24" s="144"/>
      <c r="NUE24" s="144"/>
      <c r="NUF24" s="144"/>
      <c r="NUG24" s="141"/>
      <c r="NUH24" s="141"/>
      <c r="NUI24" s="142"/>
      <c r="NUJ24" s="142"/>
      <c r="NUK24" s="143"/>
      <c r="NUL24" s="144"/>
      <c r="NUM24" s="144"/>
      <c r="NUN24" s="144"/>
      <c r="NUO24" s="141"/>
      <c r="NUP24" s="141"/>
      <c r="NUQ24" s="142"/>
      <c r="NUR24" s="142"/>
      <c r="NUS24" s="143"/>
      <c r="NUT24" s="144"/>
      <c r="NUU24" s="144"/>
      <c r="NUV24" s="144"/>
      <c r="NUW24" s="141"/>
      <c r="NUX24" s="141"/>
      <c r="NUY24" s="142"/>
      <c r="NUZ24" s="142"/>
      <c r="NVA24" s="143"/>
      <c r="NVB24" s="144"/>
      <c r="NVC24" s="144"/>
      <c r="NVD24" s="144"/>
      <c r="NVE24" s="141"/>
      <c r="NVF24" s="141"/>
      <c r="NVG24" s="142"/>
      <c r="NVH24" s="142"/>
      <c r="NVI24" s="143"/>
      <c r="NVJ24" s="144"/>
      <c r="NVK24" s="144"/>
      <c r="NVL24" s="144"/>
      <c r="NVM24" s="141"/>
      <c r="NVN24" s="141"/>
      <c r="NVO24" s="142"/>
      <c r="NVP24" s="142"/>
      <c r="NVQ24" s="143"/>
      <c r="NVR24" s="144"/>
      <c r="NVS24" s="144"/>
      <c r="NVT24" s="144"/>
      <c r="NVU24" s="141"/>
      <c r="NVV24" s="141"/>
      <c r="NVW24" s="142"/>
      <c r="NVX24" s="142"/>
      <c r="NVY24" s="143"/>
      <c r="NVZ24" s="144"/>
      <c r="NWA24" s="144"/>
      <c r="NWB24" s="144"/>
      <c r="NWC24" s="141"/>
      <c r="NWD24" s="141"/>
      <c r="NWE24" s="142"/>
      <c r="NWF24" s="142"/>
      <c r="NWG24" s="143"/>
      <c r="NWH24" s="144"/>
      <c r="NWI24" s="144"/>
      <c r="NWJ24" s="144"/>
      <c r="NWK24" s="141"/>
      <c r="NWL24" s="141"/>
      <c r="NWM24" s="142"/>
      <c r="NWN24" s="142"/>
      <c r="NWO24" s="143"/>
      <c r="NWP24" s="144"/>
      <c r="NWQ24" s="144"/>
      <c r="NWR24" s="144"/>
      <c r="NWS24" s="141"/>
      <c r="NWT24" s="141"/>
      <c r="NWU24" s="142"/>
      <c r="NWV24" s="142"/>
      <c r="NWW24" s="143"/>
      <c r="NWX24" s="144"/>
      <c r="NWY24" s="144"/>
      <c r="NWZ24" s="144"/>
      <c r="NXA24" s="141"/>
      <c r="NXB24" s="141"/>
      <c r="NXC24" s="142"/>
      <c r="NXD24" s="142"/>
      <c r="NXE24" s="143"/>
      <c r="NXF24" s="144"/>
      <c r="NXG24" s="144"/>
      <c r="NXH24" s="144"/>
      <c r="NXI24" s="141"/>
      <c r="NXJ24" s="141"/>
      <c r="NXK24" s="142"/>
      <c r="NXL24" s="142"/>
      <c r="NXM24" s="143"/>
      <c r="NXN24" s="144"/>
      <c r="NXO24" s="144"/>
      <c r="NXP24" s="144"/>
      <c r="NXQ24" s="141"/>
      <c r="NXR24" s="141"/>
      <c r="NXS24" s="142"/>
      <c r="NXT24" s="142"/>
      <c r="NXU24" s="143"/>
      <c r="NXV24" s="144"/>
      <c r="NXW24" s="144"/>
      <c r="NXX24" s="144"/>
      <c r="NXY24" s="141"/>
      <c r="NXZ24" s="141"/>
      <c r="NYA24" s="142"/>
      <c r="NYB24" s="142"/>
      <c r="NYC24" s="143"/>
      <c r="NYD24" s="144"/>
      <c r="NYE24" s="144"/>
      <c r="NYF24" s="144"/>
      <c r="NYG24" s="141"/>
      <c r="NYH24" s="141"/>
      <c r="NYI24" s="142"/>
      <c r="NYJ24" s="142"/>
      <c r="NYK24" s="143"/>
      <c r="NYL24" s="144"/>
      <c r="NYM24" s="144"/>
      <c r="NYN24" s="144"/>
      <c r="NYO24" s="141"/>
      <c r="NYP24" s="141"/>
      <c r="NYQ24" s="142"/>
      <c r="NYR24" s="142"/>
      <c r="NYS24" s="143"/>
      <c r="NYT24" s="144"/>
      <c r="NYU24" s="144"/>
      <c r="NYV24" s="144"/>
      <c r="NYW24" s="141"/>
      <c r="NYX24" s="141"/>
      <c r="NYY24" s="142"/>
      <c r="NYZ24" s="142"/>
      <c r="NZA24" s="143"/>
      <c r="NZB24" s="144"/>
      <c r="NZC24" s="144"/>
      <c r="NZD24" s="144"/>
      <c r="NZE24" s="141"/>
      <c r="NZF24" s="141"/>
      <c r="NZG24" s="142"/>
      <c r="NZH24" s="142"/>
      <c r="NZI24" s="143"/>
      <c r="NZJ24" s="144"/>
      <c r="NZK24" s="144"/>
      <c r="NZL24" s="144"/>
      <c r="NZM24" s="141"/>
      <c r="NZN24" s="141"/>
      <c r="NZO24" s="142"/>
      <c r="NZP24" s="142"/>
      <c r="NZQ24" s="143"/>
      <c r="NZR24" s="144"/>
      <c r="NZS24" s="144"/>
      <c r="NZT24" s="144"/>
      <c r="NZU24" s="141"/>
      <c r="NZV24" s="141"/>
      <c r="NZW24" s="142"/>
      <c r="NZX24" s="142"/>
      <c r="NZY24" s="143"/>
      <c r="NZZ24" s="144"/>
      <c r="OAA24" s="144"/>
      <c r="OAB24" s="144"/>
      <c r="OAC24" s="141"/>
      <c r="OAD24" s="141"/>
      <c r="OAE24" s="142"/>
      <c r="OAF24" s="142"/>
      <c r="OAG24" s="143"/>
      <c r="OAH24" s="144"/>
      <c r="OAI24" s="144"/>
      <c r="OAJ24" s="144"/>
      <c r="OAK24" s="141"/>
      <c r="OAL24" s="141"/>
      <c r="OAM24" s="142"/>
      <c r="OAN24" s="142"/>
      <c r="OAO24" s="143"/>
      <c r="OAP24" s="144"/>
      <c r="OAQ24" s="144"/>
      <c r="OAR24" s="144"/>
      <c r="OAS24" s="141"/>
      <c r="OAT24" s="141"/>
      <c r="OAU24" s="142"/>
      <c r="OAV24" s="142"/>
      <c r="OAW24" s="143"/>
      <c r="OAX24" s="144"/>
      <c r="OAY24" s="144"/>
      <c r="OAZ24" s="144"/>
      <c r="OBA24" s="141"/>
      <c r="OBB24" s="141"/>
      <c r="OBC24" s="142"/>
      <c r="OBD24" s="142"/>
      <c r="OBE24" s="143"/>
      <c r="OBF24" s="144"/>
      <c r="OBG24" s="144"/>
      <c r="OBH24" s="144"/>
      <c r="OBI24" s="141"/>
      <c r="OBJ24" s="141"/>
      <c r="OBK24" s="142"/>
      <c r="OBL24" s="142"/>
      <c r="OBM24" s="143"/>
      <c r="OBN24" s="144"/>
      <c r="OBO24" s="144"/>
      <c r="OBP24" s="144"/>
      <c r="OBQ24" s="141"/>
      <c r="OBR24" s="141"/>
      <c r="OBS24" s="142"/>
      <c r="OBT24" s="142"/>
      <c r="OBU24" s="143"/>
      <c r="OBV24" s="144"/>
      <c r="OBW24" s="144"/>
      <c r="OBX24" s="144"/>
      <c r="OBY24" s="141"/>
      <c r="OBZ24" s="141"/>
      <c r="OCA24" s="142"/>
      <c r="OCB24" s="142"/>
      <c r="OCC24" s="143"/>
      <c r="OCD24" s="144"/>
      <c r="OCE24" s="144"/>
      <c r="OCF24" s="144"/>
      <c r="OCG24" s="141"/>
      <c r="OCH24" s="141"/>
      <c r="OCI24" s="142"/>
      <c r="OCJ24" s="142"/>
      <c r="OCK24" s="143"/>
      <c r="OCL24" s="144"/>
      <c r="OCM24" s="144"/>
      <c r="OCN24" s="144"/>
      <c r="OCO24" s="141"/>
      <c r="OCP24" s="141"/>
      <c r="OCQ24" s="142"/>
      <c r="OCR24" s="142"/>
      <c r="OCS24" s="143"/>
      <c r="OCT24" s="144"/>
      <c r="OCU24" s="144"/>
      <c r="OCV24" s="144"/>
      <c r="OCW24" s="141"/>
      <c r="OCX24" s="141"/>
      <c r="OCY24" s="142"/>
      <c r="OCZ24" s="142"/>
      <c r="ODA24" s="143"/>
      <c r="ODB24" s="144"/>
      <c r="ODC24" s="144"/>
      <c r="ODD24" s="144"/>
      <c r="ODE24" s="141"/>
      <c r="ODF24" s="141"/>
      <c r="ODG24" s="142"/>
      <c r="ODH24" s="142"/>
      <c r="ODI24" s="143"/>
      <c r="ODJ24" s="144"/>
      <c r="ODK24" s="144"/>
      <c r="ODL24" s="144"/>
      <c r="ODM24" s="141"/>
      <c r="ODN24" s="141"/>
      <c r="ODO24" s="142"/>
      <c r="ODP24" s="142"/>
      <c r="ODQ24" s="143"/>
      <c r="ODR24" s="144"/>
      <c r="ODS24" s="144"/>
      <c r="ODT24" s="144"/>
      <c r="ODU24" s="141"/>
      <c r="ODV24" s="141"/>
      <c r="ODW24" s="142"/>
      <c r="ODX24" s="142"/>
      <c r="ODY24" s="143"/>
      <c r="ODZ24" s="144"/>
      <c r="OEA24" s="144"/>
      <c r="OEB24" s="144"/>
      <c r="OEC24" s="141"/>
      <c r="OED24" s="141"/>
      <c r="OEE24" s="142"/>
      <c r="OEF24" s="142"/>
      <c r="OEG24" s="143"/>
      <c r="OEH24" s="144"/>
      <c r="OEI24" s="144"/>
      <c r="OEJ24" s="144"/>
      <c r="OEK24" s="141"/>
      <c r="OEL24" s="141"/>
      <c r="OEM24" s="142"/>
      <c r="OEN24" s="142"/>
      <c r="OEO24" s="143"/>
      <c r="OEP24" s="144"/>
      <c r="OEQ24" s="144"/>
      <c r="OER24" s="144"/>
      <c r="OES24" s="141"/>
      <c r="OET24" s="141"/>
      <c r="OEU24" s="142"/>
      <c r="OEV24" s="142"/>
      <c r="OEW24" s="143"/>
      <c r="OEX24" s="144"/>
      <c r="OEY24" s="144"/>
      <c r="OEZ24" s="144"/>
      <c r="OFA24" s="141"/>
      <c r="OFB24" s="141"/>
      <c r="OFC24" s="142"/>
      <c r="OFD24" s="142"/>
      <c r="OFE24" s="143"/>
      <c r="OFF24" s="144"/>
      <c r="OFG24" s="144"/>
      <c r="OFH24" s="144"/>
      <c r="OFI24" s="141"/>
      <c r="OFJ24" s="141"/>
      <c r="OFK24" s="142"/>
      <c r="OFL24" s="142"/>
      <c r="OFM24" s="143"/>
      <c r="OFN24" s="144"/>
      <c r="OFO24" s="144"/>
      <c r="OFP24" s="144"/>
      <c r="OFQ24" s="141"/>
      <c r="OFR24" s="141"/>
      <c r="OFS24" s="142"/>
      <c r="OFT24" s="142"/>
      <c r="OFU24" s="143"/>
      <c r="OFV24" s="144"/>
      <c r="OFW24" s="144"/>
      <c r="OFX24" s="144"/>
      <c r="OFY24" s="141"/>
      <c r="OFZ24" s="141"/>
      <c r="OGA24" s="142"/>
      <c r="OGB24" s="142"/>
      <c r="OGC24" s="143"/>
      <c r="OGD24" s="144"/>
      <c r="OGE24" s="144"/>
      <c r="OGF24" s="144"/>
      <c r="OGG24" s="141"/>
      <c r="OGH24" s="141"/>
      <c r="OGI24" s="142"/>
      <c r="OGJ24" s="142"/>
      <c r="OGK24" s="143"/>
      <c r="OGL24" s="144"/>
      <c r="OGM24" s="144"/>
      <c r="OGN24" s="144"/>
      <c r="OGO24" s="141"/>
      <c r="OGP24" s="141"/>
      <c r="OGQ24" s="142"/>
      <c r="OGR24" s="142"/>
      <c r="OGS24" s="143"/>
      <c r="OGT24" s="144"/>
      <c r="OGU24" s="144"/>
      <c r="OGV24" s="144"/>
      <c r="OGW24" s="141"/>
      <c r="OGX24" s="141"/>
      <c r="OGY24" s="142"/>
      <c r="OGZ24" s="142"/>
      <c r="OHA24" s="143"/>
      <c r="OHB24" s="144"/>
      <c r="OHC24" s="144"/>
      <c r="OHD24" s="144"/>
      <c r="OHE24" s="141"/>
      <c r="OHF24" s="141"/>
      <c r="OHG24" s="142"/>
      <c r="OHH24" s="142"/>
      <c r="OHI24" s="143"/>
      <c r="OHJ24" s="144"/>
      <c r="OHK24" s="144"/>
      <c r="OHL24" s="144"/>
      <c r="OHM24" s="141"/>
      <c r="OHN24" s="141"/>
      <c r="OHO24" s="142"/>
      <c r="OHP24" s="142"/>
      <c r="OHQ24" s="143"/>
      <c r="OHR24" s="144"/>
      <c r="OHS24" s="144"/>
      <c r="OHT24" s="144"/>
      <c r="OHU24" s="141"/>
      <c r="OHV24" s="141"/>
      <c r="OHW24" s="142"/>
      <c r="OHX24" s="142"/>
      <c r="OHY24" s="143"/>
      <c r="OHZ24" s="144"/>
      <c r="OIA24" s="144"/>
      <c r="OIB24" s="144"/>
      <c r="OIC24" s="141"/>
      <c r="OID24" s="141"/>
      <c r="OIE24" s="142"/>
      <c r="OIF24" s="142"/>
      <c r="OIG24" s="143"/>
      <c r="OIH24" s="144"/>
      <c r="OII24" s="144"/>
      <c r="OIJ24" s="144"/>
      <c r="OIK24" s="141"/>
      <c r="OIL24" s="141"/>
      <c r="OIM24" s="142"/>
      <c r="OIN24" s="142"/>
      <c r="OIO24" s="143"/>
      <c r="OIP24" s="144"/>
      <c r="OIQ24" s="144"/>
      <c r="OIR24" s="144"/>
      <c r="OIS24" s="141"/>
      <c r="OIT24" s="141"/>
      <c r="OIU24" s="142"/>
      <c r="OIV24" s="142"/>
      <c r="OIW24" s="143"/>
      <c r="OIX24" s="144"/>
      <c r="OIY24" s="144"/>
      <c r="OIZ24" s="144"/>
      <c r="OJA24" s="141"/>
      <c r="OJB24" s="141"/>
      <c r="OJC24" s="142"/>
      <c r="OJD24" s="142"/>
      <c r="OJE24" s="143"/>
      <c r="OJF24" s="144"/>
      <c r="OJG24" s="144"/>
      <c r="OJH24" s="144"/>
      <c r="OJI24" s="141"/>
      <c r="OJJ24" s="141"/>
      <c r="OJK24" s="142"/>
      <c r="OJL24" s="142"/>
      <c r="OJM24" s="143"/>
      <c r="OJN24" s="144"/>
      <c r="OJO24" s="144"/>
      <c r="OJP24" s="144"/>
      <c r="OJQ24" s="141"/>
      <c r="OJR24" s="141"/>
      <c r="OJS24" s="142"/>
      <c r="OJT24" s="142"/>
      <c r="OJU24" s="143"/>
      <c r="OJV24" s="144"/>
      <c r="OJW24" s="144"/>
      <c r="OJX24" s="144"/>
      <c r="OJY24" s="141"/>
      <c r="OJZ24" s="141"/>
      <c r="OKA24" s="142"/>
      <c r="OKB24" s="142"/>
      <c r="OKC24" s="143"/>
      <c r="OKD24" s="144"/>
      <c r="OKE24" s="144"/>
      <c r="OKF24" s="144"/>
      <c r="OKG24" s="141"/>
      <c r="OKH24" s="141"/>
      <c r="OKI24" s="142"/>
      <c r="OKJ24" s="142"/>
      <c r="OKK24" s="143"/>
      <c r="OKL24" s="144"/>
      <c r="OKM24" s="144"/>
      <c r="OKN24" s="144"/>
      <c r="OKO24" s="141"/>
      <c r="OKP24" s="141"/>
      <c r="OKQ24" s="142"/>
      <c r="OKR24" s="142"/>
      <c r="OKS24" s="143"/>
      <c r="OKT24" s="144"/>
      <c r="OKU24" s="144"/>
      <c r="OKV24" s="144"/>
      <c r="OKW24" s="141"/>
      <c r="OKX24" s="141"/>
      <c r="OKY24" s="142"/>
      <c r="OKZ24" s="142"/>
      <c r="OLA24" s="143"/>
      <c r="OLB24" s="144"/>
      <c r="OLC24" s="144"/>
      <c r="OLD24" s="144"/>
      <c r="OLE24" s="141"/>
      <c r="OLF24" s="141"/>
      <c r="OLG24" s="142"/>
      <c r="OLH24" s="142"/>
      <c r="OLI24" s="143"/>
      <c r="OLJ24" s="144"/>
      <c r="OLK24" s="144"/>
      <c r="OLL24" s="144"/>
      <c r="OLM24" s="141"/>
      <c r="OLN24" s="141"/>
      <c r="OLO24" s="142"/>
      <c r="OLP24" s="142"/>
      <c r="OLQ24" s="143"/>
      <c r="OLR24" s="144"/>
      <c r="OLS24" s="144"/>
      <c r="OLT24" s="144"/>
      <c r="OLU24" s="141"/>
      <c r="OLV24" s="141"/>
      <c r="OLW24" s="142"/>
      <c r="OLX24" s="142"/>
      <c r="OLY24" s="143"/>
      <c r="OLZ24" s="144"/>
      <c r="OMA24" s="144"/>
      <c r="OMB24" s="144"/>
      <c r="OMC24" s="141"/>
      <c r="OMD24" s="141"/>
      <c r="OME24" s="142"/>
      <c r="OMF24" s="142"/>
      <c r="OMG24" s="143"/>
      <c r="OMH24" s="144"/>
      <c r="OMI24" s="144"/>
      <c r="OMJ24" s="144"/>
      <c r="OMK24" s="141"/>
      <c r="OML24" s="141"/>
      <c r="OMM24" s="142"/>
      <c r="OMN24" s="142"/>
      <c r="OMO24" s="143"/>
      <c r="OMP24" s="144"/>
      <c r="OMQ24" s="144"/>
      <c r="OMR24" s="144"/>
      <c r="OMS24" s="141"/>
      <c r="OMT24" s="141"/>
      <c r="OMU24" s="142"/>
      <c r="OMV24" s="142"/>
      <c r="OMW24" s="143"/>
      <c r="OMX24" s="144"/>
      <c r="OMY24" s="144"/>
      <c r="OMZ24" s="144"/>
      <c r="ONA24" s="141"/>
      <c r="ONB24" s="141"/>
      <c r="ONC24" s="142"/>
      <c r="OND24" s="142"/>
      <c r="ONE24" s="143"/>
      <c r="ONF24" s="144"/>
      <c r="ONG24" s="144"/>
      <c r="ONH24" s="144"/>
      <c r="ONI24" s="141"/>
      <c r="ONJ24" s="141"/>
      <c r="ONK24" s="142"/>
      <c r="ONL24" s="142"/>
      <c r="ONM24" s="143"/>
      <c r="ONN24" s="144"/>
      <c r="ONO24" s="144"/>
      <c r="ONP24" s="144"/>
      <c r="ONQ24" s="141"/>
      <c r="ONR24" s="141"/>
      <c r="ONS24" s="142"/>
      <c r="ONT24" s="142"/>
      <c r="ONU24" s="143"/>
      <c r="ONV24" s="144"/>
      <c r="ONW24" s="144"/>
      <c r="ONX24" s="144"/>
      <c r="ONY24" s="141"/>
      <c r="ONZ24" s="141"/>
      <c r="OOA24" s="142"/>
      <c r="OOB24" s="142"/>
      <c r="OOC24" s="143"/>
      <c r="OOD24" s="144"/>
      <c r="OOE24" s="144"/>
      <c r="OOF24" s="144"/>
      <c r="OOG24" s="141"/>
      <c r="OOH24" s="141"/>
      <c r="OOI24" s="142"/>
      <c r="OOJ24" s="142"/>
      <c r="OOK24" s="143"/>
      <c r="OOL24" s="144"/>
      <c r="OOM24" s="144"/>
      <c r="OON24" s="144"/>
      <c r="OOO24" s="141"/>
      <c r="OOP24" s="141"/>
      <c r="OOQ24" s="142"/>
      <c r="OOR24" s="142"/>
      <c r="OOS24" s="143"/>
      <c r="OOT24" s="144"/>
      <c r="OOU24" s="144"/>
      <c r="OOV24" s="144"/>
      <c r="OOW24" s="141"/>
      <c r="OOX24" s="141"/>
      <c r="OOY24" s="142"/>
      <c r="OOZ24" s="142"/>
      <c r="OPA24" s="143"/>
      <c r="OPB24" s="144"/>
      <c r="OPC24" s="144"/>
      <c r="OPD24" s="144"/>
      <c r="OPE24" s="141"/>
      <c r="OPF24" s="141"/>
      <c r="OPG24" s="142"/>
      <c r="OPH24" s="142"/>
      <c r="OPI24" s="143"/>
      <c r="OPJ24" s="144"/>
      <c r="OPK24" s="144"/>
      <c r="OPL24" s="144"/>
      <c r="OPM24" s="141"/>
      <c r="OPN24" s="141"/>
      <c r="OPO24" s="142"/>
      <c r="OPP24" s="142"/>
      <c r="OPQ24" s="143"/>
      <c r="OPR24" s="144"/>
      <c r="OPS24" s="144"/>
      <c r="OPT24" s="144"/>
      <c r="OPU24" s="141"/>
      <c r="OPV24" s="141"/>
      <c r="OPW24" s="142"/>
      <c r="OPX24" s="142"/>
      <c r="OPY24" s="143"/>
      <c r="OPZ24" s="144"/>
      <c r="OQA24" s="144"/>
      <c r="OQB24" s="144"/>
      <c r="OQC24" s="141"/>
      <c r="OQD24" s="141"/>
      <c r="OQE24" s="142"/>
      <c r="OQF24" s="142"/>
      <c r="OQG24" s="143"/>
      <c r="OQH24" s="144"/>
      <c r="OQI24" s="144"/>
      <c r="OQJ24" s="144"/>
      <c r="OQK24" s="141"/>
      <c r="OQL24" s="141"/>
      <c r="OQM24" s="142"/>
      <c r="OQN24" s="142"/>
      <c r="OQO24" s="143"/>
      <c r="OQP24" s="144"/>
      <c r="OQQ24" s="144"/>
      <c r="OQR24" s="144"/>
      <c r="OQS24" s="141"/>
      <c r="OQT24" s="141"/>
      <c r="OQU24" s="142"/>
      <c r="OQV24" s="142"/>
      <c r="OQW24" s="143"/>
      <c r="OQX24" s="144"/>
      <c r="OQY24" s="144"/>
      <c r="OQZ24" s="144"/>
      <c r="ORA24" s="141"/>
      <c r="ORB24" s="141"/>
      <c r="ORC24" s="142"/>
      <c r="ORD24" s="142"/>
      <c r="ORE24" s="143"/>
      <c r="ORF24" s="144"/>
      <c r="ORG24" s="144"/>
      <c r="ORH24" s="144"/>
      <c r="ORI24" s="141"/>
      <c r="ORJ24" s="141"/>
      <c r="ORK24" s="142"/>
      <c r="ORL24" s="142"/>
      <c r="ORM24" s="143"/>
      <c r="ORN24" s="144"/>
      <c r="ORO24" s="144"/>
      <c r="ORP24" s="144"/>
      <c r="ORQ24" s="141"/>
      <c r="ORR24" s="141"/>
      <c r="ORS24" s="142"/>
      <c r="ORT24" s="142"/>
      <c r="ORU24" s="143"/>
      <c r="ORV24" s="144"/>
      <c r="ORW24" s="144"/>
      <c r="ORX24" s="144"/>
      <c r="ORY24" s="141"/>
      <c r="ORZ24" s="141"/>
      <c r="OSA24" s="142"/>
      <c r="OSB24" s="142"/>
      <c r="OSC24" s="143"/>
      <c r="OSD24" s="144"/>
      <c r="OSE24" s="144"/>
      <c r="OSF24" s="144"/>
      <c r="OSG24" s="141"/>
      <c r="OSH24" s="141"/>
      <c r="OSI24" s="142"/>
      <c r="OSJ24" s="142"/>
      <c r="OSK24" s="143"/>
      <c r="OSL24" s="144"/>
      <c r="OSM24" s="144"/>
      <c r="OSN24" s="144"/>
      <c r="OSO24" s="141"/>
      <c r="OSP24" s="141"/>
      <c r="OSQ24" s="142"/>
      <c r="OSR24" s="142"/>
      <c r="OSS24" s="143"/>
      <c r="OST24" s="144"/>
      <c r="OSU24" s="144"/>
      <c r="OSV24" s="144"/>
      <c r="OSW24" s="141"/>
      <c r="OSX24" s="141"/>
      <c r="OSY24" s="142"/>
      <c r="OSZ24" s="142"/>
      <c r="OTA24" s="143"/>
      <c r="OTB24" s="144"/>
      <c r="OTC24" s="144"/>
      <c r="OTD24" s="144"/>
      <c r="OTE24" s="141"/>
      <c r="OTF24" s="141"/>
      <c r="OTG24" s="142"/>
      <c r="OTH24" s="142"/>
      <c r="OTI24" s="143"/>
      <c r="OTJ24" s="144"/>
      <c r="OTK24" s="144"/>
      <c r="OTL24" s="144"/>
      <c r="OTM24" s="141"/>
      <c r="OTN24" s="141"/>
      <c r="OTO24" s="142"/>
      <c r="OTP24" s="142"/>
      <c r="OTQ24" s="143"/>
      <c r="OTR24" s="144"/>
      <c r="OTS24" s="144"/>
      <c r="OTT24" s="144"/>
      <c r="OTU24" s="141"/>
      <c r="OTV24" s="141"/>
      <c r="OTW24" s="142"/>
      <c r="OTX24" s="142"/>
      <c r="OTY24" s="143"/>
      <c r="OTZ24" s="144"/>
      <c r="OUA24" s="144"/>
      <c r="OUB24" s="144"/>
      <c r="OUC24" s="141"/>
      <c r="OUD24" s="141"/>
      <c r="OUE24" s="142"/>
      <c r="OUF24" s="142"/>
      <c r="OUG24" s="143"/>
      <c r="OUH24" s="144"/>
      <c r="OUI24" s="144"/>
      <c r="OUJ24" s="144"/>
      <c r="OUK24" s="141"/>
      <c r="OUL24" s="141"/>
      <c r="OUM24" s="142"/>
      <c r="OUN24" s="142"/>
      <c r="OUO24" s="143"/>
      <c r="OUP24" s="144"/>
      <c r="OUQ24" s="144"/>
      <c r="OUR24" s="144"/>
      <c r="OUS24" s="141"/>
      <c r="OUT24" s="141"/>
      <c r="OUU24" s="142"/>
      <c r="OUV24" s="142"/>
      <c r="OUW24" s="143"/>
      <c r="OUX24" s="144"/>
      <c r="OUY24" s="144"/>
      <c r="OUZ24" s="144"/>
      <c r="OVA24" s="141"/>
      <c r="OVB24" s="141"/>
      <c r="OVC24" s="142"/>
      <c r="OVD24" s="142"/>
      <c r="OVE24" s="143"/>
      <c r="OVF24" s="144"/>
      <c r="OVG24" s="144"/>
      <c r="OVH24" s="144"/>
      <c r="OVI24" s="141"/>
      <c r="OVJ24" s="141"/>
      <c r="OVK24" s="142"/>
      <c r="OVL24" s="142"/>
      <c r="OVM24" s="143"/>
      <c r="OVN24" s="144"/>
      <c r="OVO24" s="144"/>
      <c r="OVP24" s="144"/>
      <c r="OVQ24" s="141"/>
      <c r="OVR24" s="141"/>
      <c r="OVS24" s="142"/>
      <c r="OVT24" s="142"/>
      <c r="OVU24" s="143"/>
      <c r="OVV24" s="144"/>
      <c r="OVW24" s="144"/>
      <c r="OVX24" s="144"/>
      <c r="OVY24" s="141"/>
      <c r="OVZ24" s="141"/>
      <c r="OWA24" s="142"/>
      <c r="OWB24" s="142"/>
      <c r="OWC24" s="143"/>
      <c r="OWD24" s="144"/>
      <c r="OWE24" s="144"/>
      <c r="OWF24" s="144"/>
      <c r="OWG24" s="141"/>
      <c r="OWH24" s="141"/>
      <c r="OWI24" s="142"/>
      <c r="OWJ24" s="142"/>
      <c r="OWK24" s="143"/>
      <c r="OWL24" s="144"/>
      <c r="OWM24" s="144"/>
      <c r="OWN24" s="144"/>
      <c r="OWO24" s="141"/>
      <c r="OWP24" s="141"/>
      <c r="OWQ24" s="142"/>
      <c r="OWR24" s="142"/>
      <c r="OWS24" s="143"/>
      <c r="OWT24" s="144"/>
      <c r="OWU24" s="144"/>
      <c r="OWV24" s="144"/>
      <c r="OWW24" s="141"/>
      <c r="OWX24" s="141"/>
      <c r="OWY24" s="142"/>
      <c r="OWZ24" s="142"/>
      <c r="OXA24" s="143"/>
      <c r="OXB24" s="144"/>
      <c r="OXC24" s="144"/>
      <c r="OXD24" s="144"/>
      <c r="OXE24" s="141"/>
      <c r="OXF24" s="141"/>
      <c r="OXG24" s="142"/>
      <c r="OXH24" s="142"/>
      <c r="OXI24" s="143"/>
      <c r="OXJ24" s="144"/>
      <c r="OXK24" s="144"/>
      <c r="OXL24" s="144"/>
      <c r="OXM24" s="141"/>
      <c r="OXN24" s="141"/>
      <c r="OXO24" s="142"/>
      <c r="OXP24" s="142"/>
      <c r="OXQ24" s="143"/>
      <c r="OXR24" s="144"/>
      <c r="OXS24" s="144"/>
      <c r="OXT24" s="144"/>
      <c r="OXU24" s="141"/>
      <c r="OXV24" s="141"/>
      <c r="OXW24" s="142"/>
      <c r="OXX24" s="142"/>
      <c r="OXY24" s="143"/>
      <c r="OXZ24" s="144"/>
      <c r="OYA24" s="144"/>
      <c r="OYB24" s="144"/>
      <c r="OYC24" s="141"/>
      <c r="OYD24" s="141"/>
      <c r="OYE24" s="142"/>
      <c r="OYF24" s="142"/>
      <c r="OYG24" s="143"/>
      <c r="OYH24" s="144"/>
      <c r="OYI24" s="144"/>
      <c r="OYJ24" s="144"/>
      <c r="OYK24" s="141"/>
      <c r="OYL24" s="141"/>
      <c r="OYM24" s="142"/>
      <c r="OYN24" s="142"/>
      <c r="OYO24" s="143"/>
      <c r="OYP24" s="144"/>
      <c r="OYQ24" s="144"/>
      <c r="OYR24" s="144"/>
      <c r="OYS24" s="141"/>
      <c r="OYT24" s="141"/>
      <c r="OYU24" s="142"/>
      <c r="OYV24" s="142"/>
      <c r="OYW24" s="143"/>
      <c r="OYX24" s="144"/>
      <c r="OYY24" s="144"/>
      <c r="OYZ24" s="144"/>
      <c r="OZA24" s="141"/>
      <c r="OZB24" s="141"/>
      <c r="OZC24" s="142"/>
      <c r="OZD24" s="142"/>
      <c r="OZE24" s="143"/>
      <c r="OZF24" s="144"/>
      <c r="OZG24" s="144"/>
      <c r="OZH24" s="144"/>
      <c r="OZI24" s="141"/>
      <c r="OZJ24" s="141"/>
      <c r="OZK24" s="142"/>
      <c r="OZL24" s="142"/>
      <c r="OZM24" s="143"/>
      <c r="OZN24" s="144"/>
      <c r="OZO24" s="144"/>
      <c r="OZP24" s="144"/>
      <c r="OZQ24" s="141"/>
      <c r="OZR24" s="141"/>
      <c r="OZS24" s="142"/>
      <c r="OZT24" s="142"/>
      <c r="OZU24" s="143"/>
      <c r="OZV24" s="144"/>
      <c r="OZW24" s="144"/>
      <c r="OZX24" s="144"/>
      <c r="OZY24" s="141"/>
      <c r="OZZ24" s="141"/>
      <c r="PAA24" s="142"/>
      <c r="PAB24" s="142"/>
      <c r="PAC24" s="143"/>
      <c r="PAD24" s="144"/>
      <c r="PAE24" s="144"/>
      <c r="PAF24" s="144"/>
      <c r="PAG24" s="141"/>
      <c r="PAH24" s="141"/>
      <c r="PAI24" s="142"/>
      <c r="PAJ24" s="142"/>
      <c r="PAK24" s="143"/>
      <c r="PAL24" s="144"/>
      <c r="PAM24" s="144"/>
      <c r="PAN24" s="144"/>
      <c r="PAO24" s="141"/>
      <c r="PAP24" s="141"/>
      <c r="PAQ24" s="142"/>
      <c r="PAR24" s="142"/>
      <c r="PAS24" s="143"/>
      <c r="PAT24" s="144"/>
      <c r="PAU24" s="144"/>
      <c r="PAV24" s="144"/>
      <c r="PAW24" s="141"/>
      <c r="PAX24" s="141"/>
      <c r="PAY24" s="142"/>
      <c r="PAZ24" s="142"/>
      <c r="PBA24" s="143"/>
      <c r="PBB24" s="144"/>
      <c r="PBC24" s="144"/>
      <c r="PBD24" s="144"/>
      <c r="PBE24" s="141"/>
      <c r="PBF24" s="141"/>
      <c r="PBG24" s="142"/>
      <c r="PBH24" s="142"/>
      <c r="PBI24" s="143"/>
      <c r="PBJ24" s="144"/>
      <c r="PBK24" s="144"/>
      <c r="PBL24" s="144"/>
      <c r="PBM24" s="141"/>
      <c r="PBN24" s="141"/>
      <c r="PBO24" s="142"/>
      <c r="PBP24" s="142"/>
      <c r="PBQ24" s="143"/>
      <c r="PBR24" s="144"/>
      <c r="PBS24" s="144"/>
      <c r="PBT24" s="144"/>
      <c r="PBU24" s="141"/>
      <c r="PBV24" s="141"/>
      <c r="PBW24" s="142"/>
      <c r="PBX24" s="142"/>
      <c r="PBY24" s="143"/>
      <c r="PBZ24" s="144"/>
      <c r="PCA24" s="144"/>
      <c r="PCB24" s="144"/>
      <c r="PCC24" s="141"/>
      <c r="PCD24" s="141"/>
      <c r="PCE24" s="142"/>
      <c r="PCF24" s="142"/>
      <c r="PCG24" s="143"/>
      <c r="PCH24" s="144"/>
      <c r="PCI24" s="144"/>
      <c r="PCJ24" s="144"/>
      <c r="PCK24" s="141"/>
      <c r="PCL24" s="141"/>
      <c r="PCM24" s="142"/>
      <c r="PCN24" s="142"/>
      <c r="PCO24" s="143"/>
      <c r="PCP24" s="144"/>
      <c r="PCQ24" s="144"/>
      <c r="PCR24" s="144"/>
      <c r="PCS24" s="141"/>
      <c r="PCT24" s="141"/>
      <c r="PCU24" s="142"/>
      <c r="PCV24" s="142"/>
      <c r="PCW24" s="143"/>
      <c r="PCX24" s="144"/>
      <c r="PCY24" s="144"/>
      <c r="PCZ24" s="144"/>
      <c r="PDA24" s="141"/>
      <c r="PDB24" s="141"/>
      <c r="PDC24" s="142"/>
      <c r="PDD24" s="142"/>
      <c r="PDE24" s="143"/>
      <c r="PDF24" s="144"/>
      <c r="PDG24" s="144"/>
      <c r="PDH24" s="144"/>
      <c r="PDI24" s="141"/>
      <c r="PDJ24" s="141"/>
      <c r="PDK24" s="142"/>
      <c r="PDL24" s="142"/>
      <c r="PDM24" s="143"/>
      <c r="PDN24" s="144"/>
      <c r="PDO24" s="144"/>
      <c r="PDP24" s="144"/>
      <c r="PDQ24" s="141"/>
      <c r="PDR24" s="141"/>
      <c r="PDS24" s="142"/>
      <c r="PDT24" s="142"/>
      <c r="PDU24" s="143"/>
      <c r="PDV24" s="144"/>
      <c r="PDW24" s="144"/>
      <c r="PDX24" s="144"/>
      <c r="PDY24" s="141"/>
      <c r="PDZ24" s="141"/>
      <c r="PEA24" s="142"/>
      <c r="PEB24" s="142"/>
      <c r="PEC24" s="143"/>
      <c r="PED24" s="144"/>
      <c r="PEE24" s="144"/>
      <c r="PEF24" s="144"/>
      <c r="PEG24" s="141"/>
      <c r="PEH24" s="141"/>
      <c r="PEI24" s="142"/>
      <c r="PEJ24" s="142"/>
      <c r="PEK24" s="143"/>
      <c r="PEL24" s="144"/>
      <c r="PEM24" s="144"/>
      <c r="PEN24" s="144"/>
      <c r="PEO24" s="141"/>
      <c r="PEP24" s="141"/>
      <c r="PEQ24" s="142"/>
      <c r="PER24" s="142"/>
      <c r="PES24" s="143"/>
      <c r="PET24" s="144"/>
      <c r="PEU24" s="144"/>
      <c r="PEV24" s="144"/>
      <c r="PEW24" s="141"/>
      <c r="PEX24" s="141"/>
      <c r="PEY24" s="142"/>
      <c r="PEZ24" s="142"/>
      <c r="PFA24" s="143"/>
      <c r="PFB24" s="144"/>
      <c r="PFC24" s="144"/>
      <c r="PFD24" s="144"/>
      <c r="PFE24" s="141"/>
      <c r="PFF24" s="141"/>
      <c r="PFG24" s="142"/>
      <c r="PFH24" s="142"/>
      <c r="PFI24" s="143"/>
      <c r="PFJ24" s="144"/>
      <c r="PFK24" s="144"/>
      <c r="PFL24" s="144"/>
      <c r="PFM24" s="141"/>
      <c r="PFN24" s="141"/>
      <c r="PFO24" s="142"/>
      <c r="PFP24" s="142"/>
      <c r="PFQ24" s="143"/>
      <c r="PFR24" s="144"/>
      <c r="PFS24" s="144"/>
      <c r="PFT24" s="144"/>
      <c r="PFU24" s="141"/>
      <c r="PFV24" s="141"/>
      <c r="PFW24" s="142"/>
      <c r="PFX24" s="142"/>
      <c r="PFY24" s="143"/>
      <c r="PFZ24" s="144"/>
      <c r="PGA24" s="144"/>
      <c r="PGB24" s="144"/>
      <c r="PGC24" s="141"/>
      <c r="PGD24" s="141"/>
      <c r="PGE24" s="142"/>
      <c r="PGF24" s="142"/>
      <c r="PGG24" s="143"/>
      <c r="PGH24" s="144"/>
      <c r="PGI24" s="144"/>
      <c r="PGJ24" s="144"/>
      <c r="PGK24" s="141"/>
      <c r="PGL24" s="141"/>
      <c r="PGM24" s="142"/>
      <c r="PGN24" s="142"/>
      <c r="PGO24" s="143"/>
      <c r="PGP24" s="144"/>
      <c r="PGQ24" s="144"/>
      <c r="PGR24" s="144"/>
      <c r="PGS24" s="141"/>
      <c r="PGT24" s="141"/>
      <c r="PGU24" s="142"/>
      <c r="PGV24" s="142"/>
      <c r="PGW24" s="143"/>
      <c r="PGX24" s="144"/>
      <c r="PGY24" s="144"/>
      <c r="PGZ24" s="144"/>
      <c r="PHA24" s="141"/>
      <c r="PHB24" s="141"/>
      <c r="PHC24" s="142"/>
      <c r="PHD24" s="142"/>
      <c r="PHE24" s="143"/>
      <c r="PHF24" s="144"/>
      <c r="PHG24" s="144"/>
      <c r="PHH24" s="144"/>
      <c r="PHI24" s="141"/>
      <c r="PHJ24" s="141"/>
      <c r="PHK24" s="142"/>
      <c r="PHL24" s="142"/>
      <c r="PHM24" s="143"/>
      <c r="PHN24" s="144"/>
      <c r="PHO24" s="144"/>
      <c r="PHP24" s="144"/>
      <c r="PHQ24" s="141"/>
      <c r="PHR24" s="141"/>
      <c r="PHS24" s="142"/>
      <c r="PHT24" s="142"/>
      <c r="PHU24" s="143"/>
      <c r="PHV24" s="144"/>
      <c r="PHW24" s="144"/>
      <c r="PHX24" s="144"/>
      <c r="PHY24" s="141"/>
      <c r="PHZ24" s="141"/>
      <c r="PIA24" s="142"/>
      <c r="PIB24" s="142"/>
      <c r="PIC24" s="143"/>
      <c r="PID24" s="144"/>
      <c r="PIE24" s="144"/>
      <c r="PIF24" s="144"/>
      <c r="PIG24" s="141"/>
      <c r="PIH24" s="141"/>
      <c r="PII24" s="142"/>
      <c r="PIJ24" s="142"/>
      <c r="PIK24" s="143"/>
      <c r="PIL24" s="144"/>
      <c r="PIM24" s="144"/>
      <c r="PIN24" s="144"/>
      <c r="PIO24" s="141"/>
      <c r="PIP24" s="141"/>
      <c r="PIQ24" s="142"/>
      <c r="PIR24" s="142"/>
      <c r="PIS24" s="143"/>
      <c r="PIT24" s="144"/>
      <c r="PIU24" s="144"/>
      <c r="PIV24" s="144"/>
      <c r="PIW24" s="141"/>
      <c r="PIX24" s="141"/>
      <c r="PIY24" s="142"/>
      <c r="PIZ24" s="142"/>
      <c r="PJA24" s="143"/>
      <c r="PJB24" s="144"/>
      <c r="PJC24" s="144"/>
      <c r="PJD24" s="144"/>
      <c r="PJE24" s="141"/>
      <c r="PJF24" s="141"/>
      <c r="PJG24" s="142"/>
      <c r="PJH24" s="142"/>
      <c r="PJI24" s="143"/>
      <c r="PJJ24" s="144"/>
      <c r="PJK24" s="144"/>
      <c r="PJL24" s="144"/>
      <c r="PJM24" s="141"/>
      <c r="PJN24" s="141"/>
      <c r="PJO24" s="142"/>
      <c r="PJP24" s="142"/>
      <c r="PJQ24" s="143"/>
      <c r="PJR24" s="144"/>
      <c r="PJS24" s="144"/>
      <c r="PJT24" s="144"/>
      <c r="PJU24" s="141"/>
      <c r="PJV24" s="141"/>
      <c r="PJW24" s="142"/>
      <c r="PJX24" s="142"/>
      <c r="PJY24" s="143"/>
      <c r="PJZ24" s="144"/>
      <c r="PKA24" s="144"/>
      <c r="PKB24" s="144"/>
      <c r="PKC24" s="141"/>
      <c r="PKD24" s="141"/>
      <c r="PKE24" s="142"/>
      <c r="PKF24" s="142"/>
      <c r="PKG24" s="143"/>
      <c r="PKH24" s="144"/>
      <c r="PKI24" s="144"/>
      <c r="PKJ24" s="144"/>
      <c r="PKK24" s="141"/>
      <c r="PKL24" s="141"/>
      <c r="PKM24" s="142"/>
      <c r="PKN24" s="142"/>
      <c r="PKO24" s="143"/>
      <c r="PKP24" s="144"/>
      <c r="PKQ24" s="144"/>
      <c r="PKR24" s="144"/>
      <c r="PKS24" s="141"/>
      <c r="PKT24" s="141"/>
      <c r="PKU24" s="142"/>
      <c r="PKV24" s="142"/>
      <c r="PKW24" s="143"/>
      <c r="PKX24" s="144"/>
      <c r="PKY24" s="144"/>
      <c r="PKZ24" s="144"/>
      <c r="PLA24" s="141"/>
      <c r="PLB24" s="141"/>
      <c r="PLC24" s="142"/>
      <c r="PLD24" s="142"/>
      <c r="PLE24" s="143"/>
      <c r="PLF24" s="144"/>
      <c r="PLG24" s="144"/>
      <c r="PLH24" s="144"/>
      <c r="PLI24" s="141"/>
      <c r="PLJ24" s="141"/>
      <c r="PLK24" s="142"/>
      <c r="PLL24" s="142"/>
      <c r="PLM24" s="143"/>
      <c r="PLN24" s="144"/>
      <c r="PLO24" s="144"/>
      <c r="PLP24" s="144"/>
      <c r="PLQ24" s="141"/>
      <c r="PLR24" s="141"/>
      <c r="PLS24" s="142"/>
      <c r="PLT24" s="142"/>
      <c r="PLU24" s="143"/>
      <c r="PLV24" s="144"/>
      <c r="PLW24" s="144"/>
      <c r="PLX24" s="144"/>
      <c r="PLY24" s="141"/>
      <c r="PLZ24" s="141"/>
      <c r="PMA24" s="142"/>
      <c r="PMB24" s="142"/>
      <c r="PMC24" s="143"/>
      <c r="PMD24" s="144"/>
      <c r="PME24" s="144"/>
      <c r="PMF24" s="144"/>
      <c r="PMG24" s="141"/>
      <c r="PMH24" s="141"/>
      <c r="PMI24" s="142"/>
      <c r="PMJ24" s="142"/>
      <c r="PMK24" s="143"/>
      <c r="PML24" s="144"/>
      <c r="PMM24" s="144"/>
      <c r="PMN24" s="144"/>
      <c r="PMO24" s="141"/>
      <c r="PMP24" s="141"/>
      <c r="PMQ24" s="142"/>
      <c r="PMR24" s="142"/>
      <c r="PMS24" s="143"/>
      <c r="PMT24" s="144"/>
      <c r="PMU24" s="144"/>
      <c r="PMV24" s="144"/>
      <c r="PMW24" s="141"/>
      <c r="PMX24" s="141"/>
      <c r="PMY24" s="142"/>
      <c r="PMZ24" s="142"/>
      <c r="PNA24" s="143"/>
      <c r="PNB24" s="144"/>
      <c r="PNC24" s="144"/>
      <c r="PND24" s="144"/>
      <c r="PNE24" s="141"/>
      <c r="PNF24" s="141"/>
      <c r="PNG24" s="142"/>
      <c r="PNH24" s="142"/>
      <c r="PNI24" s="143"/>
      <c r="PNJ24" s="144"/>
      <c r="PNK24" s="144"/>
      <c r="PNL24" s="144"/>
      <c r="PNM24" s="141"/>
      <c r="PNN24" s="141"/>
      <c r="PNO24" s="142"/>
      <c r="PNP24" s="142"/>
      <c r="PNQ24" s="143"/>
      <c r="PNR24" s="144"/>
      <c r="PNS24" s="144"/>
      <c r="PNT24" s="144"/>
      <c r="PNU24" s="141"/>
      <c r="PNV24" s="141"/>
      <c r="PNW24" s="142"/>
      <c r="PNX24" s="142"/>
      <c r="PNY24" s="143"/>
      <c r="PNZ24" s="144"/>
      <c r="POA24" s="144"/>
      <c r="POB24" s="144"/>
      <c r="POC24" s="141"/>
      <c r="POD24" s="141"/>
      <c r="POE24" s="142"/>
      <c r="POF24" s="142"/>
      <c r="POG24" s="143"/>
      <c r="POH24" s="144"/>
      <c r="POI24" s="144"/>
      <c r="POJ24" s="144"/>
      <c r="POK24" s="141"/>
      <c r="POL24" s="141"/>
      <c r="POM24" s="142"/>
      <c r="PON24" s="142"/>
      <c r="POO24" s="143"/>
      <c r="POP24" s="144"/>
      <c r="POQ24" s="144"/>
      <c r="POR24" s="144"/>
      <c r="POS24" s="141"/>
      <c r="POT24" s="141"/>
      <c r="POU24" s="142"/>
      <c r="POV24" s="142"/>
      <c r="POW24" s="143"/>
      <c r="POX24" s="144"/>
      <c r="POY24" s="144"/>
      <c r="POZ24" s="144"/>
      <c r="PPA24" s="141"/>
      <c r="PPB24" s="141"/>
      <c r="PPC24" s="142"/>
      <c r="PPD24" s="142"/>
      <c r="PPE24" s="143"/>
      <c r="PPF24" s="144"/>
      <c r="PPG24" s="144"/>
      <c r="PPH24" s="144"/>
      <c r="PPI24" s="141"/>
      <c r="PPJ24" s="141"/>
      <c r="PPK24" s="142"/>
      <c r="PPL24" s="142"/>
      <c r="PPM24" s="143"/>
      <c r="PPN24" s="144"/>
      <c r="PPO24" s="144"/>
      <c r="PPP24" s="144"/>
      <c r="PPQ24" s="141"/>
      <c r="PPR24" s="141"/>
      <c r="PPS24" s="142"/>
      <c r="PPT24" s="142"/>
      <c r="PPU24" s="143"/>
      <c r="PPV24" s="144"/>
      <c r="PPW24" s="144"/>
      <c r="PPX24" s="144"/>
      <c r="PPY24" s="141"/>
      <c r="PPZ24" s="141"/>
      <c r="PQA24" s="142"/>
      <c r="PQB24" s="142"/>
      <c r="PQC24" s="143"/>
      <c r="PQD24" s="144"/>
      <c r="PQE24" s="144"/>
      <c r="PQF24" s="144"/>
      <c r="PQG24" s="141"/>
      <c r="PQH24" s="141"/>
      <c r="PQI24" s="142"/>
      <c r="PQJ24" s="142"/>
      <c r="PQK24" s="143"/>
      <c r="PQL24" s="144"/>
      <c r="PQM24" s="144"/>
      <c r="PQN24" s="144"/>
      <c r="PQO24" s="141"/>
      <c r="PQP24" s="141"/>
      <c r="PQQ24" s="142"/>
      <c r="PQR24" s="142"/>
      <c r="PQS24" s="143"/>
      <c r="PQT24" s="144"/>
      <c r="PQU24" s="144"/>
      <c r="PQV24" s="144"/>
      <c r="PQW24" s="141"/>
      <c r="PQX24" s="141"/>
      <c r="PQY24" s="142"/>
      <c r="PQZ24" s="142"/>
      <c r="PRA24" s="143"/>
      <c r="PRB24" s="144"/>
      <c r="PRC24" s="144"/>
      <c r="PRD24" s="144"/>
      <c r="PRE24" s="141"/>
      <c r="PRF24" s="141"/>
      <c r="PRG24" s="142"/>
      <c r="PRH24" s="142"/>
      <c r="PRI24" s="143"/>
      <c r="PRJ24" s="144"/>
      <c r="PRK24" s="144"/>
      <c r="PRL24" s="144"/>
      <c r="PRM24" s="141"/>
      <c r="PRN24" s="141"/>
      <c r="PRO24" s="142"/>
      <c r="PRP24" s="142"/>
      <c r="PRQ24" s="143"/>
      <c r="PRR24" s="144"/>
      <c r="PRS24" s="144"/>
      <c r="PRT24" s="144"/>
      <c r="PRU24" s="141"/>
      <c r="PRV24" s="141"/>
      <c r="PRW24" s="142"/>
      <c r="PRX24" s="142"/>
      <c r="PRY24" s="143"/>
      <c r="PRZ24" s="144"/>
      <c r="PSA24" s="144"/>
      <c r="PSB24" s="144"/>
      <c r="PSC24" s="141"/>
      <c r="PSD24" s="141"/>
      <c r="PSE24" s="142"/>
      <c r="PSF24" s="142"/>
      <c r="PSG24" s="143"/>
      <c r="PSH24" s="144"/>
      <c r="PSI24" s="144"/>
      <c r="PSJ24" s="144"/>
      <c r="PSK24" s="141"/>
      <c r="PSL24" s="141"/>
      <c r="PSM24" s="142"/>
      <c r="PSN24" s="142"/>
      <c r="PSO24" s="143"/>
      <c r="PSP24" s="144"/>
      <c r="PSQ24" s="144"/>
      <c r="PSR24" s="144"/>
      <c r="PSS24" s="141"/>
      <c r="PST24" s="141"/>
      <c r="PSU24" s="142"/>
      <c r="PSV24" s="142"/>
      <c r="PSW24" s="143"/>
      <c r="PSX24" s="144"/>
      <c r="PSY24" s="144"/>
      <c r="PSZ24" s="144"/>
      <c r="PTA24" s="141"/>
      <c r="PTB24" s="141"/>
      <c r="PTC24" s="142"/>
      <c r="PTD24" s="142"/>
      <c r="PTE24" s="143"/>
      <c r="PTF24" s="144"/>
      <c r="PTG24" s="144"/>
      <c r="PTH24" s="144"/>
      <c r="PTI24" s="141"/>
      <c r="PTJ24" s="141"/>
      <c r="PTK24" s="142"/>
      <c r="PTL24" s="142"/>
      <c r="PTM24" s="143"/>
      <c r="PTN24" s="144"/>
      <c r="PTO24" s="144"/>
      <c r="PTP24" s="144"/>
      <c r="PTQ24" s="141"/>
      <c r="PTR24" s="141"/>
      <c r="PTS24" s="142"/>
      <c r="PTT24" s="142"/>
      <c r="PTU24" s="143"/>
      <c r="PTV24" s="144"/>
      <c r="PTW24" s="144"/>
      <c r="PTX24" s="144"/>
      <c r="PTY24" s="141"/>
      <c r="PTZ24" s="141"/>
      <c r="PUA24" s="142"/>
      <c r="PUB24" s="142"/>
      <c r="PUC24" s="143"/>
      <c r="PUD24" s="144"/>
      <c r="PUE24" s="144"/>
      <c r="PUF24" s="144"/>
      <c r="PUG24" s="141"/>
      <c r="PUH24" s="141"/>
      <c r="PUI24" s="142"/>
      <c r="PUJ24" s="142"/>
      <c r="PUK24" s="143"/>
      <c r="PUL24" s="144"/>
      <c r="PUM24" s="144"/>
      <c r="PUN24" s="144"/>
      <c r="PUO24" s="141"/>
      <c r="PUP24" s="141"/>
      <c r="PUQ24" s="142"/>
      <c r="PUR24" s="142"/>
      <c r="PUS24" s="143"/>
      <c r="PUT24" s="144"/>
      <c r="PUU24" s="144"/>
      <c r="PUV24" s="144"/>
      <c r="PUW24" s="141"/>
      <c r="PUX24" s="141"/>
      <c r="PUY24" s="142"/>
      <c r="PUZ24" s="142"/>
      <c r="PVA24" s="143"/>
      <c r="PVB24" s="144"/>
      <c r="PVC24" s="144"/>
      <c r="PVD24" s="144"/>
      <c r="PVE24" s="141"/>
      <c r="PVF24" s="141"/>
      <c r="PVG24" s="142"/>
      <c r="PVH24" s="142"/>
      <c r="PVI24" s="143"/>
      <c r="PVJ24" s="144"/>
      <c r="PVK24" s="144"/>
      <c r="PVL24" s="144"/>
      <c r="PVM24" s="141"/>
      <c r="PVN24" s="141"/>
      <c r="PVO24" s="142"/>
      <c r="PVP24" s="142"/>
      <c r="PVQ24" s="143"/>
      <c r="PVR24" s="144"/>
      <c r="PVS24" s="144"/>
      <c r="PVT24" s="144"/>
      <c r="PVU24" s="141"/>
      <c r="PVV24" s="141"/>
      <c r="PVW24" s="142"/>
      <c r="PVX24" s="142"/>
      <c r="PVY24" s="143"/>
      <c r="PVZ24" s="144"/>
      <c r="PWA24" s="144"/>
      <c r="PWB24" s="144"/>
      <c r="PWC24" s="141"/>
      <c r="PWD24" s="141"/>
      <c r="PWE24" s="142"/>
      <c r="PWF24" s="142"/>
      <c r="PWG24" s="143"/>
      <c r="PWH24" s="144"/>
      <c r="PWI24" s="144"/>
      <c r="PWJ24" s="144"/>
      <c r="PWK24" s="141"/>
      <c r="PWL24" s="141"/>
      <c r="PWM24" s="142"/>
      <c r="PWN24" s="142"/>
      <c r="PWO24" s="143"/>
      <c r="PWP24" s="144"/>
      <c r="PWQ24" s="144"/>
      <c r="PWR24" s="144"/>
      <c r="PWS24" s="141"/>
      <c r="PWT24" s="141"/>
      <c r="PWU24" s="142"/>
      <c r="PWV24" s="142"/>
      <c r="PWW24" s="143"/>
      <c r="PWX24" s="144"/>
      <c r="PWY24" s="144"/>
      <c r="PWZ24" s="144"/>
      <c r="PXA24" s="141"/>
      <c r="PXB24" s="141"/>
      <c r="PXC24" s="142"/>
      <c r="PXD24" s="142"/>
      <c r="PXE24" s="143"/>
      <c r="PXF24" s="144"/>
      <c r="PXG24" s="144"/>
      <c r="PXH24" s="144"/>
      <c r="PXI24" s="141"/>
      <c r="PXJ24" s="141"/>
      <c r="PXK24" s="142"/>
      <c r="PXL24" s="142"/>
      <c r="PXM24" s="143"/>
      <c r="PXN24" s="144"/>
      <c r="PXO24" s="144"/>
      <c r="PXP24" s="144"/>
      <c r="PXQ24" s="141"/>
      <c r="PXR24" s="141"/>
      <c r="PXS24" s="142"/>
      <c r="PXT24" s="142"/>
      <c r="PXU24" s="143"/>
      <c r="PXV24" s="144"/>
      <c r="PXW24" s="144"/>
      <c r="PXX24" s="144"/>
      <c r="PXY24" s="141"/>
      <c r="PXZ24" s="141"/>
      <c r="PYA24" s="142"/>
      <c r="PYB24" s="142"/>
      <c r="PYC24" s="143"/>
      <c r="PYD24" s="144"/>
      <c r="PYE24" s="144"/>
      <c r="PYF24" s="144"/>
      <c r="PYG24" s="141"/>
      <c r="PYH24" s="141"/>
      <c r="PYI24" s="142"/>
      <c r="PYJ24" s="142"/>
      <c r="PYK24" s="143"/>
      <c r="PYL24" s="144"/>
      <c r="PYM24" s="144"/>
      <c r="PYN24" s="144"/>
      <c r="PYO24" s="141"/>
      <c r="PYP24" s="141"/>
      <c r="PYQ24" s="142"/>
      <c r="PYR24" s="142"/>
      <c r="PYS24" s="143"/>
      <c r="PYT24" s="144"/>
      <c r="PYU24" s="144"/>
      <c r="PYV24" s="144"/>
      <c r="PYW24" s="141"/>
      <c r="PYX24" s="141"/>
      <c r="PYY24" s="142"/>
      <c r="PYZ24" s="142"/>
      <c r="PZA24" s="143"/>
      <c r="PZB24" s="144"/>
      <c r="PZC24" s="144"/>
      <c r="PZD24" s="144"/>
      <c r="PZE24" s="141"/>
      <c r="PZF24" s="141"/>
      <c r="PZG24" s="142"/>
      <c r="PZH24" s="142"/>
      <c r="PZI24" s="143"/>
      <c r="PZJ24" s="144"/>
      <c r="PZK24" s="144"/>
      <c r="PZL24" s="144"/>
      <c r="PZM24" s="141"/>
      <c r="PZN24" s="141"/>
      <c r="PZO24" s="142"/>
      <c r="PZP24" s="142"/>
      <c r="PZQ24" s="143"/>
      <c r="PZR24" s="144"/>
      <c r="PZS24" s="144"/>
      <c r="PZT24" s="144"/>
      <c r="PZU24" s="141"/>
      <c r="PZV24" s="141"/>
      <c r="PZW24" s="142"/>
      <c r="PZX24" s="142"/>
      <c r="PZY24" s="143"/>
      <c r="PZZ24" s="144"/>
      <c r="QAA24" s="144"/>
      <c r="QAB24" s="144"/>
      <c r="QAC24" s="141"/>
      <c r="QAD24" s="141"/>
      <c r="QAE24" s="142"/>
      <c r="QAF24" s="142"/>
      <c r="QAG24" s="143"/>
      <c r="QAH24" s="144"/>
      <c r="QAI24" s="144"/>
      <c r="QAJ24" s="144"/>
      <c r="QAK24" s="141"/>
      <c r="QAL24" s="141"/>
      <c r="QAM24" s="142"/>
      <c r="QAN24" s="142"/>
      <c r="QAO24" s="143"/>
      <c r="QAP24" s="144"/>
      <c r="QAQ24" s="144"/>
      <c r="QAR24" s="144"/>
      <c r="QAS24" s="141"/>
      <c r="QAT24" s="141"/>
      <c r="QAU24" s="142"/>
      <c r="QAV24" s="142"/>
      <c r="QAW24" s="143"/>
      <c r="QAX24" s="144"/>
      <c r="QAY24" s="144"/>
      <c r="QAZ24" s="144"/>
      <c r="QBA24" s="141"/>
      <c r="QBB24" s="141"/>
      <c r="QBC24" s="142"/>
      <c r="QBD24" s="142"/>
      <c r="QBE24" s="143"/>
      <c r="QBF24" s="144"/>
      <c r="QBG24" s="144"/>
      <c r="QBH24" s="144"/>
      <c r="QBI24" s="141"/>
      <c r="QBJ24" s="141"/>
      <c r="QBK24" s="142"/>
      <c r="QBL24" s="142"/>
      <c r="QBM24" s="143"/>
      <c r="QBN24" s="144"/>
      <c r="QBO24" s="144"/>
      <c r="QBP24" s="144"/>
      <c r="QBQ24" s="141"/>
      <c r="QBR24" s="141"/>
      <c r="QBS24" s="142"/>
      <c r="QBT24" s="142"/>
      <c r="QBU24" s="143"/>
      <c r="QBV24" s="144"/>
      <c r="QBW24" s="144"/>
      <c r="QBX24" s="144"/>
      <c r="QBY24" s="141"/>
      <c r="QBZ24" s="141"/>
      <c r="QCA24" s="142"/>
      <c r="QCB24" s="142"/>
      <c r="QCC24" s="143"/>
      <c r="QCD24" s="144"/>
      <c r="QCE24" s="144"/>
      <c r="QCF24" s="144"/>
      <c r="QCG24" s="141"/>
      <c r="QCH24" s="141"/>
      <c r="QCI24" s="142"/>
      <c r="QCJ24" s="142"/>
      <c r="QCK24" s="143"/>
      <c r="QCL24" s="144"/>
      <c r="QCM24" s="144"/>
      <c r="QCN24" s="144"/>
      <c r="QCO24" s="141"/>
      <c r="QCP24" s="141"/>
      <c r="QCQ24" s="142"/>
      <c r="QCR24" s="142"/>
      <c r="QCS24" s="143"/>
      <c r="QCT24" s="144"/>
      <c r="QCU24" s="144"/>
      <c r="QCV24" s="144"/>
      <c r="QCW24" s="141"/>
      <c r="QCX24" s="141"/>
      <c r="QCY24" s="142"/>
      <c r="QCZ24" s="142"/>
      <c r="QDA24" s="143"/>
      <c r="QDB24" s="144"/>
      <c r="QDC24" s="144"/>
      <c r="QDD24" s="144"/>
      <c r="QDE24" s="141"/>
      <c r="QDF24" s="141"/>
      <c r="QDG24" s="142"/>
      <c r="QDH24" s="142"/>
      <c r="QDI24" s="143"/>
      <c r="QDJ24" s="144"/>
      <c r="QDK24" s="144"/>
      <c r="QDL24" s="144"/>
      <c r="QDM24" s="141"/>
      <c r="QDN24" s="141"/>
      <c r="QDO24" s="142"/>
      <c r="QDP24" s="142"/>
      <c r="QDQ24" s="143"/>
      <c r="QDR24" s="144"/>
      <c r="QDS24" s="144"/>
      <c r="QDT24" s="144"/>
      <c r="QDU24" s="141"/>
      <c r="QDV24" s="141"/>
      <c r="QDW24" s="142"/>
      <c r="QDX24" s="142"/>
      <c r="QDY24" s="143"/>
      <c r="QDZ24" s="144"/>
      <c r="QEA24" s="144"/>
      <c r="QEB24" s="144"/>
      <c r="QEC24" s="141"/>
      <c r="QED24" s="141"/>
      <c r="QEE24" s="142"/>
      <c r="QEF24" s="142"/>
      <c r="QEG24" s="143"/>
      <c r="QEH24" s="144"/>
      <c r="QEI24" s="144"/>
      <c r="QEJ24" s="144"/>
      <c r="QEK24" s="141"/>
      <c r="QEL24" s="141"/>
      <c r="QEM24" s="142"/>
      <c r="QEN24" s="142"/>
      <c r="QEO24" s="143"/>
      <c r="QEP24" s="144"/>
      <c r="QEQ24" s="144"/>
      <c r="QER24" s="144"/>
      <c r="QES24" s="141"/>
      <c r="QET24" s="141"/>
      <c r="QEU24" s="142"/>
      <c r="QEV24" s="142"/>
      <c r="QEW24" s="143"/>
      <c r="QEX24" s="144"/>
      <c r="QEY24" s="144"/>
      <c r="QEZ24" s="144"/>
      <c r="QFA24" s="141"/>
      <c r="QFB24" s="141"/>
      <c r="QFC24" s="142"/>
      <c r="QFD24" s="142"/>
      <c r="QFE24" s="143"/>
      <c r="QFF24" s="144"/>
      <c r="QFG24" s="144"/>
      <c r="QFH24" s="144"/>
      <c r="QFI24" s="141"/>
      <c r="QFJ24" s="141"/>
      <c r="QFK24" s="142"/>
      <c r="QFL24" s="142"/>
      <c r="QFM24" s="143"/>
      <c r="QFN24" s="144"/>
      <c r="QFO24" s="144"/>
      <c r="QFP24" s="144"/>
      <c r="QFQ24" s="141"/>
      <c r="QFR24" s="141"/>
      <c r="QFS24" s="142"/>
      <c r="QFT24" s="142"/>
      <c r="QFU24" s="143"/>
      <c r="QFV24" s="144"/>
      <c r="QFW24" s="144"/>
      <c r="QFX24" s="144"/>
      <c r="QFY24" s="141"/>
      <c r="QFZ24" s="141"/>
      <c r="QGA24" s="142"/>
      <c r="QGB24" s="142"/>
      <c r="QGC24" s="143"/>
      <c r="QGD24" s="144"/>
      <c r="QGE24" s="144"/>
      <c r="QGF24" s="144"/>
      <c r="QGG24" s="141"/>
      <c r="QGH24" s="141"/>
      <c r="QGI24" s="142"/>
      <c r="QGJ24" s="142"/>
      <c r="QGK24" s="143"/>
      <c r="QGL24" s="144"/>
      <c r="QGM24" s="144"/>
      <c r="QGN24" s="144"/>
      <c r="QGO24" s="141"/>
      <c r="QGP24" s="141"/>
      <c r="QGQ24" s="142"/>
      <c r="QGR24" s="142"/>
      <c r="QGS24" s="143"/>
      <c r="QGT24" s="144"/>
      <c r="QGU24" s="144"/>
      <c r="QGV24" s="144"/>
      <c r="QGW24" s="141"/>
      <c r="QGX24" s="141"/>
      <c r="QGY24" s="142"/>
      <c r="QGZ24" s="142"/>
      <c r="QHA24" s="143"/>
      <c r="QHB24" s="144"/>
      <c r="QHC24" s="144"/>
      <c r="QHD24" s="144"/>
      <c r="QHE24" s="141"/>
      <c r="QHF24" s="141"/>
      <c r="QHG24" s="142"/>
      <c r="QHH24" s="142"/>
      <c r="QHI24" s="143"/>
      <c r="QHJ24" s="144"/>
      <c r="QHK24" s="144"/>
      <c r="QHL24" s="144"/>
      <c r="QHM24" s="141"/>
      <c r="QHN24" s="141"/>
      <c r="QHO24" s="142"/>
      <c r="QHP24" s="142"/>
      <c r="QHQ24" s="143"/>
      <c r="QHR24" s="144"/>
      <c r="QHS24" s="144"/>
      <c r="QHT24" s="144"/>
      <c r="QHU24" s="141"/>
      <c r="QHV24" s="141"/>
      <c r="QHW24" s="142"/>
      <c r="QHX24" s="142"/>
      <c r="QHY24" s="143"/>
      <c r="QHZ24" s="144"/>
      <c r="QIA24" s="144"/>
      <c r="QIB24" s="144"/>
      <c r="QIC24" s="141"/>
      <c r="QID24" s="141"/>
      <c r="QIE24" s="142"/>
      <c r="QIF24" s="142"/>
      <c r="QIG24" s="143"/>
      <c r="QIH24" s="144"/>
      <c r="QII24" s="144"/>
      <c r="QIJ24" s="144"/>
      <c r="QIK24" s="141"/>
      <c r="QIL24" s="141"/>
      <c r="QIM24" s="142"/>
      <c r="QIN24" s="142"/>
      <c r="QIO24" s="143"/>
      <c r="QIP24" s="144"/>
      <c r="QIQ24" s="144"/>
      <c r="QIR24" s="144"/>
      <c r="QIS24" s="141"/>
      <c r="QIT24" s="141"/>
      <c r="QIU24" s="142"/>
      <c r="QIV24" s="142"/>
      <c r="QIW24" s="143"/>
      <c r="QIX24" s="144"/>
      <c r="QIY24" s="144"/>
      <c r="QIZ24" s="144"/>
      <c r="QJA24" s="141"/>
      <c r="QJB24" s="141"/>
      <c r="QJC24" s="142"/>
      <c r="QJD24" s="142"/>
      <c r="QJE24" s="143"/>
      <c r="QJF24" s="144"/>
      <c r="QJG24" s="144"/>
      <c r="QJH24" s="144"/>
      <c r="QJI24" s="141"/>
      <c r="QJJ24" s="141"/>
      <c r="QJK24" s="142"/>
      <c r="QJL24" s="142"/>
      <c r="QJM24" s="143"/>
      <c r="QJN24" s="144"/>
      <c r="QJO24" s="144"/>
      <c r="QJP24" s="144"/>
      <c r="QJQ24" s="141"/>
      <c r="QJR24" s="141"/>
      <c r="QJS24" s="142"/>
      <c r="QJT24" s="142"/>
      <c r="QJU24" s="143"/>
      <c r="QJV24" s="144"/>
      <c r="QJW24" s="144"/>
      <c r="QJX24" s="144"/>
      <c r="QJY24" s="141"/>
      <c r="QJZ24" s="141"/>
      <c r="QKA24" s="142"/>
      <c r="QKB24" s="142"/>
      <c r="QKC24" s="143"/>
      <c r="QKD24" s="144"/>
      <c r="QKE24" s="144"/>
      <c r="QKF24" s="144"/>
      <c r="QKG24" s="141"/>
      <c r="QKH24" s="141"/>
      <c r="QKI24" s="142"/>
      <c r="QKJ24" s="142"/>
      <c r="QKK24" s="143"/>
      <c r="QKL24" s="144"/>
      <c r="QKM24" s="144"/>
      <c r="QKN24" s="144"/>
      <c r="QKO24" s="141"/>
      <c r="QKP24" s="141"/>
      <c r="QKQ24" s="142"/>
      <c r="QKR24" s="142"/>
      <c r="QKS24" s="143"/>
      <c r="QKT24" s="144"/>
      <c r="QKU24" s="144"/>
      <c r="QKV24" s="144"/>
      <c r="QKW24" s="141"/>
      <c r="QKX24" s="141"/>
      <c r="QKY24" s="142"/>
      <c r="QKZ24" s="142"/>
      <c r="QLA24" s="143"/>
      <c r="QLB24" s="144"/>
      <c r="QLC24" s="144"/>
      <c r="QLD24" s="144"/>
      <c r="QLE24" s="141"/>
      <c r="QLF24" s="141"/>
      <c r="QLG24" s="142"/>
      <c r="QLH24" s="142"/>
      <c r="QLI24" s="143"/>
      <c r="QLJ24" s="144"/>
      <c r="QLK24" s="144"/>
      <c r="QLL24" s="144"/>
      <c r="QLM24" s="141"/>
      <c r="QLN24" s="141"/>
      <c r="QLO24" s="142"/>
      <c r="QLP24" s="142"/>
      <c r="QLQ24" s="143"/>
      <c r="QLR24" s="144"/>
      <c r="QLS24" s="144"/>
      <c r="QLT24" s="144"/>
      <c r="QLU24" s="141"/>
      <c r="QLV24" s="141"/>
      <c r="QLW24" s="142"/>
      <c r="QLX24" s="142"/>
      <c r="QLY24" s="143"/>
      <c r="QLZ24" s="144"/>
      <c r="QMA24" s="144"/>
      <c r="QMB24" s="144"/>
      <c r="QMC24" s="141"/>
      <c r="QMD24" s="141"/>
      <c r="QME24" s="142"/>
      <c r="QMF24" s="142"/>
      <c r="QMG24" s="143"/>
      <c r="QMH24" s="144"/>
      <c r="QMI24" s="144"/>
      <c r="QMJ24" s="144"/>
      <c r="QMK24" s="141"/>
      <c r="QML24" s="141"/>
      <c r="QMM24" s="142"/>
      <c r="QMN24" s="142"/>
      <c r="QMO24" s="143"/>
      <c r="QMP24" s="144"/>
      <c r="QMQ24" s="144"/>
      <c r="QMR24" s="144"/>
      <c r="QMS24" s="141"/>
      <c r="QMT24" s="141"/>
      <c r="QMU24" s="142"/>
      <c r="QMV24" s="142"/>
      <c r="QMW24" s="143"/>
      <c r="QMX24" s="144"/>
      <c r="QMY24" s="144"/>
      <c r="QMZ24" s="144"/>
      <c r="QNA24" s="141"/>
      <c r="QNB24" s="141"/>
      <c r="QNC24" s="142"/>
      <c r="QND24" s="142"/>
      <c r="QNE24" s="143"/>
      <c r="QNF24" s="144"/>
      <c r="QNG24" s="144"/>
      <c r="QNH24" s="144"/>
      <c r="QNI24" s="141"/>
      <c r="QNJ24" s="141"/>
      <c r="QNK24" s="142"/>
      <c r="QNL24" s="142"/>
      <c r="QNM24" s="143"/>
      <c r="QNN24" s="144"/>
      <c r="QNO24" s="144"/>
      <c r="QNP24" s="144"/>
      <c r="QNQ24" s="141"/>
      <c r="QNR24" s="141"/>
      <c r="QNS24" s="142"/>
      <c r="QNT24" s="142"/>
      <c r="QNU24" s="143"/>
      <c r="QNV24" s="144"/>
      <c r="QNW24" s="144"/>
      <c r="QNX24" s="144"/>
      <c r="QNY24" s="141"/>
      <c r="QNZ24" s="141"/>
      <c r="QOA24" s="142"/>
      <c r="QOB24" s="142"/>
      <c r="QOC24" s="143"/>
      <c r="QOD24" s="144"/>
      <c r="QOE24" s="144"/>
      <c r="QOF24" s="144"/>
      <c r="QOG24" s="141"/>
      <c r="QOH24" s="141"/>
      <c r="QOI24" s="142"/>
      <c r="QOJ24" s="142"/>
      <c r="QOK24" s="143"/>
      <c r="QOL24" s="144"/>
      <c r="QOM24" s="144"/>
      <c r="QON24" s="144"/>
      <c r="QOO24" s="141"/>
      <c r="QOP24" s="141"/>
      <c r="QOQ24" s="142"/>
      <c r="QOR24" s="142"/>
      <c r="QOS24" s="143"/>
      <c r="QOT24" s="144"/>
      <c r="QOU24" s="144"/>
      <c r="QOV24" s="144"/>
      <c r="QOW24" s="141"/>
      <c r="QOX24" s="141"/>
      <c r="QOY24" s="142"/>
      <c r="QOZ24" s="142"/>
      <c r="QPA24" s="143"/>
      <c r="QPB24" s="144"/>
      <c r="QPC24" s="144"/>
      <c r="QPD24" s="144"/>
      <c r="QPE24" s="141"/>
      <c r="QPF24" s="141"/>
      <c r="QPG24" s="142"/>
      <c r="QPH24" s="142"/>
      <c r="QPI24" s="143"/>
      <c r="QPJ24" s="144"/>
      <c r="QPK24" s="144"/>
      <c r="QPL24" s="144"/>
      <c r="QPM24" s="141"/>
      <c r="QPN24" s="141"/>
      <c r="QPO24" s="142"/>
      <c r="QPP24" s="142"/>
      <c r="QPQ24" s="143"/>
      <c r="QPR24" s="144"/>
      <c r="QPS24" s="144"/>
      <c r="QPT24" s="144"/>
      <c r="QPU24" s="141"/>
      <c r="QPV24" s="141"/>
      <c r="QPW24" s="142"/>
      <c r="QPX24" s="142"/>
      <c r="QPY24" s="143"/>
      <c r="QPZ24" s="144"/>
      <c r="QQA24" s="144"/>
      <c r="QQB24" s="144"/>
      <c r="QQC24" s="141"/>
      <c r="QQD24" s="141"/>
      <c r="QQE24" s="142"/>
      <c r="QQF24" s="142"/>
      <c r="QQG24" s="143"/>
      <c r="QQH24" s="144"/>
      <c r="QQI24" s="144"/>
      <c r="QQJ24" s="144"/>
      <c r="QQK24" s="141"/>
      <c r="QQL24" s="141"/>
      <c r="QQM24" s="142"/>
      <c r="QQN24" s="142"/>
      <c r="QQO24" s="143"/>
      <c r="QQP24" s="144"/>
      <c r="QQQ24" s="144"/>
      <c r="QQR24" s="144"/>
      <c r="QQS24" s="141"/>
      <c r="QQT24" s="141"/>
      <c r="QQU24" s="142"/>
      <c r="QQV24" s="142"/>
      <c r="QQW24" s="143"/>
      <c r="QQX24" s="144"/>
      <c r="QQY24" s="144"/>
      <c r="QQZ24" s="144"/>
      <c r="QRA24" s="141"/>
      <c r="QRB24" s="141"/>
      <c r="QRC24" s="142"/>
      <c r="QRD24" s="142"/>
      <c r="QRE24" s="143"/>
      <c r="QRF24" s="144"/>
      <c r="QRG24" s="144"/>
      <c r="QRH24" s="144"/>
      <c r="QRI24" s="141"/>
      <c r="QRJ24" s="141"/>
      <c r="QRK24" s="142"/>
      <c r="QRL24" s="142"/>
      <c r="QRM24" s="143"/>
      <c r="QRN24" s="144"/>
      <c r="QRO24" s="144"/>
      <c r="QRP24" s="144"/>
      <c r="QRQ24" s="141"/>
      <c r="QRR24" s="141"/>
      <c r="QRS24" s="142"/>
      <c r="QRT24" s="142"/>
      <c r="QRU24" s="143"/>
      <c r="QRV24" s="144"/>
      <c r="QRW24" s="144"/>
      <c r="QRX24" s="144"/>
      <c r="QRY24" s="141"/>
      <c r="QRZ24" s="141"/>
      <c r="QSA24" s="142"/>
      <c r="QSB24" s="142"/>
      <c r="QSC24" s="143"/>
      <c r="QSD24" s="144"/>
      <c r="QSE24" s="144"/>
      <c r="QSF24" s="144"/>
      <c r="QSG24" s="141"/>
      <c r="QSH24" s="141"/>
      <c r="QSI24" s="142"/>
      <c r="QSJ24" s="142"/>
      <c r="QSK24" s="143"/>
      <c r="QSL24" s="144"/>
      <c r="QSM24" s="144"/>
      <c r="QSN24" s="144"/>
      <c r="QSO24" s="141"/>
      <c r="QSP24" s="141"/>
      <c r="QSQ24" s="142"/>
      <c r="QSR24" s="142"/>
      <c r="QSS24" s="143"/>
      <c r="QST24" s="144"/>
      <c r="QSU24" s="144"/>
      <c r="QSV24" s="144"/>
      <c r="QSW24" s="141"/>
      <c r="QSX24" s="141"/>
      <c r="QSY24" s="142"/>
      <c r="QSZ24" s="142"/>
      <c r="QTA24" s="143"/>
      <c r="QTB24" s="144"/>
      <c r="QTC24" s="144"/>
      <c r="QTD24" s="144"/>
      <c r="QTE24" s="141"/>
      <c r="QTF24" s="141"/>
      <c r="QTG24" s="142"/>
      <c r="QTH24" s="142"/>
      <c r="QTI24" s="143"/>
      <c r="QTJ24" s="144"/>
      <c r="QTK24" s="144"/>
      <c r="QTL24" s="144"/>
      <c r="QTM24" s="141"/>
      <c r="QTN24" s="141"/>
      <c r="QTO24" s="142"/>
      <c r="QTP24" s="142"/>
      <c r="QTQ24" s="143"/>
      <c r="QTR24" s="144"/>
      <c r="QTS24" s="144"/>
      <c r="QTT24" s="144"/>
      <c r="QTU24" s="141"/>
      <c r="QTV24" s="141"/>
      <c r="QTW24" s="142"/>
      <c r="QTX24" s="142"/>
      <c r="QTY24" s="143"/>
      <c r="QTZ24" s="144"/>
      <c r="QUA24" s="144"/>
      <c r="QUB24" s="144"/>
      <c r="QUC24" s="141"/>
      <c r="QUD24" s="141"/>
      <c r="QUE24" s="142"/>
      <c r="QUF24" s="142"/>
      <c r="QUG24" s="143"/>
      <c r="QUH24" s="144"/>
      <c r="QUI24" s="144"/>
      <c r="QUJ24" s="144"/>
      <c r="QUK24" s="141"/>
      <c r="QUL24" s="141"/>
      <c r="QUM24" s="142"/>
      <c r="QUN24" s="142"/>
      <c r="QUO24" s="143"/>
      <c r="QUP24" s="144"/>
      <c r="QUQ24" s="144"/>
      <c r="QUR24" s="144"/>
      <c r="QUS24" s="141"/>
      <c r="QUT24" s="141"/>
      <c r="QUU24" s="142"/>
      <c r="QUV24" s="142"/>
      <c r="QUW24" s="143"/>
      <c r="QUX24" s="144"/>
      <c r="QUY24" s="144"/>
      <c r="QUZ24" s="144"/>
      <c r="QVA24" s="141"/>
      <c r="QVB24" s="141"/>
      <c r="QVC24" s="142"/>
      <c r="QVD24" s="142"/>
      <c r="QVE24" s="143"/>
      <c r="QVF24" s="144"/>
      <c r="QVG24" s="144"/>
      <c r="QVH24" s="144"/>
      <c r="QVI24" s="141"/>
      <c r="QVJ24" s="141"/>
      <c r="QVK24" s="142"/>
      <c r="QVL24" s="142"/>
      <c r="QVM24" s="143"/>
      <c r="QVN24" s="144"/>
      <c r="QVO24" s="144"/>
      <c r="QVP24" s="144"/>
      <c r="QVQ24" s="141"/>
      <c r="QVR24" s="141"/>
      <c r="QVS24" s="142"/>
      <c r="QVT24" s="142"/>
      <c r="QVU24" s="143"/>
      <c r="QVV24" s="144"/>
      <c r="QVW24" s="144"/>
      <c r="QVX24" s="144"/>
      <c r="QVY24" s="141"/>
      <c r="QVZ24" s="141"/>
      <c r="QWA24" s="142"/>
      <c r="QWB24" s="142"/>
      <c r="QWC24" s="143"/>
      <c r="QWD24" s="144"/>
      <c r="QWE24" s="144"/>
      <c r="QWF24" s="144"/>
      <c r="QWG24" s="141"/>
      <c r="QWH24" s="141"/>
      <c r="QWI24" s="142"/>
      <c r="QWJ24" s="142"/>
      <c r="QWK24" s="143"/>
      <c r="QWL24" s="144"/>
      <c r="QWM24" s="144"/>
      <c r="QWN24" s="144"/>
      <c r="QWO24" s="141"/>
      <c r="QWP24" s="141"/>
      <c r="QWQ24" s="142"/>
      <c r="QWR24" s="142"/>
      <c r="QWS24" s="143"/>
      <c r="QWT24" s="144"/>
      <c r="QWU24" s="144"/>
      <c r="QWV24" s="144"/>
      <c r="QWW24" s="141"/>
      <c r="QWX24" s="141"/>
      <c r="QWY24" s="142"/>
      <c r="QWZ24" s="142"/>
      <c r="QXA24" s="143"/>
      <c r="QXB24" s="144"/>
      <c r="QXC24" s="144"/>
      <c r="QXD24" s="144"/>
      <c r="QXE24" s="141"/>
      <c r="QXF24" s="141"/>
      <c r="QXG24" s="142"/>
      <c r="QXH24" s="142"/>
      <c r="QXI24" s="143"/>
      <c r="QXJ24" s="144"/>
      <c r="QXK24" s="144"/>
      <c r="QXL24" s="144"/>
      <c r="QXM24" s="141"/>
      <c r="QXN24" s="141"/>
      <c r="QXO24" s="142"/>
      <c r="QXP24" s="142"/>
      <c r="QXQ24" s="143"/>
      <c r="QXR24" s="144"/>
      <c r="QXS24" s="144"/>
      <c r="QXT24" s="144"/>
      <c r="QXU24" s="141"/>
      <c r="QXV24" s="141"/>
      <c r="QXW24" s="142"/>
      <c r="QXX24" s="142"/>
      <c r="QXY24" s="143"/>
      <c r="QXZ24" s="144"/>
      <c r="QYA24" s="144"/>
      <c r="QYB24" s="144"/>
      <c r="QYC24" s="141"/>
      <c r="QYD24" s="141"/>
      <c r="QYE24" s="142"/>
      <c r="QYF24" s="142"/>
      <c r="QYG24" s="143"/>
      <c r="QYH24" s="144"/>
      <c r="QYI24" s="144"/>
      <c r="QYJ24" s="144"/>
      <c r="QYK24" s="141"/>
      <c r="QYL24" s="141"/>
      <c r="QYM24" s="142"/>
      <c r="QYN24" s="142"/>
      <c r="QYO24" s="143"/>
      <c r="QYP24" s="144"/>
      <c r="QYQ24" s="144"/>
      <c r="QYR24" s="144"/>
      <c r="QYS24" s="141"/>
      <c r="QYT24" s="141"/>
      <c r="QYU24" s="142"/>
      <c r="QYV24" s="142"/>
      <c r="QYW24" s="143"/>
      <c r="QYX24" s="144"/>
      <c r="QYY24" s="144"/>
      <c r="QYZ24" s="144"/>
      <c r="QZA24" s="141"/>
      <c r="QZB24" s="141"/>
      <c r="QZC24" s="142"/>
      <c r="QZD24" s="142"/>
      <c r="QZE24" s="143"/>
      <c r="QZF24" s="144"/>
      <c r="QZG24" s="144"/>
      <c r="QZH24" s="144"/>
      <c r="QZI24" s="141"/>
      <c r="QZJ24" s="141"/>
      <c r="QZK24" s="142"/>
      <c r="QZL24" s="142"/>
      <c r="QZM24" s="143"/>
      <c r="QZN24" s="144"/>
      <c r="QZO24" s="144"/>
      <c r="QZP24" s="144"/>
      <c r="QZQ24" s="141"/>
      <c r="QZR24" s="141"/>
      <c r="QZS24" s="142"/>
      <c r="QZT24" s="142"/>
      <c r="QZU24" s="143"/>
      <c r="QZV24" s="144"/>
      <c r="QZW24" s="144"/>
      <c r="QZX24" s="144"/>
      <c r="QZY24" s="141"/>
      <c r="QZZ24" s="141"/>
      <c r="RAA24" s="142"/>
      <c r="RAB24" s="142"/>
      <c r="RAC24" s="143"/>
      <c r="RAD24" s="144"/>
      <c r="RAE24" s="144"/>
      <c r="RAF24" s="144"/>
      <c r="RAG24" s="141"/>
      <c r="RAH24" s="141"/>
      <c r="RAI24" s="142"/>
      <c r="RAJ24" s="142"/>
      <c r="RAK24" s="143"/>
      <c r="RAL24" s="144"/>
      <c r="RAM24" s="144"/>
      <c r="RAN24" s="144"/>
      <c r="RAO24" s="141"/>
      <c r="RAP24" s="141"/>
      <c r="RAQ24" s="142"/>
      <c r="RAR24" s="142"/>
      <c r="RAS24" s="143"/>
      <c r="RAT24" s="144"/>
      <c r="RAU24" s="144"/>
      <c r="RAV24" s="144"/>
      <c r="RAW24" s="141"/>
      <c r="RAX24" s="141"/>
      <c r="RAY24" s="142"/>
      <c r="RAZ24" s="142"/>
      <c r="RBA24" s="143"/>
      <c r="RBB24" s="144"/>
      <c r="RBC24" s="144"/>
      <c r="RBD24" s="144"/>
      <c r="RBE24" s="141"/>
      <c r="RBF24" s="141"/>
      <c r="RBG24" s="142"/>
      <c r="RBH24" s="142"/>
      <c r="RBI24" s="143"/>
      <c r="RBJ24" s="144"/>
      <c r="RBK24" s="144"/>
      <c r="RBL24" s="144"/>
      <c r="RBM24" s="141"/>
      <c r="RBN24" s="141"/>
      <c r="RBO24" s="142"/>
      <c r="RBP24" s="142"/>
      <c r="RBQ24" s="143"/>
      <c r="RBR24" s="144"/>
      <c r="RBS24" s="144"/>
      <c r="RBT24" s="144"/>
      <c r="RBU24" s="141"/>
      <c r="RBV24" s="141"/>
      <c r="RBW24" s="142"/>
      <c r="RBX24" s="142"/>
      <c r="RBY24" s="143"/>
      <c r="RBZ24" s="144"/>
      <c r="RCA24" s="144"/>
      <c r="RCB24" s="144"/>
      <c r="RCC24" s="141"/>
      <c r="RCD24" s="141"/>
      <c r="RCE24" s="142"/>
      <c r="RCF24" s="142"/>
      <c r="RCG24" s="143"/>
      <c r="RCH24" s="144"/>
      <c r="RCI24" s="144"/>
      <c r="RCJ24" s="144"/>
      <c r="RCK24" s="141"/>
      <c r="RCL24" s="141"/>
      <c r="RCM24" s="142"/>
      <c r="RCN24" s="142"/>
      <c r="RCO24" s="143"/>
      <c r="RCP24" s="144"/>
      <c r="RCQ24" s="144"/>
      <c r="RCR24" s="144"/>
      <c r="RCS24" s="141"/>
      <c r="RCT24" s="141"/>
      <c r="RCU24" s="142"/>
      <c r="RCV24" s="142"/>
      <c r="RCW24" s="143"/>
      <c r="RCX24" s="144"/>
      <c r="RCY24" s="144"/>
      <c r="RCZ24" s="144"/>
      <c r="RDA24" s="141"/>
      <c r="RDB24" s="141"/>
      <c r="RDC24" s="142"/>
      <c r="RDD24" s="142"/>
      <c r="RDE24" s="143"/>
      <c r="RDF24" s="144"/>
      <c r="RDG24" s="144"/>
      <c r="RDH24" s="144"/>
      <c r="RDI24" s="141"/>
      <c r="RDJ24" s="141"/>
      <c r="RDK24" s="142"/>
      <c r="RDL24" s="142"/>
      <c r="RDM24" s="143"/>
      <c r="RDN24" s="144"/>
      <c r="RDO24" s="144"/>
      <c r="RDP24" s="144"/>
      <c r="RDQ24" s="141"/>
      <c r="RDR24" s="141"/>
      <c r="RDS24" s="142"/>
      <c r="RDT24" s="142"/>
      <c r="RDU24" s="143"/>
      <c r="RDV24" s="144"/>
      <c r="RDW24" s="144"/>
      <c r="RDX24" s="144"/>
      <c r="RDY24" s="141"/>
      <c r="RDZ24" s="141"/>
      <c r="REA24" s="142"/>
      <c r="REB24" s="142"/>
      <c r="REC24" s="143"/>
      <c r="RED24" s="144"/>
      <c r="REE24" s="144"/>
      <c r="REF24" s="144"/>
      <c r="REG24" s="141"/>
      <c r="REH24" s="141"/>
      <c r="REI24" s="142"/>
      <c r="REJ24" s="142"/>
      <c r="REK24" s="143"/>
      <c r="REL24" s="144"/>
      <c r="REM24" s="144"/>
      <c r="REN24" s="144"/>
      <c r="REO24" s="141"/>
      <c r="REP24" s="141"/>
      <c r="REQ24" s="142"/>
      <c r="RER24" s="142"/>
      <c r="RES24" s="143"/>
      <c r="RET24" s="144"/>
      <c r="REU24" s="144"/>
      <c r="REV24" s="144"/>
      <c r="REW24" s="141"/>
      <c r="REX24" s="141"/>
      <c r="REY24" s="142"/>
      <c r="REZ24" s="142"/>
      <c r="RFA24" s="143"/>
      <c r="RFB24" s="144"/>
      <c r="RFC24" s="144"/>
      <c r="RFD24" s="144"/>
      <c r="RFE24" s="141"/>
      <c r="RFF24" s="141"/>
      <c r="RFG24" s="142"/>
      <c r="RFH24" s="142"/>
      <c r="RFI24" s="143"/>
      <c r="RFJ24" s="144"/>
      <c r="RFK24" s="144"/>
      <c r="RFL24" s="144"/>
      <c r="RFM24" s="141"/>
      <c r="RFN24" s="141"/>
      <c r="RFO24" s="142"/>
      <c r="RFP24" s="142"/>
      <c r="RFQ24" s="143"/>
      <c r="RFR24" s="144"/>
      <c r="RFS24" s="144"/>
      <c r="RFT24" s="144"/>
      <c r="RFU24" s="141"/>
      <c r="RFV24" s="141"/>
      <c r="RFW24" s="142"/>
      <c r="RFX24" s="142"/>
      <c r="RFY24" s="143"/>
      <c r="RFZ24" s="144"/>
      <c r="RGA24" s="144"/>
      <c r="RGB24" s="144"/>
      <c r="RGC24" s="141"/>
      <c r="RGD24" s="141"/>
      <c r="RGE24" s="142"/>
      <c r="RGF24" s="142"/>
      <c r="RGG24" s="143"/>
      <c r="RGH24" s="144"/>
      <c r="RGI24" s="144"/>
      <c r="RGJ24" s="144"/>
      <c r="RGK24" s="141"/>
      <c r="RGL24" s="141"/>
      <c r="RGM24" s="142"/>
      <c r="RGN24" s="142"/>
      <c r="RGO24" s="143"/>
      <c r="RGP24" s="144"/>
      <c r="RGQ24" s="144"/>
      <c r="RGR24" s="144"/>
      <c r="RGS24" s="141"/>
      <c r="RGT24" s="141"/>
      <c r="RGU24" s="142"/>
      <c r="RGV24" s="142"/>
      <c r="RGW24" s="143"/>
      <c r="RGX24" s="144"/>
      <c r="RGY24" s="144"/>
      <c r="RGZ24" s="144"/>
      <c r="RHA24" s="141"/>
      <c r="RHB24" s="141"/>
      <c r="RHC24" s="142"/>
      <c r="RHD24" s="142"/>
      <c r="RHE24" s="143"/>
      <c r="RHF24" s="144"/>
      <c r="RHG24" s="144"/>
      <c r="RHH24" s="144"/>
      <c r="RHI24" s="141"/>
      <c r="RHJ24" s="141"/>
      <c r="RHK24" s="142"/>
      <c r="RHL24" s="142"/>
      <c r="RHM24" s="143"/>
      <c r="RHN24" s="144"/>
      <c r="RHO24" s="144"/>
      <c r="RHP24" s="144"/>
      <c r="RHQ24" s="141"/>
      <c r="RHR24" s="141"/>
      <c r="RHS24" s="142"/>
      <c r="RHT24" s="142"/>
      <c r="RHU24" s="143"/>
      <c r="RHV24" s="144"/>
      <c r="RHW24" s="144"/>
      <c r="RHX24" s="144"/>
      <c r="RHY24" s="141"/>
      <c r="RHZ24" s="141"/>
      <c r="RIA24" s="142"/>
      <c r="RIB24" s="142"/>
      <c r="RIC24" s="143"/>
      <c r="RID24" s="144"/>
      <c r="RIE24" s="144"/>
      <c r="RIF24" s="144"/>
      <c r="RIG24" s="141"/>
      <c r="RIH24" s="141"/>
      <c r="RII24" s="142"/>
      <c r="RIJ24" s="142"/>
      <c r="RIK24" s="143"/>
      <c r="RIL24" s="144"/>
      <c r="RIM24" s="144"/>
      <c r="RIN24" s="144"/>
      <c r="RIO24" s="141"/>
      <c r="RIP24" s="141"/>
      <c r="RIQ24" s="142"/>
      <c r="RIR24" s="142"/>
      <c r="RIS24" s="143"/>
      <c r="RIT24" s="144"/>
      <c r="RIU24" s="144"/>
      <c r="RIV24" s="144"/>
      <c r="RIW24" s="141"/>
      <c r="RIX24" s="141"/>
      <c r="RIY24" s="142"/>
      <c r="RIZ24" s="142"/>
      <c r="RJA24" s="143"/>
      <c r="RJB24" s="144"/>
      <c r="RJC24" s="144"/>
      <c r="RJD24" s="144"/>
      <c r="RJE24" s="141"/>
      <c r="RJF24" s="141"/>
      <c r="RJG24" s="142"/>
      <c r="RJH24" s="142"/>
      <c r="RJI24" s="143"/>
      <c r="RJJ24" s="144"/>
      <c r="RJK24" s="144"/>
      <c r="RJL24" s="144"/>
      <c r="RJM24" s="141"/>
      <c r="RJN24" s="141"/>
      <c r="RJO24" s="142"/>
      <c r="RJP24" s="142"/>
      <c r="RJQ24" s="143"/>
      <c r="RJR24" s="144"/>
      <c r="RJS24" s="144"/>
      <c r="RJT24" s="144"/>
      <c r="RJU24" s="141"/>
      <c r="RJV24" s="141"/>
      <c r="RJW24" s="142"/>
      <c r="RJX24" s="142"/>
      <c r="RJY24" s="143"/>
      <c r="RJZ24" s="144"/>
      <c r="RKA24" s="144"/>
      <c r="RKB24" s="144"/>
      <c r="RKC24" s="141"/>
      <c r="RKD24" s="141"/>
      <c r="RKE24" s="142"/>
      <c r="RKF24" s="142"/>
      <c r="RKG24" s="143"/>
      <c r="RKH24" s="144"/>
      <c r="RKI24" s="144"/>
      <c r="RKJ24" s="144"/>
      <c r="RKK24" s="141"/>
      <c r="RKL24" s="141"/>
      <c r="RKM24" s="142"/>
      <c r="RKN24" s="142"/>
      <c r="RKO24" s="143"/>
      <c r="RKP24" s="144"/>
      <c r="RKQ24" s="144"/>
      <c r="RKR24" s="144"/>
      <c r="RKS24" s="141"/>
      <c r="RKT24" s="141"/>
      <c r="RKU24" s="142"/>
      <c r="RKV24" s="142"/>
      <c r="RKW24" s="143"/>
      <c r="RKX24" s="144"/>
      <c r="RKY24" s="144"/>
      <c r="RKZ24" s="144"/>
      <c r="RLA24" s="141"/>
      <c r="RLB24" s="141"/>
      <c r="RLC24" s="142"/>
      <c r="RLD24" s="142"/>
      <c r="RLE24" s="143"/>
      <c r="RLF24" s="144"/>
      <c r="RLG24" s="144"/>
      <c r="RLH24" s="144"/>
      <c r="RLI24" s="141"/>
      <c r="RLJ24" s="141"/>
      <c r="RLK24" s="142"/>
      <c r="RLL24" s="142"/>
      <c r="RLM24" s="143"/>
      <c r="RLN24" s="144"/>
      <c r="RLO24" s="144"/>
      <c r="RLP24" s="144"/>
      <c r="RLQ24" s="141"/>
      <c r="RLR24" s="141"/>
      <c r="RLS24" s="142"/>
      <c r="RLT24" s="142"/>
      <c r="RLU24" s="143"/>
      <c r="RLV24" s="144"/>
      <c r="RLW24" s="144"/>
      <c r="RLX24" s="144"/>
      <c r="RLY24" s="141"/>
      <c r="RLZ24" s="141"/>
      <c r="RMA24" s="142"/>
      <c r="RMB24" s="142"/>
      <c r="RMC24" s="143"/>
      <c r="RMD24" s="144"/>
      <c r="RME24" s="144"/>
      <c r="RMF24" s="144"/>
      <c r="RMG24" s="141"/>
      <c r="RMH24" s="141"/>
      <c r="RMI24" s="142"/>
      <c r="RMJ24" s="142"/>
      <c r="RMK24" s="143"/>
      <c r="RML24" s="144"/>
      <c r="RMM24" s="144"/>
      <c r="RMN24" s="144"/>
      <c r="RMO24" s="141"/>
      <c r="RMP24" s="141"/>
      <c r="RMQ24" s="142"/>
      <c r="RMR24" s="142"/>
      <c r="RMS24" s="143"/>
      <c r="RMT24" s="144"/>
      <c r="RMU24" s="144"/>
      <c r="RMV24" s="144"/>
      <c r="RMW24" s="141"/>
      <c r="RMX24" s="141"/>
      <c r="RMY24" s="142"/>
      <c r="RMZ24" s="142"/>
      <c r="RNA24" s="143"/>
      <c r="RNB24" s="144"/>
      <c r="RNC24" s="144"/>
      <c r="RND24" s="144"/>
      <c r="RNE24" s="141"/>
      <c r="RNF24" s="141"/>
      <c r="RNG24" s="142"/>
      <c r="RNH24" s="142"/>
      <c r="RNI24" s="143"/>
      <c r="RNJ24" s="144"/>
      <c r="RNK24" s="144"/>
      <c r="RNL24" s="144"/>
      <c r="RNM24" s="141"/>
      <c r="RNN24" s="141"/>
      <c r="RNO24" s="142"/>
      <c r="RNP24" s="142"/>
      <c r="RNQ24" s="143"/>
      <c r="RNR24" s="144"/>
      <c r="RNS24" s="144"/>
      <c r="RNT24" s="144"/>
      <c r="RNU24" s="141"/>
      <c r="RNV24" s="141"/>
      <c r="RNW24" s="142"/>
      <c r="RNX24" s="142"/>
      <c r="RNY24" s="143"/>
      <c r="RNZ24" s="144"/>
      <c r="ROA24" s="144"/>
      <c r="ROB24" s="144"/>
      <c r="ROC24" s="141"/>
      <c r="ROD24" s="141"/>
      <c r="ROE24" s="142"/>
      <c r="ROF24" s="142"/>
      <c r="ROG24" s="143"/>
      <c r="ROH24" s="144"/>
      <c r="ROI24" s="144"/>
      <c r="ROJ24" s="144"/>
      <c r="ROK24" s="141"/>
      <c r="ROL24" s="141"/>
      <c r="ROM24" s="142"/>
      <c r="RON24" s="142"/>
      <c r="ROO24" s="143"/>
      <c r="ROP24" s="144"/>
      <c r="ROQ24" s="144"/>
      <c r="ROR24" s="144"/>
      <c r="ROS24" s="141"/>
      <c r="ROT24" s="141"/>
      <c r="ROU24" s="142"/>
      <c r="ROV24" s="142"/>
      <c r="ROW24" s="143"/>
      <c r="ROX24" s="144"/>
      <c r="ROY24" s="144"/>
      <c r="ROZ24" s="144"/>
      <c r="RPA24" s="141"/>
      <c r="RPB24" s="141"/>
      <c r="RPC24" s="142"/>
      <c r="RPD24" s="142"/>
      <c r="RPE24" s="143"/>
      <c r="RPF24" s="144"/>
      <c r="RPG24" s="144"/>
      <c r="RPH24" s="144"/>
      <c r="RPI24" s="141"/>
      <c r="RPJ24" s="141"/>
      <c r="RPK24" s="142"/>
      <c r="RPL24" s="142"/>
      <c r="RPM24" s="143"/>
      <c r="RPN24" s="144"/>
      <c r="RPO24" s="144"/>
      <c r="RPP24" s="144"/>
      <c r="RPQ24" s="141"/>
      <c r="RPR24" s="141"/>
      <c r="RPS24" s="142"/>
      <c r="RPT24" s="142"/>
      <c r="RPU24" s="143"/>
      <c r="RPV24" s="144"/>
      <c r="RPW24" s="144"/>
      <c r="RPX24" s="144"/>
      <c r="RPY24" s="141"/>
      <c r="RPZ24" s="141"/>
      <c r="RQA24" s="142"/>
      <c r="RQB24" s="142"/>
      <c r="RQC24" s="143"/>
      <c r="RQD24" s="144"/>
      <c r="RQE24" s="144"/>
      <c r="RQF24" s="144"/>
      <c r="RQG24" s="141"/>
      <c r="RQH24" s="141"/>
      <c r="RQI24" s="142"/>
      <c r="RQJ24" s="142"/>
      <c r="RQK24" s="143"/>
      <c r="RQL24" s="144"/>
      <c r="RQM24" s="144"/>
      <c r="RQN24" s="144"/>
      <c r="RQO24" s="141"/>
      <c r="RQP24" s="141"/>
      <c r="RQQ24" s="142"/>
      <c r="RQR24" s="142"/>
      <c r="RQS24" s="143"/>
      <c r="RQT24" s="144"/>
      <c r="RQU24" s="144"/>
      <c r="RQV24" s="144"/>
      <c r="RQW24" s="141"/>
      <c r="RQX24" s="141"/>
      <c r="RQY24" s="142"/>
      <c r="RQZ24" s="142"/>
      <c r="RRA24" s="143"/>
      <c r="RRB24" s="144"/>
      <c r="RRC24" s="144"/>
      <c r="RRD24" s="144"/>
      <c r="RRE24" s="141"/>
      <c r="RRF24" s="141"/>
      <c r="RRG24" s="142"/>
      <c r="RRH24" s="142"/>
      <c r="RRI24" s="143"/>
      <c r="RRJ24" s="144"/>
      <c r="RRK24" s="144"/>
      <c r="RRL24" s="144"/>
      <c r="RRM24" s="141"/>
      <c r="RRN24" s="141"/>
      <c r="RRO24" s="142"/>
      <c r="RRP24" s="142"/>
      <c r="RRQ24" s="143"/>
      <c r="RRR24" s="144"/>
      <c r="RRS24" s="144"/>
      <c r="RRT24" s="144"/>
      <c r="RRU24" s="141"/>
      <c r="RRV24" s="141"/>
      <c r="RRW24" s="142"/>
      <c r="RRX24" s="142"/>
      <c r="RRY24" s="143"/>
      <c r="RRZ24" s="144"/>
      <c r="RSA24" s="144"/>
      <c r="RSB24" s="144"/>
      <c r="RSC24" s="141"/>
      <c r="RSD24" s="141"/>
      <c r="RSE24" s="142"/>
      <c r="RSF24" s="142"/>
      <c r="RSG24" s="143"/>
      <c r="RSH24" s="144"/>
      <c r="RSI24" s="144"/>
      <c r="RSJ24" s="144"/>
      <c r="RSK24" s="141"/>
      <c r="RSL24" s="141"/>
      <c r="RSM24" s="142"/>
      <c r="RSN24" s="142"/>
      <c r="RSO24" s="143"/>
      <c r="RSP24" s="144"/>
      <c r="RSQ24" s="144"/>
      <c r="RSR24" s="144"/>
      <c r="RSS24" s="141"/>
      <c r="RST24" s="141"/>
      <c r="RSU24" s="142"/>
      <c r="RSV24" s="142"/>
      <c r="RSW24" s="143"/>
      <c r="RSX24" s="144"/>
      <c r="RSY24" s="144"/>
      <c r="RSZ24" s="144"/>
      <c r="RTA24" s="141"/>
      <c r="RTB24" s="141"/>
      <c r="RTC24" s="142"/>
      <c r="RTD24" s="142"/>
      <c r="RTE24" s="143"/>
      <c r="RTF24" s="144"/>
      <c r="RTG24" s="144"/>
      <c r="RTH24" s="144"/>
      <c r="RTI24" s="141"/>
      <c r="RTJ24" s="141"/>
      <c r="RTK24" s="142"/>
      <c r="RTL24" s="142"/>
      <c r="RTM24" s="143"/>
      <c r="RTN24" s="144"/>
      <c r="RTO24" s="144"/>
      <c r="RTP24" s="144"/>
      <c r="RTQ24" s="141"/>
      <c r="RTR24" s="141"/>
      <c r="RTS24" s="142"/>
      <c r="RTT24" s="142"/>
      <c r="RTU24" s="143"/>
      <c r="RTV24" s="144"/>
      <c r="RTW24" s="144"/>
      <c r="RTX24" s="144"/>
      <c r="RTY24" s="141"/>
      <c r="RTZ24" s="141"/>
      <c r="RUA24" s="142"/>
      <c r="RUB24" s="142"/>
      <c r="RUC24" s="143"/>
      <c r="RUD24" s="144"/>
      <c r="RUE24" s="144"/>
      <c r="RUF24" s="144"/>
      <c r="RUG24" s="141"/>
      <c r="RUH24" s="141"/>
      <c r="RUI24" s="142"/>
      <c r="RUJ24" s="142"/>
      <c r="RUK24" s="143"/>
      <c r="RUL24" s="144"/>
      <c r="RUM24" s="144"/>
      <c r="RUN24" s="144"/>
      <c r="RUO24" s="141"/>
      <c r="RUP24" s="141"/>
      <c r="RUQ24" s="142"/>
      <c r="RUR24" s="142"/>
      <c r="RUS24" s="143"/>
      <c r="RUT24" s="144"/>
      <c r="RUU24" s="144"/>
      <c r="RUV24" s="144"/>
      <c r="RUW24" s="141"/>
      <c r="RUX24" s="141"/>
      <c r="RUY24" s="142"/>
      <c r="RUZ24" s="142"/>
      <c r="RVA24" s="143"/>
      <c r="RVB24" s="144"/>
      <c r="RVC24" s="144"/>
      <c r="RVD24" s="144"/>
      <c r="RVE24" s="141"/>
      <c r="RVF24" s="141"/>
      <c r="RVG24" s="142"/>
      <c r="RVH24" s="142"/>
      <c r="RVI24" s="143"/>
      <c r="RVJ24" s="144"/>
      <c r="RVK24" s="144"/>
      <c r="RVL24" s="144"/>
      <c r="RVM24" s="141"/>
      <c r="RVN24" s="141"/>
      <c r="RVO24" s="142"/>
      <c r="RVP24" s="142"/>
      <c r="RVQ24" s="143"/>
      <c r="RVR24" s="144"/>
      <c r="RVS24" s="144"/>
      <c r="RVT24" s="144"/>
      <c r="RVU24" s="141"/>
      <c r="RVV24" s="141"/>
      <c r="RVW24" s="142"/>
      <c r="RVX24" s="142"/>
      <c r="RVY24" s="143"/>
      <c r="RVZ24" s="144"/>
      <c r="RWA24" s="144"/>
      <c r="RWB24" s="144"/>
      <c r="RWC24" s="141"/>
      <c r="RWD24" s="141"/>
      <c r="RWE24" s="142"/>
      <c r="RWF24" s="142"/>
      <c r="RWG24" s="143"/>
      <c r="RWH24" s="144"/>
      <c r="RWI24" s="144"/>
      <c r="RWJ24" s="144"/>
      <c r="RWK24" s="141"/>
      <c r="RWL24" s="141"/>
      <c r="RWM24" s="142"/>
      <c r="RWN24" s="142"/>
      <c r="RWO24" s="143"/>
      <c r="RWP24" s="144"/>
      <c r="RWQ24" s="144"/>
      <c r="RWR24" s="144"/>
      <c r="RWS24" s="141"/>
      <c r="RWT24" s="141"/>
      <c r="RWU24" s="142"/>
      <c r="RWV24" s="142"/>
      <c r="RWW24" s="143"/>
      <c r="RWX24" s="144"/>
      <c r="RWY24" s="144"/>
      <c r="RWZ24" s="144"/>
      <c r="RXA24" s="141"/>
      <c r="RXB24" s="141"/>
      <c r="RXC24" s="142"/>
      <c r="RXD24" s="142"/>
      <c r="RXE24" s="143"/>
      <c r="RXF24" s="144"/>
      <c r="RXG24" s="144"/>
      <c r="RXH24" s="144"/>
      <c r="RXI24" s="141"/>
      <c r="RXJ24" s="141"/>
      <c r="RXK24" s="142"/>
      <c r="RXL24" s="142"/>
      <c r="RXM24" s="143"/>
      <c r="RXN24" s="144"/>
      <c r="RXO24" s="144"/>
      <c r="RXP24" s="144"/>
      <c r="RXQ24" s="141"/>
      <c r="RXR24" s="141"/>
      <c r="RXS24" s="142"/>
      <c r="RXT24" s="142"/>
      <c r="RXU24" s="143"/>
      <c r="RXV24" s="144"/>
      <c r="RXW24" s="144"/>
      <c r="RXX24" s="144"/>
      <c r="RXY24" s="141"/>
      <c r="RXZ24" s="141"/>
      <c r="RYA24" s="142"/>
      <c r="RYB24" s="142"/>
      <c r="RYC24" s="143"/>
      <c r="RYD24" s="144"/>
      <c r="RYE24" s="144"/>
      <c r="RYF24" s="144"/>
      <c r="RYG24" s="141"/>
      <c r="RYH24" s="141"/>
      <c r="RYI24" s="142"/>
      <c r="RYJ24" s="142"/>
      <c r="RYK24" s="143"/>
      <c r="RYL24" s="144"/>
      <c r="RYM24" s="144"/>
      <c r="RYN24" s="144"/>
      <c r="RYO24" s="141"/>
      <c r="RYP24" s="141"/>
      <c r="RYQ24" s="142"/>
      <c r="RYR24" s="142"/>
      <c r="RYS24" s="143"/>
      <c r="RYT24" s="144"/>
      <c r="RYU24" s="144"/>
      <c r="RYV24" s="144"/>
      <c r="RYW24" s="141"/>
      <c r="RYX24" s="141"/>
      <c r="RYY24" s="142"/>
      <c r="RYZ24" s="142"/>
      <c r="RZA24" s="143"/>
      <c r="RZB24" s="144"/>
      <c r="RZC24" s="144"/>
      <c r="RZD24" s="144"/>
      <c r="RZE24" s="141"/>
      <c r="RZF24" s="141"/>
      <c r="RZG24" s="142"/>
      <c r="RZH24" s="142"/>
      <c r="RZI24" s="143"/>
      <c r="RZJ24" s="144"/>
      <c r="RZK24" s="144"/>
      <c r="RZL24" s="144"/>
      <c r="RZM24" s="141"/>
      <c r="RZN24" s="141"/>
      <c r="RZO24" s="142"/>
      <c r="RZP24" s="142"/>
      <c r="RZQ24" s="143"/>
      <c r="RZR24" s="144"/>
      <c r="RZS24" s="144"/>
      <c r="RZT24" s="144"/>
      <c r="RZU24" s="141"/>
      <c r="RZV24" s="141"/>
      <c r="RZW24" s="142"/>
      <c r="RZX24" s="142"/>
      <c r="RZY24" s="143"/>
      <c r="RZZ24" s="144"/>
      <c r="SAA24" s="144"/>
      <c r="SAB24" s="144"/>
      <c r="SAC24" s="141"/>
      <c r="SAD24" s="141"/>
      <c r="SAE24" s="142"/>
      <c r="SAF24" s="142"/>
      <c r="SAG24" s="143"/>
      <c r="SAH24" s="144"/>
      <c r="SAI24" s="144"/>
      <c r="SAJ24" s="144"/>
      <c r="SAK24" s="141"/>
      <c r="SAL24" s="141"/>
      <c r="SAM24" s="142"/>
      <c r="SAN24" s="142"/>
      <c r="SAO24" s="143"/>
      <c r="SAP24" s="144"/>
      <c r="SAQ24" s="144"/>
      <c r="SAR24" s="144"/>
      <c r="SAS24" s="141"/>
      <c r="SAT24" s="141"/>
      <c r="SAU24" s="142"/>
      <c r="SAV24" s="142"/>
      <c r="SAW24" s="143"/>
      <c r="SAX24" s="144"/>
      <c r="SAY24" s="144"/>
      <c r="SAZ24" s="144"/>
      <c r="SBA24" s="141"/>
      <c r="SBB24" s="141"/>
      <c r="SBC24" s="142"/>
      <c r="SBD24" s="142"/>
      <c r="SBE24" s="143"/>
      <c r="SBF24" s="144"/>
      <c r="SBG24" s="144"/>
      <c r="SBH24" s="144"/>
      <c r="SBI24" s="141"/>
      <c r="SBJ24" s="141"/>
      <c r="SBK24" s="142"/>
      <c r="SBL24" s="142"/>
      <c r="SBM24" s="143"/>
      <c r="SBN24" s="144"/>
      <c r="SBO24" s="144"/>
      <c r="SBP24" s="144"/>
      <c r="SBQ24" s="141"/>
      <c r="SBR24" s="141"/>
      <c r="SBS24" s="142"/>
      <c r="SBT24" s="142"/>
      <c r="SBU24" s="143"/>
      <c r="SBV24" s="144"/>
      <c r="SBW24" s="144"/>
      <c r="SBX24" s="144"/>
      <c r="SBY24" s="141"/>
      <c r="SBZ24" s="141"/>
      <c r="SCA24" s="142"/>
      <c r="SCB24" s="142"/>
      <c r="SCC24" s="143"/>
      <c r="SCD24" s="144"/>
      <c r="SCE24" s="144"/>
      <c r="SCF24" s="144"/>
      <c r="SCG24" s="141"/>
      <c r="SCH24" s="141"/>
      <c r="SCI24" s="142"/>
      <c r="SCJ24" s="142"/>
      <c r="SCK24" s="143"/>
      <c r="SCL24" s="144"/>
      <c r="SCM24" s="144"/>
      <c r="SCN24" s="144"/>
      <c r="SCO24" s="141"/>
      <c r="SCP24" s="141"/>
      <c r="SCQ24" s="142"/>
      <c r="SCR24" s="142"/>
      <c r="SCS24" s="143"/>
      <c r="SCT24" s="144"/>
      <c r="SCU24" s="144"/>
      <c r="SCV24" s="144"/>
      <c r="SCW24" s="141"/>
      <c r="SCX24" s="141"/>
      <c r="SCY24" s="142"/>
      <c r="SCZ24" s="142"/>
      <c r="SDA24" s="143"/>
      <c r="SDB24" s="144"/>
      <c r="SDC24" s="144"/>
      <c r="SDD24" s="144"/>
      <c r="SDE24" s="141"/>
      <c r="SDF24" s="141"/>
      <c r="SDG24" s="142"/>
      <c r="SDH24" s="142"/>
      <c r="SDI24" s="143"/>
      <c r="SDJ24" s="144"/>
      <c r="SDK24" s="144"/>
      <c r="SDL24" s="144"/>
      <c r="SDM24" s="141"/>
      <c r="SDN24" s="141"/>
      <c r="SDO24" s="142"/>
      <c r="SDP24" s="142"/>
      <c r="SDQ24" s="143"/>
      <c r="SDR24" s="144"/>
      <c r="SDS24" s="144"/>
      <c r="SDT24" s="144"/>
      <c r="SDU24" s="141"/>
      <c r="SDV24" s="141"/>
      <c r="SDW24" s="142"/>
      <c r="SDX24" s="142"/>
      <c r="SDY24" s="143"/>
      <c r="SDZ24" s="144"/>
      <c r="SEA24" s="144"/>
      <c r="SEB24" s="144"/>
      <c r="SEC24" s="141"/>
      <c r="SED24" s="141"/>
      <c r="SEE24" s="142"/>
      <c r="SEF24" s="142"/>
      <c r="SEG24" s="143"/>
      <c r="SEH24" s="144"/>
      <c r="SEI24" s="144"/>
      <c r="SEJ24" s="144"/>
      <c r="SEK24" s="141"/>
      <c r="SEL24" s="141"/>
      <c r="SEM24" s="142"/>
      <c r="SEN24" s="142"/>
      <c r="SEO24" s="143"/>
      <c r="SEP24" s="144"/>
      <c r="SEQ24" s="144"/>
      <c r="SER24" s="144"/>
      <c r="SES24" s="141"/>
      <c r="SET24" s="141"/>
      <c r="SEU24" s="142"/>
      <c r="SEV24" s="142"/>
      <c r="SEW24" s="143"/>
      <c r="SEX24" s="144"/>
      <c r="SEY24" s="144"/>
      <c r="SEZ24" s="144"/>
      <c r="SFA24" s="141"/>
      <c r="SFB24" s="141"/>
      <c r="SFC24" s="142"/>
      <c r="SFD24" s="142"/>
      <c r="SFE24" s="143"/>
      <c r="SFF24" s="144"/>
      <c r="SFG24" s="144"/>
      <c r="SFH24" s="144"/>
      <c r="SFI24" s="141"/>
      <c r="SFJ24" s="141"/>
      <c r="SFK24" s="142"/>
      <c r="SFL24" s="142"/>
      <c r="SFM24" s="143"/>
      <c r="SFN24" s="144"/>
      <c r="SFO24" s="144"/>
      <c r="SFP24" s="144"/>
      <c r="SFQ24" s="141"/>
      <c r="SFR24" s="141"/>
      <c r="SFS24" s="142"/>
      <c r="SFT24" s="142"/>
      <c r="SFU24" s="143"/>
      <c r="SFV24" s="144"/>
      <c r="SFW24" s="144"/>
      <c r="SFX24" s="144"/>
      <c r="SFY24" s="141"/>
      <c r="SFZ24" s="141"/>
      <c r="SGA24" s="142"/>
      <c r="SGB24" s="142"/>
      <c r="SGC24" s="143"/>
      <c r="SGD24" s="144"/>
      <c r="SGE24" s="144"/>
      <c r="SGF24" s="144"/>
      <c r="SGG24" s="141"/>
      <c r="SGH24" s="141"/>
      <c r="SGI24" s="142"/>
      <c r="SGJ24" s="142"/>
      <c r="SGK24" s="143"/>
      <c r="SGL24" s="144"/>
      <c r="SGM24" s="144"/>
      <c r="SGN24" s="144"/>
      <c r="SGO24" s="141"/>
      <c r="SGP24" s="141"/>
      <c r="SGQ24" s="142"/>
      <c r="SGR24" s="142"/>
      <c r="SGS24" s="143"/>
      <c r="SGT24" s="144"/>
      <c r="SGU24" s="144"/>
      <c r="SGV24" s="144"/>
      <c r="SGW24" s="141"/>
      <c r="SGX24" s="141"/>
      <c r="SGY24" s="142"/>
      <c r="SGZ24" s="142"/>
      <c r="SHA24" s="143"/>
      <c r="SHB24" s="144"/>
      <c r="SHC24" s="144"/>
      <c r="SHD24" s="144"/>
      <c r="SHE24" s="141"/>
      <c r="SHF24" s="141"/>
      <c r="SHG24" s="142"/>
      <c r="SHH24" s="142"/>
      <c r="SHI24" s="143"/>
      <c r="SHJ24" s="144"/>
      <c r="SHK24" s="144"/>
      <c r="SHL24" s="144"/>
      <c r="SHM24" s="141"/>
      <c r="SHN24" s="141"/>
      <c r="SHO24" s="142"/>
      <c r="SHP24" s="142"/>
      <c r="SHQ24" s="143"/>
      <c r="SHR24" s="144"/>
      <c r="SHS24" s="144"/>
      <c r="SHT24" s="144"/>
      <c r="SHU24" s="141"/>
      <c r="SHV24" s="141"/>
      <c r="SHW24" s="142"/>
      <c r="SHX24" s="142"/>
      <c r="SHY24" s="143"/>
      <c r="SHZ24" s="144"/>
      <c r="SIA24" s="144"/>
      <c r="SIB24" s="144"/>
      <c r="SIC24" s="141"/>
      <c r="SID24" s="141"/>
      <c r="SIE24" s="142"/>
      <c r="SIF24" s="142"/>
      <c r="SIG24" s="143"/>
      <c r="SIH24" s="144"/>
      <c r="SII24" s="144"/>
      <c r="SIJ24" s="144"/>
      <c r="SIK24" s="141"/>
      <c r="SIL24" s="141"/>
      <c r="SIM24" s="142"/>
      <c r="SIN24" s="142"/>
      <c r="SIO24" s="143"/>
      <c r="SIP24" s="144"/>
      <c r="SIQ24" s="144"/>
      <c r="SIR24" s="144"/>
      <c r="SIS24" s="141"/>
      <c r="SIT24" s="141"/>
      <c r="SIU24" s="142"/>
      <c r="SIV24" s="142"/>
      <c r="SIW24" s="143"/>
      <c r="SIX24" s="144"/>
      <c r="SIY24" s="144"/>
      <c r="SIZ24" s="144"/>
      <c r="SJA24" s="141"/>
      <c r="SJB24" s="141"/>
      <c r="SJC24" s="142"/>
      <c r="SJD24" s="142"/>
      <c r="SJE24" s="143"/>
      <c r="SJF24" s="144"/>
      <c r="SJG24" s="144"/>
      <c r="SJH24" s="144"/>
      <c r="SJI24" s="141"/>
      <c r="SJJ24" s="141"/>
      <c r="SJK24" s="142"/>
      <c r="SJL24" s="142"/>
      <c r="SJM24" s="143"/>
      <c r="SJN24" s="144"/>
      <c r="SJO24" s="144"/>
      <c r="SJP24" s="144"/>
      <c r="SJQ24" s="141"/>
      <c r="SJR24" s="141"/>
      <c r="SJS24" s="142"/>
      <c r="SJT24" s="142"/>
      <c r="SJU24" s="143"/>
      <c r="SJV24" s="144"/>
      <c r="SJW24" s="144"/>
      <c r="SJX24" s="144"/>
      <c r="SJY24" s="141"/>
      <c r="SJZ24" s="141"/>
      <c r="SKA24" s="142"/>
      <c r="SKB24" s="142"/>
      <c r="SKC24" s="143"/>
      <c r="SKD24" s="144"/>
      <c r="SKE24" s="144"/>
      <c r="SKF24" s="144"/>
      <c r="SKG24" s="141"/>
      <c r="SKH24" s="141"/>
      <c r="SKI24" s="142"/>
      <c r="SKJ24" s="142"/>
      <c r="SKK24" s="143"/>
      <c r="SKL24" s="144"/>
      <c r="SKM24" s="144"/>
      <c r="SKN24" s="144"/>
      <c r="SKO24" s="141"/>
      <c r="SKP24" s="141"/>
      <c r="SKQ24" s="142"/>
      <c r="SKR24" s="142"/>
      <c r="SKS24" s="143"/>
      <c r="SKT24" s="144"/>
      <c r="SKU24" s="144"/>
      <c r="SKV24" s="144"/>
      <c r="SKW24" s="141"/>
      <c r="SKX24" s="141"/>
      <c r="SKY24" s="142"/>
      <c r="SKZ24" s="142"/>
      <c r="SLA24" s="143"/>
      <c r="SLB24" s="144"/>
      <c r="SLC24" s="144"/>
      <c r="SLD24" s="144"/>
      <c r="SLE24" s="141"/>
      <c r="SLF24" s="141"/>
      <c r="SLG24" s="142"/>
      <c r="SLH24" s="142"/>
      <c r="SLI24" s="143"/>
      <c r="SLJ24" s="144"/>
      <c r="SLK24" s="144"/>
      <c r="SLL24" s="144"/>
      <c r="SLM24" s="141"/>
      <c r="SLN24" s="141"/>
      <c r="SLO24" s="142"/>
      <c r="SLP24" s="142"/>
      <c r="SLQ24" s="143"/>
      <c r="SLR24" s="144"/>
      <c r="SLS24" s="144"/>
      <c r="SLT24" s="144"/>
      <c r="SLU24" s="141"/>
      <c r="SLV24" s="141"/>
      <c r="SLW24" s="142"/>
      <c r="SLX24" s="142"/>
      <c r="SLY24" s="143"/>
      <c r="SLZ24" s="144"/>
      <c r="SMA24" s="144"/>
      <c r="SMB24" s="144"/>
      <c r="SMC24" s="141"/>
      <c r="SMD24" s="141"/>
      <c r="SME24" s="142"/>
      <c r="SMF24" s="142"/>
      <c r="SMG24" s="143"/>
      <c r="SMH24" s="144"/>
      <c r="SMI24" s="144"/>
      <c r="SMJ24" s="144"/>
      <c r="SMK24" s="141"/>
      <c r="SML24" s="141"/>
      <c r="SMM24" s="142"/>
      <c r="SMN24" s="142"/>
      <c r="SMO24" s="143"/>
      <c r="SMP24" s="144"/>
      <c r="SMQ24" s="144"/>
      <c r="SMR24" s="144"/>
      <c r="SMS24" s="141"/>
      <c r="SMT24" s="141"/>
      <c r="SMU24" s="142"/>
      <c r="SMV24" s="142"/>
      <c r="SMW24" s="143"/>
      <c r="SMX24" s="144"/>
      <c r="SMY24" s="144"/>
      <c r="SMZ24" s="144"/>
      <c r="SNA24" s="141"/>
      <c r="SNB24" s="141"/>
      <c r="SNC24" s="142"/>
      <c r="SND24" s="142"/>
      <c r="SNE24" s="143"/>
      <c r="SNF24" s="144"/>
      <c r="SNG24" s="144"/>
      <c r="SNH24" s="144"/>
      <c r="SNI24" s="141"/>
      <c r="SNJ24" s="141"/>
      <c r="SNK24" s="142"/>
      <c r="SNL24" s="142"/>
      <c r="SNM24" s="143"/>
      <c r="SNN24" s="144"/>
      <c r="SNO24" s="144"/>
      <c r="SNP24" s="144"/>
      <c r="SNQ24" s="141"/>
      <c r="SNR24" s="141"/>
      <c r="SNS24" s="142"/>
      <c r="SNT24" s="142"/>
      <c r="SNU24" s="143"/>
      <c r="SNV24" s="144"/>
      <c r="SNW24" s="144"/>
      <c r="SNX24" s="144"/>
      <c r="SNY24" s="141"/>
      <c r="SNZ24" s="141"/>
      <c r="SOA24" s="142"/>
      <c r="SOB24" s="142"/>
      <c r="SOC24" s="143"/>
      <c r="SOD24" s="144"/>
      <c r="SOE24" s="144"/>
      <c r="SOF24" s="144"/>
      <c r="SOG24" s="141"/>
      <c r="SOH24" s="141"/>
      <c r="SOI24" s="142"/>
      <c r="SOJ24" s="142"/>
      <c r="SOK24" s="143"/>
      <c r="SOL24" s="144"/>
      <c r="SOM24" s="144"/>
      <c r="SON24" s="144"/>
      <c r="SOO24" s="141"/>
      <c r="SOP24" s="141"/>
      <c r="SOQ24" s="142"/>
      <c r="SOR24" s="142"/>
      <c r="SOS24" s="143"/>
      <c r="SOT24" s="144"/>
      <c r="SOU24" s="144"/>
      <c r="SOV24" s="144"/>
      <c r="SOW24" s="141"/>
      <c r="SOX24" s="141"/>
      <c r="SOY24" s="142"/>
      <c r="SOZ24" s="142"/>
      <c r="SPA24" s="143"/>
      <c r="SPB24" s="144"/>
      <c r="SPC24" s="144"/>
      <c r="SPD24" s="144"/>
      <c r="SPE24" s="141"/>
      <c r="SPF24" s="141"/>
      <c r="SPG24" s="142"/>
      <c r="SPH24" s="142"/>
      <c r="SPI24" s="143"/>
      <c r="SPJ24" s="144"/>
      <c r="SPK24" s="144"/>
      <c r="SPL24" s="144"/>
      <c r="SPM24" s="141"/>
      <c r="SPN24" s="141"/>
      <c r="SPO24" s="142"/>
      <c r="SPP24" s="142"/>
      <c r="SPQ24" s="143"/>
      <c r="SPR24" s="144"/>
      <c r="SPS24" s="144"/>
      <c r="SPT24" s="144"/>
      <c r="SPU24" s="141"/>
      <c r="SPV24" s="141"/>
      <c r="SPW24" s="142"/>
      <c r="SPX24" s="142"/>
      <c r="SPY24" s="143"/>
      <c r="SPZ24" s="144"/>
      <c r="SQA24" s="144"/>
      <c r="SQB24" s="144"/>
      <c r="SQC24" s="141"/>
      <c r="SQD24" s="141"/>
      <c r="SQE24" s="142"/>
      <c r="SQF24" s="142"/>
      <c r="SQG24" s="143"/>
      <c r="SQH24" s="144"/>
      <c r="SQI24" s="144"/>
      <c r="SQJ24" s="144"/>
      <c r="SQK24" s="141"/>
      <c r="SQL24" s="141"/>
      <c r="SQM24" s="142"/>
      <c r="SQN24" s="142"/>
      <c r="SQO24" s="143"/>
      <c r="SQP24" s="144"/>
      <c r="SQQ24" s="144"/>
      <c r="SQR24" s="144"/>
      <c r="SQS24" s="141"/>
      <c r="SQT24" s="141"/>
      <c r="SQU24" s="142"/>
      <c r="SQV24" s="142"/>
      <c r="SQW24" s="143"/>
      <c r="SQX24" s="144"/>
      <c r="SQY24" s="144"/>
      <c r="SQZ24" s="144"/>
      <c r="SRA24" s="141"/>
      <c r="SRB24" s="141"/>
      <c r="SRC24" s="142"/>
      <c r="SRD24" s="142"/>
      <c r="SRE24" s="143"/>
      <c r="SRF24" s="144"/>
      <c r="SRG24" s="144"/>
      <c r="SRH24" s="144"/>
      <c r="SRI24" s="141"/>
      <c r="SRJ24" s="141"/>
      <c r="SRK24" s="142"/>
      <c r="SRL24" s="142"/>
      <c r="SRM24" s="143"/>
      <c r="SRN24" s="144"/>
      <c r="SRO24" s="144"/>
      <c r="SRP24" s="144"/>
      <c r="SRQ24" s="141"/>
      <c r="SRR24" s="141"/>
      <c r="SRS24" s="142"/>
      <c r="SRT24" s="142"/>
      <c r="SRU24" s="143"/>
      <c r="SRV24" s="144"/>
      <c r="SRW24" s="144"/>
      <c r="SRX24" s="144"/>
      <c r="SRY24" s="141"/>
      <c r="SRZ24" s="141"/>
      <c r="SSA24" s="142"/>
      <c r="SSB24" s="142"/>
      <c r="SSC24" s="143"/>
      <c r="SSD24" s="144"/>
      <c r="SSE24" s="144"/>
      <c r="SSF24" s="144"/>
      <c r="SSG24" s="141"/>
      <c r="SSH24" s="141"/>
      <c r="SSI24" s="142"/>
      <c r="SSJ24" s="142"/>
      <c r="SSK24" s="143"/>
      <c r="SSL24" s="144"/>
      <c r="SSM24" s="144"/>
      <c r="SSN24" s="144"/>
      <c r="SSO24" s="141"/>
      <c r="SSP24" s="141"/>
      <c r="SSQ24" s="142"/>
      <c r="SSR24" s="142"/>
      <c r="SSS24" s="143"/>
      <c r="SST24" s="144"/>
      <c r="SSU24" s="144"/>
      <c r="SSV24" s="144"/>
      <c r="SSW24" s="141"/>
      <c r="SSX24" s="141"/>
      <c r="SSY24" s="142"/>
      <c r="SSZ24" s="142"/>
      <c r="STA24" s="143"/>
      <c r="STB24" s="144"/>
      <c r="STC24" s="144"/>
      <c r="STD24" s="144"/>
      <c r="STE24" s="141"/>
      <c r="STF24" s="141"/>
      <c r="STG24" s="142"/>
      <c r="STH24" s="142"/>
      <c r="STI24" s="143"/>
      <c r="STJ24" s="144"/>
      <c r="STK24" s="144"/>
      <c r="STL24" s="144"/>
      <c r="STM24" s="141"/>
      <c r="STN24" s="141"/>
      <c r="STO24" s="142"/>
      <c r="STP24" s="142"/>
      <c r="STQ24" s="143"/>
      <c r="STR24" s="144"/>
      <c r="STS24" s="144"/>
      <c r="STT24" s="144"/>
      <c r="STU24" s="141"/>
      <c r="STV24" s="141"/>
      <c r="STW24" s="142"/>
      <c r="STX24" s="142"/>
      <c r="STY24" s="143"/>
      <c r="STZ24" s="144"/>
      <c r="SUA24" s="144"/>
      <c r="SUB24" s="144"/>
      <c r="SUC24" s="141"/>
      <c r="SUD24" s="141"/>
      <c r="SUE24" s="142"/>
      <c r="SUF24" s="142"/>
      <c r="SUG24" s="143"/>
      <c r="SUH24" s="144"/>
      <c r="SUI24" s="144"/>
      <c r="SUJ24" s="144"/>
      <c r="SUK24" s="141"/>
      <c r="SUL24" s="141"/>
      <c r="SUM24" s="142"/>
      <c r="SUN24" s="142"/>
      <c r="SUO24" s="143"/>
      <c r="SUP24" s="144"/>
      <c r="SUQ24" s="144"/>
      <c r="SUR24" s="144"/>
      <c r="SUS24" s="141"/>
      <c r="SUT24" s="141"/>
      <c r="SUU24" s="142"/>
      <c r="SUV24" s="142"/>
      <c r="SUW24" s="143"/>
      <c r="SUX24" s="144"/>
      <c r="SUY24" s="144"/>
      <c r="SUZ24" s="144"/>
      <c r="SVA24" s="141"/>
      <c r="SVB24" s="141"/>
      <c r="SVC24" s="142"/>
      <c r="SVD24" s="142"/>
      <c r="SVE24" s="143"/>
      <c r="SVF24" s="144"/>
      <c r="SVG24" s="144"/>
      <c r="SVH24" s="144"/>
      <c r="SVI24" s="141"/>
      <c r="SVJ24" s="141"/>
      <c r="SVK24" s="142"/>
      <c r="SVL24" s="142"/>
      <c r="SVM24" s="143"/>
      <c r="SVN24" s="144"/>
      <c r="SVO24" s="144"/>
      <c r="SVP24" s="144"/>
      <c r="SVQ24" s="141"/>
      <c r="SVR24" s="141"/>
      <c r="SVS24" s="142"/>
      <c r="SVT24" s="142"/>
      <c r="SVU24" s="143"/>
      <c r="SVV24" s="144"/>
      <c r="SVW24" s="144"/>
      <c r="SVX24" s="144"/>
      <c r="SVY24" s="141"/>
      <c r="SVZ24" s="141"/>
      <c r="SWA24" s="142"/>
      <c r="SWB24" s="142"/>
      <c r="SWC24" s="143"/>
      <c r="SWD24" s="144"/>
      <c r="SWE24" s="144"/>
      <c r="SWF24" s="144"/>
      <c r="SWG24" s="141"/>
      <c r="SWH24" s="141"/>
      <c r="SWI24" s="142"/>
      <c r="SWJ24" s="142"/>
      <c r="SWK24" s="143"/>
      <c r="SWL24" s="144"/>
      <c r="SWM24" s="144"/>
      <c r="SWN24" s="144"/>
      <c r="SWO24" s="141"/>
      <c r="SWP24" s="141"/>
      <c r="SWQ24" s="142"/>
      <c r="SWR24" s="142"/>
      <c r="SWS24" s="143"/>
      <c r="SWT24" s="144"/>
      <c r="SWU24" s="144"/>
      <c r="SWV24" s="144"/>
      <c r="SWW24" s="141"/>
      <c r="SWX24" s="141"/>
      <c r="SWY24" s="142"/>
      <c r="SWZ24" s="142"/>
      <c r="SXA24" s="143"/>
      <c r="SXB24" s="144"/>
      <c r="SXC24" s="144"/>
      <c r="SXD24" s="144"/>
      <c r="SXE24" s="141"/>
      <c r="SXF24" s="141"/>
      <c r="SXG24" s="142"/>
      <c r="SXH24" s="142"/>
      <c r="SXI24" s="143"/>
      <c r="SXJ24" s="144"/>
      <c r="SXK24" s="144"/>
      <c r="SXL24" s="144"/>
      <c r="SXM24" s="141"/>
      <c r="SXN24" s="141"/>
      <c r="SXO24" s="142"/>
      <c r="SXP24" s="142"/>
      <c r="SXQ24" s="143"/>
      <c r="SXR24" s="144"/>
      <c r="SXS24" s="144"/>
      <c r="SXT24" s="144"/>
      <c r="SXU24" s="141"/>
      <c r="SXV24" s="141"/>
      <c r="SXW24" s="142"/>
      <c r="SXX24" s="142"/>
      <c r="SXY24" s="143"/>
      <c r="SXZ24" s="144"/>
      <c r="SYA24" s="144"/>
      <c r="SYB24" s="144"/>
      <c r="SYC24" s="141"/>
      <c r="SYD24" s="141"/>
      <c r="SYE24" s="142"/>
      <c r="SYF24" s="142"/>
      <c r="SYG24" s="143"/>
      <c r="SYH24" s="144"/>
      <c r="SYI24" s="144"/>
      <c r="SYJ24" s="144"/>
      <c r="SYK24" s="141"/>
      <c r="SYL24" s="141"/>
      <c r="SYM24" s="142"/>
      <c r="SYN24" s="142"/>
      <c r="SYO24" s="143"/>
      <c r="SYP24" s="144"/>
      <c r="SYQ24" s="144"/>
      <c r="SYR24" s="144"/>
      <c r="SYS24" s="141"/>
      <c r="SYT24" s="141"/>
      <c r="SYU24" s="142"/>
      <c r="SYV24" s="142"/>
      <c r="SYW24" s="143"/>
      <c r="SYX24" s="144"/>
      <c r="SYY24" s="144"/>
      <c r="SYZ24" s="144"/>
      <c r="SZA24" s="141"/>
      <c r="SZB24" s="141"/>
      <c r="SZC24" s="142"/>
      <c r="SZD24" s="142"/>
      <c r="SZE24" s="143"/>
      <c r="SZF24" s="144"/>
      <c r="SZG24" s="144"/>
      <c r="SZH24" s="144"/>
      <c r="SZI24" s="141"/>
      <c r="SZJ24" s="141"/>
      <c r="SZK24" s="142"/>
      <c r="SZL24" s="142"/>
      <c r="SZM24" s="143"/>
      <c r="SZN24" s="144"/>
      <c r="SZO24" s="144"/>
      <c r="SZP24" s="144"/>
      <c r="SZQ24" s="141"/>
      <c r="SZR24" s="141"/>
      <c r="SZS24" s="142"/>
      <c r="SZT24" s="142"/>
      <c r="SZU24" s="143"/>
      <c r="SZV24" s="144"/>
      <c r="SZW24" s="144"/>
      <c r="SZX24" s="144"/>
      <c r="SZY24" s="141"/>
      <c r="SZZ24" s="141"/>
      <c r="TAA24" s="142"/>
      <c r="TAB24" s="142"/>
      <c r="TAC24" s="143"/>
      <c r="TAD24" s="144"/>
      <c r="TAE24" s="144"/>
      <c r="TAF24" s="144"/>
      <c r="TAG24" s="141"/>
      <c r="TAH24" s="141"/>
      <c r="TAI24" s="142"/>
      <c r="TAJ24" s="142"/>
      <c r="TAK24" s="143"/>
      <c r="TAL24" s="144"/>
      <c r="TAM24" s="144"/>
      <c r="TAN24" s="144"/>
      <c r="TAO24" s="141"/>
      <c r="TAP24" s="141"/>
      <c r="TAQ24" s="142"/>
      <c r="TAR24" s="142"/>
      <c r="TAS24" s="143"/>
      <c r="TAT24" s="144"/>
      <c r="TAU24" s="144"/>
      <c r="TAV24" s="144"/>
      <c r="TAW24" s="141"/>
      <c r="TAX24" s="141"/>
      <c r="TAY24" s="142"/>
      <c r="TAZ24" s="142"/>
      <c r="TBA24" s="143"/>
      <c r="TBB24" s="144"/>
      <c r="TBC24" s="144"/>
      <c r="TBD24" s="144"/>
      <c r="TBE24" s="141"/>
      <c r="TBF24" s="141"/>
      <c r="TBG24" s="142"/>
      <c r="TBH24" s="142"/>
      <c r="TBI24" s="143"/>
      <c r="TBJ24" s="144"/>
      <c r="TBK24" s="144"/>
      <c r="TBL24" s="144"/>
      <c r="TBM24" s="141"/>
      <c r="TBN24" s="141"/>
      <c r="TBO24" s="142"/>
      <c r="TBP24" s="142"/>
      <c r="TBQ24" s="143"/>
      <c r="TBR24" s="144"/>
      <c r="TBS24" s="144"/>
      <c r="TBT24" s="144"/>
      <c r="TBU24" s="141"/>
      <c r="TBV24" s="141"/>
      <c r="TBW24" s="142"/>
      <c r="TBX24" s="142"/>
      <c r="TBY24" s="143"/>
      <c r="TBZ24" s="144"/>
      <c r="TCA24" s="144"/>
      <c r="TCB24" s="144"/>
      <c r="TCC24" s="141"/>
      <c r="TCD24" s="141"/>
      <c r="TCE24" s="142"/>
      <c r="TCF24" s="142"/>
      <c r="TCG24" s="143"/>
      <c r="TCH24" s="144"/>
      <c r="TCI24" s="144"/>
      <c r="TCJ24" s="144"/>
      <c r="TCK24" s="141"/>
      <c r="TCL24" s="141"/>
      <c r="TCM24" s="142"/>
      <c r="TCN24" s="142"/>
      <c r="TCO24" s="143"/>
      <c r="TCP24" s="144"/>
      <c r="TCQ24" s="144"/>
      <c r="TCR24" s="144"/>
      <c r="TCS24" s="141"/>
      <c r="TCT24" s="141"/>
      <c r="TCU24" s="142"/>
      <c r="TCV24" s="142"/>
      <c r="TCW24" s="143"/>
      <c r="TCX24" s="144"/>
      <c r="TCY24" s="144"/>
      <c r="TCZ24" s="144"/>
      <c r="TDA24" s="141"/>
      <c r="TDB24" s="141"/>
      <c r="TDC24" s="142"/>
      <c r="TDD24" s="142"/>
      <c r="TDE24" s="143"/>
      <c r="TDF24" s="144"/>
      <c r="TDG24" s="144"/>
      <c r="TDH24" s="144"/>
      <c r="TDI24" s="141"/>
      <c r="TDJ24" s="141"/>
      <c r="TDK24" s="142"/>
      <c r="TDL24" s="142"/>
      <c r="TDM24" s="143"/>
      <c r="TDN24" s="144"/>
      <c r="TDO24" s="144"/>
      <c r="TDP24" s="144"/>
      <c r="TDQ24" s="141"/>
      <c r="TDR24" s="141"/>
      <c r="TDS24" s="142"/>
      <c r="TDT24" s="142"/>
      <c r="TDU24" s="143"/>
      <c r="TDV24" s="144"/>
      <c r="TDW24" s="144"/>
      <c r="TDX24" s="144"/>
      <c r="TDY24" s="141"/>
      <c r="TDZ24" s="141"/>
      <c r="TEA24" s="142"/>
      <c r="TEB24" s="142"/>
      <c r="TEC24" s="143"/>
      <c r="TED24" s="144"/>
      <c r="TEE24" s="144"/>
      <c r="TEF24" s="144"/>
      <c r="TEG24" s="141"/>
      <c r="TEH24" s="141"/>
      <c r="TEI24" s="142"/>
      <c r="TEJ24" s="142"/>
      <c r="TEK24" s="143"/>
      <c r="TEL24" s="144"/>
      <c r="TEM24" s="144"/>
      <c r="TEN24" s="144"/>
      <c r="TEO24" s="141"/>
      <c r="TEP24" s="141"/>
      <c r="TEQ24" s="142"/>
      <c r="TER24" s="142"/>
      <c r="TES24" s="143"/>
      <c r="TET24" s="144"/>
      <c r="TEU24" s="144"/>
      <c r="TEV24" s="144"/>
      <c r="TEW24" s="141"/>
      <c r="TEX24" s="141"/>
      <c r="TEY24" s="142"/>
      <c r="TEZ24" s="142"/>
      <c r="TFA24" s="143"/>
      <c r="TFB24" s="144"/>
      <c r="TFC24" s="144"/>
      <c r="TFD24" s="144"/>
      <c r="TFE24" s="141"/>
      <c r="TFF24" s="141"/>
      <c r="TFG24" s="142"/>
      <c r="TFH24" s="142"/>
      <c r="TFI24" s="143"/>
      <c r="TFJ24" s="144"/>
      <c r="TFK24" s="144"/>
      <c r="TFL24" s="144"/>
      <c r="TFM24" s="141"/>
      <c r="TFN24" s="141"/>
      <c r="TFO24" s="142"/>
      <c r="TFP24" s="142"/>
      <c r="TFQ24" s="143"/>
      <c r="TFR24" s="144"/>
      <c r="TFS24" s="144"/>
      <c r="TFT24" s="144"/>
      <c r="TFU24" s="141"/>
      <c r="TFV24" s="141"/>
      <c r="TFW24" s="142"/>
      <c r="TFX24" s="142"/>
      <c r="TFY24" s="143"/>
      <c r="TFZ24" s="144"/>
      <c r="TGA24" s="144"/>
      <c r="TGB24" s="144"/>
      <c r="TGC24" s="141"/>
      <c r="TGD24" s="141"/>
      <c r="TGE24" s="142"/>
      <c r="TGF24" s="142"/>
      <c r="TGG24" s="143"/>
      <c r="TGH24" s="144"/>
      <c r="TGI24" s="144"/>
      <c r="TGJ24" s="144"/>
      <c r="TGK24" s="141"/>
      <c r="TGL24" s="141"/>
      <c r="TGM24" s="142"/>
      <c r="TGN24" s="142"/>
      <c r="TGO24" s="143"/>
      <c r="TGP24" s="144"/>
      <c r="TGQ24" s="144"/>
      <c r="TGR24" s="144"/>
      <c r="TGS24" s="141"/>
      <c r="TGT24" s="141"/>
      <c r="TGU24" s="142"/>
      <c r="TGV24" s="142"/>
      <c r="TGW24" s="143"/>
      <c r="TGX24" s="144"/>
      <c r="TGY24" s="144"/>
      <c r="TGZ24" s="144"/>
      <c r="THA24" s="141"/>
      <c r="THB24" s="141"/>
      <c r="THC24" s="142"/>
      <c r="THD24" s="142"/>
      <c r="THE24" s="143"/>
      <c r="THF24" s="144"/>
      <c r="THG24" s="144"/>
      <c r="THH24" s="144"/>
      <c r="THI24" s="141"/>
      <c r="THJ24" s="141"/>
      <c r="THK24" s="142"/>
      <c r="THL24" s="142"/>
      <c r="THM24" s="143"/>
      <c r="THN24" s="144"/>
      <c r="THO24" s="144"/>
      <c r="THP24" s="144"/>
      <c r="THQ24" s="141"/>
      <c r="THR24" s="141"/>
      <c r="THS24" s="142"/>
      <c r="THT24" s="142"/>
      <c r="THU24" s="143"/>
      <c r="THV24" s="144"/>
      <c r="THW24" s="144"/>
      <c r="THX24" s="144"/>
      <c r="THY24" s="141"/>
      <c r="THZ24" s="141"/>
      <c r="TIA24" s="142"/>
      <c r="TIB24" s="142"/>
      <c r="TIC24" s="143"/>
      <c r="TID24" s="144"/>
      <c r="TIE24" s="144"/>
      <c r="TIF24" s="144"/>
      <c r="TIG24" s="141"/>
      <c r="TIH24" s="141"/>
      <c r="TII24" s="142"/>
      <c r="TIJ24" s="142"/>
      <c r="TIK24" s="143"/>
      <c r="TIL24" s="144"/>
      <c r="TIM24" s="144"/>
      <c r="TIN24" s="144"/>
      <c r="TIO24" s="141"/>
      <c r="TIP24" s="141"/>
      <c r="TIQ24" s="142"/>
      <c r="TIR24" s="142"/>
      <c r="TIS24" s="143"/>
      <c r="TIT24" s="144"/>
      <c r="TIU24" s="144"/>
      <c r="TIV24" s="144"/>
      <c r="TIW24" s="141"/>
      <c r="TIX24" s="141"/>
      <c r="TIY24" s="142"/>
      <c r="TIZ24" s="142"/>
      <c r="TJA24" s="143"/>
      <c r="TJB24" s="144"/>
      <c r="TJC24" s="144"/>
      <c r="TJD24" s="144"/>
      <c r="TJE24" s="141"/>
      <c r="TJF24" s="141"/>
      <c r="TJG24" s="142"/>
      <c r="TJH24" s="142"/>
      <c r="TJI24" s="143"/>
      <c r="TJJ24" s="144"/>
      <c r="TJK24" s="144"/>
      <c r="TJL24" s="144"/>
      <c r="TJM24" s="141"/>
      <c r="TJN24" s="141"/>
      <c r="TJO24" s="142"/>
      <c r="TJP24" s="142"/>
      <c r="TJQ24" s="143"/>
      <c r="TJR24" s="144"/>
      <c r="TJS24" s="144"/>
      <c r="TJT24" s="144"/>
      <c r="TJU24" s="141"/>
      <c r="TJV24" s="141"/>
      <c r="TJW24" s="142"/>
      <c r="TJX24" s="142"/>
      <c r="TJY24" s="143"/>
      <c r="TJZ24" s="144"/>
      <c r="TKA24" s="144"/>
      <c r="TKB24" s="144"/>
      <c r="TKC24" s="141"/>
      <c r="TKD24" s="141"/>
      <c r="TKE24" s="142"/>
      <c r="TKF24" s="142"/>
      <c r="TKG24" s="143"/>
      <c r="TKH24" s="144"/>
      <c r="TKI24" s="144"/>
      <c r="TKJ24" s="144"/>
      <c r="TKK24" s="141"/>
      <c r="TKL24" s="141"/>
      <c r="TKM24" s="142"/>
      <c r="TKN24" s="142"/>
      <c r="TKO24" s="143"/>
      <c r="TKP24" s="144"/>
      <c r="TKQ24" s="144"/>
      <c r="TKR24" s="144"/>
      <c r="TKS24" s="141"/>
      <c r="TKT24" s="141"/>
      <c r="TKU24" s="142"/>
      <c r="TKV24" s="142"/>
      <c r="TKW24" s="143"/>
      <c r="TKX24" s="144"/>
      <c r="TKY24" s="144"/>
      <c r="TKZ24" s="144"/>
      <c r="TLA24" s="141"/>
      <c r="TLB24" s="141"/>
      <c r="TLC24" s="142"/>
      <c r="TLD24" s="142"/>
      <c r="TLE24" s="143"/>
      <c r="TLF24" s="144"/>
      <c r="TLG24" s="144"/>
      <c r="TLH24" s="144"/>
      <c r="TLI24" s="141"/>
      <c r="TLJ24" s="141"/>
      <c r="TLK24" s="142"/>
      <c r="TLL24" s="142"/>
      <c r="TLM24" s="143"/>
      <c r="TLN24" s="144"/>
      <c r="TLO24" s="144"/>
      <c r="TLP24" s="144"/>
      <c r="TLQ24" s="141"/>
      <c r="TLR24" s="141"/>
      <c r="TLS24" s="142"/>
      <c r="TLT24" s="142"/>
      <c r="TLU24" s="143"/>
      <c r="TLV24" s="144"/>
      <c r="TLW24" s="144"/>
      <c r="TLX24" s="144"/>
      <c r="TLY24" s="141"/>
      <c r="TLZ24" s="141"/>
      <c r="TMA24" s="142"/>
      <c r="TMB24" s="142"/>
      <c r="TMC24" s="143"/>
      <c r="TMD24" s="144"/>
      <c r="TME24" s="144"/>
      <c r="TMF24" s="144"/>
      <c r="TMG24" s="141"/>
      <c r="TMH24" s="141"/>
      <c r="TMI24" s="142"/>
      <c r="TMJ24" s="142"/>
      <c r="TMK24" s="143"/>
      <c r="TML24" s="144"/>
      <c r="TMM24" s="144"/>
      <c r="TMN24" s="144"/>
      <c r="TMO24" s="141"/>
      <c r="TMP24" s="141"/>
      <c r="TMQ24" s="142"/>
      <c r="TMR24" s="142"/>
      <c r="TMS24" s="143"/>
      <c r="TMT24" s="144"/>
      <c r="TMU24" s="144"/>
      <c r="TMV24" s="144"/>
      <c r="TMW24" s="141"/>
      <c r="TMX24" s="141"/>
      <c r="TMY24" s="142"/>
      <c r="TMZ24" s="142"/>
      <c r="TNA24" s="143"/>
      <c r="TNB24" s="144"/>
      <c r="TNC24" s="144"/>
      <c r="TND24" s="144"/>
      <c r="TNE24" s="141"/>
      <c r="TNF24" s="141"/>
      <c r="TNG24" s="142"/>
      <c r="TNH24" s="142"/>
      <c r="TNI24" s="143"/>
      <c r="TNJ24" s="144"/>
      <c r="TNK24" s="144"/>
      <c r="TNL24" s="144"/>
      <c r="TNM24" s="141"/>
      <c r="TNN24" s="141"/>
      <c r="TNO24" s="142"/>
      <c r="TNP24" s="142"/>
      <c r="TNQ24" s="143"/>
      <c r="TNR24" s="144"/>
      <c r="TNS24" s="144"/>
      <c r="TNT24" s="144"/>
      <c r="TNU24" s="141"/>
      <c r="TNV24" s="141"/>
      <c r="TNW24" s="142"/>
      <c r="TNX24" s="142"/>
      <c r="TNY24" s="143"/>
      <c r="TNZ24" s="144"/>
      <c r="TOA24" s="144"/>
      <c r="TOB24" s="144"/>
      <c r="TOC24" s="141"/>
      <c r="TOD24" s="141"/>
      <c r="TOE24" s="142"/>
      <c r="TOF24" s="142"/>
      <c r="TOG24" s="143"/>
      <c r="TOH24" s="144"/>
      <c r="TOI24" s="144"/>
      <c r="TOJ24" s="144"/>
      <c r="TOK24" s="141"/>
      <c r="TOL24" s="141"/>
      <c r="TOM24" s="142"/>
      <c r="TON24" s="142"/>
      <c r="TOO24" s="143"/>
      <c r="TOP24" s="144"/>
      <c r="TOQ24" s="144"/>
      <c r="TOR24" s="144"/>
      <c r="TOS24" s="141"/>
      <c r="TOT24" s="141"/>
      <c r="TOU24" s="142"/>
      <c r="TOV24" s="142"/>
      <c r="TOW24" s="143"/>
      <c r="TOX24" s="144"/>
      <c r="TOY24" s="144"/>
      <c r="TOZ24" s="144"/>
      <c r="TPA24" s="141"/>
      <c r="TPB24" s="141"/>
      <c r="TPC24" s="142"/>
      <c r="TPD24" s="142"/>
      <c r="TPE24" s="143"/>
      <c r="TPF24" s="144"/>
      <c r="TPG24" s="144"/>
      <c r="TPH24" s="144"/>
      <c r="TPI24" s="141"/>
      <c r="TPJ24" s="141"/>
      <c r="TPK24" s="142"/>
      <c r="TPL24" s="142"/>
      <c r="TPM24" s="143"/>
      <c r="TPN24" s="144"/>
      <c r="TPO24" s="144"/>
      <c r="TPP24" s="144"/>
      <c r="TPQ24" s="141"/>
      <c r="TPR24" s="141"/>
      <c r="TPS24" s="142"/>
      <c r="TPT24" s="142"/>
      <c r="TPU24" s="143"/>
      <c r="TPV24" s="144"/>
      <c r="TPW24" s="144"/>
      <c r="TPX24" s="144"/>
      <c r="TPY24" s="141"/>
      <c r="TPZ24" s="141"/>
      <c r="TQA24" s="142"/>
      <c r="TQB24" s="142"/>
      <c r="TQC24" s="143"/>
      <c r="TQD24" s="144"/>
      <c r="TQE24" s="144"/>
      <c r="TQF24" s="144"/>
      <c r="TQG24" s="141"/>
      <c r="TQH24" s="141"/>
      <c r="TQI24" s="142"/>
      <c r="TQJ24" s="142"/>
      <c r="TQK24" s="143"/>
      <c r="TQL24" s="144"/>
      <c r="TQM24" s="144"/>
      <c r="TQN24" s="144"/>
      <c r="TQO24" s="141"/>
      <c r="TQP24" s="141"/>
      <c r="TQQ24" s="142"/>
      <c r="TQR24" s="142"/>
      <c r="TQS24" s="143"/>
      <c r="TQT24" s="144"/>
      <c r="TQU24" s="144"/>
      <c r="TQV24" s="144"/>
      <c r="TQW24" s="141"/>
      <c r="TQX24" s="141"/>
      <c r="TQY24" s="142"/>
      <c r="TQZ24" s="142"/>
      <c r="TRA24" s="143"/>
      <c r="TRB24" s="144"/>
      <c r="TRC24" s="144"/>
      <c r="TRD24" s="144"/>
      <c r="TRE24" s="141"/>
      <c r="TRF24" s="141"/>
      <c r="TRG24" s="142"/>
      <c r="TRH24" s="142"/>
      <c r="TRI24" s="143"/>
      <c r="TRJ24" s="144"/>
      <c r="TRK24" s="144"/>
      <c r="TRL24" s="144"/>
      <c r="TRM24" s="141"/>
      <c r="TRN24" s="141"/>
      <c r="TRO24" s="142"/>
      <c r="TRP24" s="142"/>
      <c r="TRQ24" s="143"/>
      <c r="TRR24" s="144"/>
      <c r="TRS24" s="144"/>
      <c r="TRT24" s="144"/>
      <c r="TRU24" s="141"/>
      <c r="TRV24" s="141"/>
      <c r="TRW24" s="142"/>
      <c r="TRX24" s="142"/>
      <c r="TRY24" s="143"/>
      <c r="TRZ24" s="144"/>
      <c r="TSA24" s="144"/>
      <c r="TSB24" s="144"/>
      <c r="TSC24" s="141"/>
      <c r="TSD24" s="141"/>
      <c r="TSE24" s="142"/>
      <c r="TSF24" s="142"/>
      <c r="TSG24" s="143"/>
      <c r="TSH24" s="144"/>
      <c r="TSI24" s="144"/>
      <c r="TSJ24" s="144"/>
      <c r="TSK24" s="141"/>
      <c r="TSL24" s="141"/>
      <c r="TSM24" s="142"/>
      <c r="TSN24" s="142"/>
      <c r="TSO24" s="143"/>
      <c r="TSP24" s="144"/>
      <c r="TSQ24" s="144"/>
      <c r="TSR24" s="144"/>
      <c r="TSS24" s="141"/>
      <c r="TST24" s="141"/>
      <c r="TSU24" s="142"/>
      <c r="TSV24" s="142"/>
      <c r="TSW24" s="143"/>
      <c r="TSX24" s="144"/>
      <c r="TSY24" s="144"/>
      <c r="TSZ24" s="144"/>
      <c r="TTA24" s="141"/>
      <c r="TTB24" s="141"/>
      <c r="TTC24" s="142"/>
      <c r="TTD24" s="142"/>
      <c r="TTE24" s="143"/>
      <c r="TTF24" s="144"/>
      <c r="TTG24" s="144"/>
      <c r="TTH24" s="144"/>
      <c r="TTI24" s="141"/>
      <c r="TTJ24" s="141"/>
      <c r="TTK24" s="142"/>
      <c r="TTL24" s="142"/>
      <c r="TTM24" s="143"/>
      <c r="TTN24" s="144"/>
      <c r="TTO24" s="144"/>
      <c r="TTP24" s="144"/>
      <c r="TTQ24" s="141"/>
      <c r="TTR24" s="141"/>
      <c r="TTS24" s="142"/>
      <c r="TTT24" s="142"/>
      <c r="TTU24" s="143"/>
      <c r="TTV24" s="144"/>
      <c r="TTW24" s="144"/>
      <c r="TTX24" s="144"/>
      <c r="TTY24" s="141"/>
      <c r="TTZ24" s="141"/>
      <c r="TUA24" s="142"/>
      <c r="TUB24" s="142"/>
      <c r="TUC24" s="143"/>
      <c r="TUD24" s="144"/>
      <c r="TUE24" s="144"/>
      <c r="TUF24" s="144"/>
      <c r="TUG24" s="141"/>
      <c r="TUH24" s="141"/>
      <c r="TUI24" s="142"/>
      <c r="TUJ24" s="142"/>
      <c r="TUK24" s="143"/>
      <c r="TUL24" s="144"/>
      <c r="TUM24" s="144"/>
      <c r="TUN24" s="144"/>
      <c r="TUO24" s="141"/>
      <c r="TUP24" s="141"/>
      <c r="TUQ24" s="142"/>
      <c r="TUR24" s="142"/>
      <c r="TUS24" s="143"/>
      <c r="TUT24" s="144"/>
      <c r="TUU24" s="144"/>
      <c r="TUV24" s="144"/>
      <c r="TUW24" s="141"/>
      <c r="TUX24" s="141"/>
      <c r="TUY24" s="142"/>
      <c r="TUZ24" s="142"/>
      <c r="TVA24" s="143"/>
      <c r="TVB24" s="144"/>
      <c r="TVC24" s="144"/>
      <c r="TVD24" s="144"/>
      <c r="TVE24" s="141"/>
      <c r="TVF24" s="141"/>
      <c r="TVG24" s="142"/>
      <c r="TVH24" s="142"/>
      <c r="TVI24" s="143"/>
      <c r="TVJ24" s="144"/>
      <c r="TVK24" s="144"/>
      <c r="TVL24" s="144"/>
      <c r="TVM24" s="141"/>
      <c r="TVN24" s="141"/>
      <c r="TVO24" s="142"/>
      <c r="TVP24" s="142"/>
      <c r="TVQ24" s="143"/>
      <c r="TVR24" s="144"/>
      <c r="TVS24" s="144"/>
      <c r="TVT24" s="144"/>
      <c r="TVU24" s="141"/>
      <c r="TVV24" s="141"/>
      <c r="TVW24" s="142"/>
      <c r="TVX24" s="142"/>
      <c r="TVY24" s="143"/>
      <c r="TVZ24" s="144"/>
      <c r="TWA24" s="144"/>
      <c r="TWB24" s="144"/>
      <c r="TWC24" s="141"/>
      <c r="TWD24" s="141"/>
      <c r="TWE24" s="142"/>
      <c r="TWF24" s="142"/>
      <c r="TWG24" s="143"/>
      <c r="TWH24" s="144"/>
      <c r="TWI24" s="144"/>
      <c r="TWJ24" s="144"/>
      <c r="TWK24" s="141"/>
      <c r="TWL24" s="141"/>
      <c r="TWM24" s="142"/>
      <c r="TWN24" s="142"/>
      <c r="TWO24" s="143"/>
      <c r="TWP24" s="144"/>
      <c r="TWQ24" s="144"/>
      <c r="TWR24" s="144"/>
      <c r="TWS24" s="141"/>
      <c r="TWT24" s="141"/>
      <c r="TWU24" s="142"/>
      <c r="TWV24" s="142"/>
      <c r="TWW24" s="143"/>
      <c r="TWX24" s="144"/>
      <c r="TWY24" s="144"/>
      <c r="TWZ24" s="144"/>
      <c r="TXA24" s="141"/>
      <c r="TXB24" s="141"/>
      <c r="TXC24" s="142"/>
      <c r="TXD24" s="142"/>
      <c r="TXE24" s="143"/>
      <c r="TXF24" s="144"/>
      <c r="TXG24" s="144"/>
      <c r="TXH24" s="144"/>
      <c r="TXI24" s="141"/>
      <c r="TXJ24" s="141"/>
      <c r="TXK24" s="142"/>
      <c r="TXL24" s="142"/>
      <c r="TXM24" s="143"/>
      <c r="TXN24" s="144"/>
      <c r="TXO24" s="144"/>
      <c r="TXP24" s="144"/>
      <c r="TXQ24" s="141"/>
      <c r="TXR24" s="141"/>
      <c r="TXS24" s="142"/>
      <c r="TXT24" s="142"/>
      <c r="TXU24" s="143"/>
      <c r="TXV24" s="144"/>
      <c r="TXW24" s="144"/>
      <c r="TXX24" s="144"/>
      <c r="TXY24" s="141"/>
      <c r="TXZ24" s="141"/>
      <c r="TYA24" s="142"/>
      <c r="TYB24" s="142"/>
      <c r="TYC24" s="143"/>
      <c r="TYD24" s="144"/>
      <c r="TYE24" s="144"/>
      <c r="TYF24" s="144"/>
      <c r="TYG24" s="141"/>
      <c r="TYH24" s="141"/>
      <c r="TYI24" s="142"/>
      <c r="TYJ24" s="142"/>
      <c r="TYK24" s="143"/>
      <c r="TYL24" s="144"/>
      <c r="TYM24" s="144"/>
      <c r="TYN24" s="144"/>
      <c r="TYO24" s="141"/>
      <c r="TYP24" s="141"/>
      <c r="TYQ24" s="142"/>
      <c r="TYR24" s="142"/>
      <c r="TYS24" s="143"/>
      <c r="TYT24" s="144"/>
      <c r="TYU24" s="144"/>
      <c r="TYV24" s="144"/>
      <c r="TYW24" s="141"/>
      <c r="TYX24" s="141"/>
      <c r="TYY24" s="142"/>
      <c r="TYZ24" s="142"/>
      <c r="TZA24" s="143"/>
      <c r="TZB24" s="144"/>
      <c r="TZC24" s="144"/>
      <c r="TZD24" s="144"/>
      <c r="TZE24" s="141"/>
      <c r="TZF24" s="141"/>
      <c r="TZG24" s="142"/>
      <c r="TZH24" s="142"/>
      <c r="TZI24" s="143"/>
      <c r="TZJ24" s="144"/>
      <c r="TZK24" s="144"/>
      <c r="TZL24" s="144"/>
      <c r="TZM24" s="141"/>
      <c r="TZN24" s="141"/>
      <c r="TZO24" s="142"/>
      <c r="TZP24" s="142"/>
      <c r="TZQ24" s="143"/>
      <c r="TZR24" s="144"/>
      <c r="TZS24" s="144"/>
      <c r="TZT24" s="144"/>
      <c r="TZU24" s="141"/>
      <c r="TZV24" s="141"/>
      <c r="TZW24" s="142"/>
      <c r="TZX24" s="142"/>
      <c r="TZY24" s="143"/>
      <c r="TZZ24" s="144"/>
      <c r="UAA24" s="144"/>
      <c r="UAB24" s="144"/>
      <c r="UAC24" s="141"/>
      <c r="UAD24" s="141"/>
      <c r="UAE24" s="142"/>
      <c r="UAF24" s="142"/>
      <c r="UAG24" s="143"/>
      <c r="UAH24" s="144"/>
      <c r="UAI24" s="144"/>
      <c r="UAJ24" s="144"/>
      <c r="UAK24" s="141"/>
      <c r="UAL24" s="141"/>
      <c r="UAM24" s="142"/>
      <c r="UAN24" s="142"/>
      <c r="UAO24" s="143"/>
      <c r="UAP24" s="144"/>
      <c r="UAQ24" s="144"/>
      <c r="UAR24" s="144"/>
      <c r="UAS24" s="141"/>
      <c r="UAT24" s="141"/>
      <c r="UAU24" s="142"/>
      <c r="UAV24" s="142"/>
      <c r="UAW24" s="143"/>
      <c r="UAX24" s="144"/>
      <c r="UAY24" s="144"/>
      <c r="UAZ24" s="144"/>
      <c r="UBA24" s="141"/>
      <c r="UBB24" s="141"/>
      <c r="UBC24" s="142"/>
      <c r="UBD24" s="142"/>
      <c r="UBE24" s="143"/>
      <c r="UBF24" s="144"/>
      <c r="UBG24" s="144"/>
      <c r="UBH24" s="144"/>
      <c r="UBI24" s="141"/>
      <c r="UBJ24" s="141"/>
      <c r="UBK24" s="142"/>
      <c r="UBL24" s="142"/>
      <c r="UBM24" s="143"/>
      <c r="UBN24" s="144"/>
      <c r="UBO24" s="144"/>
      <c r="UBP24" s="144"/>
      <c r="UBQ24" s="141"/>
      <c r="UBR24" s="141"/>
      <c r="UBS24" s="142"/>
      <c r="UBT24" s="142"/>
      <c r="UBU24" s="143"/>
      <c r="UBV24" s="144"/>
      <c r="UBW24" s="144"/>
      <c r="UBX24" s="144"/>
      <c r="UBY24" s="141"/>
      <c r="UBZ24" s="141"/>
      <c r="UCA24" s="142"/>
      <c r="UCB24" s="142"/>
      <c r="UCC24" s="143"/>
      <c r="UCD24" s="144"/>
      <c r="UCE24" s="144"/>
      <c r="UCF24" s="144"/>
      <c r="UCG24" s="141"/>
      <c r="UCH24" s="141"/>
      <c r="UCI24" s="142"/>
      <c r="UCJ24" s="142"/>
      <c r="UCK24" s="143"/>
      <c r="UCL24" s="144"/>
      <c r="UCM24" s="144"/>
      <c r="UCN24" s="144"/>
      <c r="UCO24" s="141"/>
      <c r="UCP24" s="141"/>
      <c r="UCQ24" s="142"/>
      <c r="UCR24" s="142"/>
      <c r="UCS24" s="143"/>
      <c r="UCT24" s="144"/>
      <c r="UCU24" s="144"/>
      <c r="UCV24" s="144"/>
      <c r="UCW24" s="141"/>
      <c r="UCX24" s="141"/>
      <c r="UCY24" s="142"/>
      <c r="UCZ24" s="142"/>
      <c r="UDA24" s="143"/>
      <c r="UDB24" s="144"/>
      <c r="UDC24" s="144"/>
      <c r="UDD24" s="144"/>
      <c r="UDE24" s="141"/>
      <c r="UDF24" s="141"/>
      <c r="UDG24" s="142"/>
      <c r="UDH24" s="142"/>
      <c r="UDI24" s="143"/>
      <c r="UDJ24" s="144"/>
      <c r="UDK24" s="144"/>
      <c r="UDL24" s="144"/>
      <c r="UDM24" s="141"/>
      <c r="UDN24" s="141"/>
      <c r="UDO24" s="142"/>
      <c r="UDP24" s="142"/>
      <c r="UDQ24" s="143"/>
      <c r="UDR24" s="144"/>
      <c r="UDS24" s="144"/>
      <c r="UDT24" s="144"/>
      <c r="UDU24" s="141"/>
      <c r="UDV24" s="141"/>
      <c r="UDW24" s="142"/>
      <c r="UDX24" s="142"/>
      <c r="UDY24" s="143"/>
      <c r="UDZ24" s="144"/>
      <c r="UEA24" s="144"/>
      <c r="UEB24" s="144"/>
      <c r="UEC24" s="141"/>
      <c r="UED24" s="141"/>
      <c r="UEE24" s="142"/>
      <c r="UEF24" s="142"/>
      <c r="UEG24" s="143"/>
      <c r="UEH24" s="144"/>
      <c r="UEI24" s="144"/>
      <c r="UEJ24" s="144"/>
      <c r="UEK24" s="141"/>
      <c r="UEL24" s="141"/>
      <c r="UEM24" s="142"/>
      <c r="UEN24" s="142"/>
      <c r="UEO24" s="143"/>
      <c r="UEP24" s="144"/>
      <c r="UEQ24" s="144"/>
      <c r="UER24" s="144"/>
      <c r="UES24" s="141"/>
      <c r="UET24" s="141"/>
      <c r="UEU24" s="142"/>
      <c r="UEV24" s="142"/>
      <c r="UEW24" s="143"/>
      <c r="UEX24" s="144"/>
      <c r="UEY24" s="144"/>
      <c r="UEZ24" s="144"/>
      <c r="UFA24" s="141"/>
      <c r="UFB24" s="141"/>
      <c r="UFC24" s="142"/>
      <c r="UFD24" s="142"/>
      <c r="UFE24" s="143"/>
      <c r="UFF24" s="144"/>
      <c r="UFG24" s="144"/>
      <c r="UFH24" s="144"/>
      <c r="UFI24" s="141"/>
      <c r="UFJ24" s="141"/>
      <c r="UFK24" s="142"/>
      <c r="UFL24" s="142"/>
      <c r="UFM24" s="143"/>
      <c r="UFN24" s="144"/>
      <c r="UFO24" s="144"/>
      <c r="UFP24" s="144"/>
      <c r="UFQ24" s="141"/>
      <c r="UFR24" s="141"/>
      <c r="UFS24" s="142"/>
      <c r="UFT24" s="142"/>
      <c r="UFU24" s="143"/>
      <c r="UFV24" s="144"/>
      <c r="UFW24" s="144"/>
      <c r="UFX24" s="144"/>
      <c r="UFY24" s="141"/>
      <c r="UFZ24" s="141"/>
      <c r="UGA24" s="142"/>
      <c r="UGB24" s="142"/>
      <c r="UGC24" s="143"/>
      <c r="UGD24" s="144"/>
      <c r="UGE24" s="144"/>
      <c r="UGF24" s="144"/>
      <c r="UGG24" s="141"/>
      <c r="UGH24" s="141"/>
      <c r="UGI24" s="142"/>
      <c r="UGJ24" s="142"/>
      <c r="UGK24" s="143"/>
      <c r="UGL24" s="144"/>
      <c r="UGM24" s="144"/>
      <c r="UGN24" s="144"/>
      <c r="UGO24" s="141"/>
      <c r="UGP24" s="141"/>
      <c r="UGQ24" s="142"/>
      <c r="UGR24" s="142"/>
      <c r="UGS24" s="143"/>
      <c r="UGT24" s="144"/>
      <c r="UGU24" s="144"/>
      <c r="UGV24" s="144"/>
      <c r="UGW24" s="141"/>
      <c r="UGX24" s="141"/>
      <c r="UGY24" s="142"/>
      <c r="UGZ24" s="142"/>
      <c r="UHA24" s="143"/>
      <c r="UHB24" s="144"/>
      <c r="UHC24" s="144"/>
      <c r="UHD24" s="144"/>
      <c r="UHE24" s="141"/>
      <c r="UHF24" s="141"/>
      <c r="UHG24" s="142"/>
      <c r="UHH24" s="142"/>
      <c r="UHI24" s="143"/>
      <c r="UHJ24" s="144"/>
      <c r="UHK24" s="144"/>
      <c r="UHL24" s="144"/>
      <c r="UHM24" s="141"/>
      <c r="UHN24" s="141"/>
      <c r="UHO24" s="142"/>
      <c r="UHP24" s="142"/>
      <c r="UHQ24" s="143"/>
      <c r="UHR24" s="144"/>
      <c r="UHS24" s="144"/>
      <c r="UHT24" s="144"/>
      <c r="UHU24" s="141"/>
      <c r="UHV24" s="141"/>
      <c r="UHW24" s="142"/>
      <c r="UHX24" s="142"/>
      <c r="UHY24" s="143"/>
      <c r="UHZ24" s="144"/>
      <c r="UIA24" s="144"/>
      <c r="UIB24" s="144"/>
      <c r="UIC24" s="141"/>
      <c r="UID24" s="141"/>
      <c r="UIE24" s="142"/>
      <c r="UIF24" s="142"/>
      <c r="UIG24" s="143"/>
      <c r="UIH24" s="144"/>
      <c r="UII24" s="144"/>
      <c r="UIJ24" s="144"/>
      <c r="UIK24" s="141"/>
      <c r="UIL24" s="141"/>
      <c r="UIM24" s="142"/>
      <c r="UIN24" s="142"/>
      <c r="UIO24" s="143"/>
      <c r="UIP24" s="144"/>
      <c r="UIQ24" s="144"/>
      <c r="UIR24" s="144"/>
      <c r="UIS24" s="141"/>
      <c r="UIT24" s="141"/>
      <c r="UIU24" s="142"/>
      <c r="UIV24" s="142"/>
      <c r="UIW24" s="143"/>
      <c r="UIX24" s="144"/>
      <c r="UIY24" s="144"/>
      <c r="UIZ24" s="144"/>
      <c r="UJA24" s="141"/>
      <c r="UJB24" s="141"/>
      <c r="UJC24" s="142"/>
      <c r="UJD24" s="142"/>
      <c r="UJE24" s="143"/>
      <c r="UJF24" s="144"/>
      <c r="UJG24" s="144"/>
      <c r="UJH24" s="144"/>
      <c r="UJI24" s="141"/>
      <c r="UJJ24" s="141"/>
      <c r="UJK24" s="142"/>
      <c r="UJL24" s="142"/>
      <c r="UJM24" s="143"/>
      <c r="UJN24" s="144"/>
      <c r="UJO24" s="144"/>
      <c r="UJP24" s="144"/>
      <c r="UJQ24" s="141"/>
      <c r="UJR24" s="141"/>
      <c r="UJS24" s="142"/>
      <c r="UJT24" s="142"/>
      <c r="UJU24" s="143"/>
      <c r="UJV24" s="144"/>
      <c r="UJW24" s="144"/>
      <c r="UJX24" s="144"/>
      <c r="UJY24" s="141"/>
      <c r="UJZ24" s="141"/>
      <c r="UKA24" s="142"/>
      <c r="UKB24" s="142"/>
      <c r="UKC24" s="143"/>
      <c r="UKD24" s="144"/>
      <c r="UKE24" s="144"/>
      <c r="UKF24" s="144"/>
      <c r="UKG24" s="141"/>
      <c r="UKH24" s="141"/>
      <c r="UKI24" s="142"/>
      <c r="UKJ24" s="142"/>
      <c r="UKK24" s="143"/>
      <c r="UKL24" s="144"/>
      <c r="UKM24" s="144"/>
      <c r="UKN24" s="144"/>
      <c r="UKO24" s="141"/>
      <c r="UKP24" s="141"/>
      <c r="UKQ24" s="142"/>
      <c r="UKR24" s="142"/>
      <c r="UKS24" s="143"/>
      <c r="UKT24" s="144"/>
      <c r="UKU24" s="144"/>
      <c r="UKV24" s="144"/>
      <c r="UKW24" s="141"/>
      <c r="UKX24" s="141"/>
      <c r="UKY24" s="142"/>
      <c r="UKZ24" s="142"/>
      <c r="ULA24" s="143"/>
      <c r="ULB24" s="144"/>
      <c r="ULC24" s="144"/>
      <c r="ULD24" s="144"/>
      <c r="ULE24" s="141"/>
      <c r="ULF24" s="141"/>
      <c r="ULG24" s="142"/>
      <c r="ULH24" s="142"/>
      <c r="ULI24" s="143"/>
      <c r="ULJ24" s="144"/>
      <c r="ULK24" s="144"/>
      <c r="ULL24" s="144"/>
      <c r="ULM24" s="141"/>
      <c r="ULN24" s="141"/>
      <c r="ULO24" s="142"/>
      <c r="ULP24" s="142"/>
      <c r="ULQ24" s="143"/>
      <c r="ULR24" s="144"/>
      <c r="ULS24" s="144"/>
      <c r="ULT24" s="144"/>
      <c r="ULU24" s="141"/>
      <c r="ULV24" s="141"/>
      <c r="ULW24" s="142"/>
      <c r="ULX24" s="142"/>
      <c r="ULY24" s="143"/>
      <c r="ULZ24" s="144"/>
      <c r="UMA24" s="144"/>
      <c r="UMB24" s="144"/>
      <c r="UMC24" s="141"/>
      <c r="UMD24" s="141"/>
      <c r="UME24" s="142"/>
      <c r="UMF24" s="142"/>
      <c r="UMG24" s="143"/>
      <c r="UMH24" s="144"/>
      <c r="UMI24" s="144"/>
      <c r="UMJ24" s="144"/>
      <c r="UMK24" s="141"/>
      <c r="UML24" s="141"/>
      <c r="UMM24" s="142"/>
      <c r="UMN24" s="142"/>
      <c r="UMO24" s="143"/>
      <c r="UMP24" s="144"/>
      <c r="UMQ24" s="144"/>
      <c r="UMR24" s="144"/>
      <c r="UMS24" s="141"/>
      <c r="UMT24" s="141"/>
      <c r="UMU24" s="142"/>
      <c r="UMV24" s="142"/>
      <c r="UMW24" s="143"/>
      <c r="UMX24" s="144"/>
      <c r="UMY24" s="144"/>
      <c r="UMZ24" s="144"/>
      <c r="UNA24" s="141"/>
      <c r="UNB24" s="141"/>
      <c r="UNC24" s="142"/>
      <c r="UND24" s="142"/>
      <c r="UNE24" s="143"/>
      <c r="UNF24" s="144"/>
      <c r="UNG24" s="144"/>
      <c r="UNH24" s="144"/>
      <c r="UNI24" s="141"/>
      <c r="UNJ24" s="141"/>
      <c r="UNK24" s="142"/>
      <c r="UNL24" s="142"/>
      <c r="UNM24" s="143"/>
      <c r="UNN24" s="144"/>
      <c r="UNO24" s="144"/>
      <c r="UNP24" s="144"/>
      <c r="UNQ24" s="141"/>
      <c r="UNR24" s="141"/>
      <c r="UNS24" s="142"/>
      <c r="UNT24" s="142"/>
      <c r="UNU24" s="143"/>
      <c r="UNV24" s="144"/>
      <c r="UNW24" s="144"/>
      <c r="UNX24" s="144"/>
      <c r="UNY24" s="141"/>
      <c r="UNZ24" s="141"/>
      <c r="UOA24" s="142"/>
      <c r="UOB24" s="142"/>
      <c r="UOC24" s="143"/>
      <c r="UOD24" s="144"/>
      <c r="UOE24" s="144"/>
      <c r="UOF24" s="144"/>
      <c r="UOG24" s="141"/>
      <c r="UOH24" s="141"/>
      <c r="UOI24" s="142"/>
      <c r="UOJ24" s="142"/>
      <c r="UOK24" s="143"/>
      <c r="UOL24" s="144"/>
      <c r="UOM24" s="144"/>
      <c r="UON24" s="144"/>
      <c r="UOO24" s="141"/>
      <c r="UOP24" s="141"/>
      <c r="UOQ24" s="142"/>
      <c r="UOR24" s="142"/>
      <c r="UOS24" s="143"/>
      <c r="UOT24" s="144"/>
      <c r="UOU24" s="144"/>
      <c r="UOV24" s="144"/>
      <c r="UOW24" s="141"/>
      <c r="UOX24" s="141"/>
      <c r="UOY24" s="142"/>
      <c r="UOZ24" s="142"/>
      <c r="UPA24" s="143"/>
      <c r="UPB24" s="144"/>
      <c r="UPC24" s="144"/>
      <c r="UPD24" s="144"/>
      <c r="UPE24" s="141"/>
      <c r="UPF24" s="141"/>
      <c r="UPG24" s="142"/>
      <c r="UPH24" s="142"/>
      <c r="UPI24" s="143"/>
      <c r="UPJ24" s="144"/>
      <c r="UPK24" s="144"/>
      <c r="UPL24" s="144"/>
      <c r="UPM24" s="141"/>
      <c r="UPN24" s="141"/>
      <c r="UPO24" s="142"/>
      <c r="UPP24" s="142"/>
      <c r="UPQ24" s="143"/>
      <c r="UPR24" s="144"/>
      <c r="UPS24" s="144"/>
      <c r="UPT24" s="144"/>
      <c r="UPU24" s="141"/>
      <c r="UPV24" s="141"/>
      <c r="UPW24" s="142"/>
      <c r="UPX24" s="142"/>
      <c r="UPY24" s="143"/>
      <c r="UPZ24" s="144"/>
      <c r="UQA24" s="144"/>
      <c r="UQB24" s="144"/>
      <c r="UQC24" s="141"/>
      <c r="UQD24" s="141"/>
      <c r="UQE24" s="142"/>
      <c r="UQF24" s="142"/>
      <c r="UQG24" s="143"/>
      <c r="UQH24" s="144"/>
      <c r="UQI24" s="144"/>
      <c r="UQJ24" s="144"/>
      <c r="UQK24" s="141"/>
      <c r="UQL24" s="141"/>
      <c r="UQM24" s="142"/>
      <c r="UQN24" s="142"/>
      <c r="UQO24" s="143"/>
      <c r="UQP24" s="144"/>
      <c r="UQQ24" s="144"/>
      <c r="UQR24" s="144"/>
      <c r="UQS24" s="141"/>
      <c r="UQT24" s="141"/>
      <c r="UQU24" s="142"/>
      <c r="UQV24" s="142"/>
      <c r="UQW24" s="143"/>
      <c r="UQX24" s="144"/>
      <c r="UQY24" s="144"/>
      <c r="UQZ24" s="144"/>
      <c r="URA24" s="141"/>
      <c r="URB24" s="141"/>
      <c r="URC24" s="142"/>
      <c r="URD24" s="142"/>
      <c r="URE24" s="143"/>
      <c r="URF24" s="144"/>
      <c r="URG24" s="144"/>
      <c r="URH24" s="144"/>
      <c r="URI24" s="141"/>
      <c r="URJ24" s="141"/>
      <c r="URK24" s="142"/>
      <c r="URL24" s="142"/>
      <c r="URM24" s="143"/>
      <c r="URN24" s="144"/>
      <c r="URO24" s="144"/>
      <c r="URP24" s="144"/>
      <c r="URQ24" s="141"/>
      <c r="URR24" s="141"/>
      <c r="URS24" s="142"/>
      <c r="URT24" s="142"/>
      <c r="URU24" s="143"/>
      <c r="URV24" s="144"/>
      <c r="URW24" s="144"/>
      <c r="URX24" s="144"/>
      <c r="URY24" s="141"/>
      <c r="URZ24" s="141"/>
      <c r="USA24" s="142"/>
      <c r="USB24" s="142"/>
      <c r="USC24" s="143"/>
      <c r="USD24" s="144"/>
      <c r="USE24" s="144"/>
      <c r="USF24" s="144"/>
      <c r="USG24" s="141"/>
      <c r="USH24" s="141"/>
      <c r="USI24" s="142"/>
      <c r="USJ24" s="142"/>
      <c r="USK24" s="143"/>
      <c r="USL24" s="144"/>
      <c r="USM24" s="144"/>
      <c r="USN24" s="144"/>
      <c r="USO24" s="141"/>
      <c r="USP24" s="141"/>
      <c r="USQ24" s="142"/>
      <c r="USR24" s="142"/>
      <c r="USS24" s="143"/>
      <c r="UST24" s="144"/>
      <c r="USU24" s="144"/>
      <c r="USV24" s="144"/>
      <c r="USW24" s="141"/>
      <c r="USX24" s="141"/>
      <c r="USY24" s="142"/>
      <c r="USZ24" s="142"/>
      <c r="UTA24" s="143"/>
      <c r="UTB24" s="144"/>
      <c r="UTC24" s="144"/>
      <c r="UTD24" s="144"/>
      <c r="UTE24" s="141"/>
      <c r="UTF24" s="141"/>
      <c r="UTG24" s="142"/>
      <c r="UTH24" s="142"/>
      <c r="UTI24" s="143"/>
      <c r="UTJ24" s="144"/>
      <c r="UTK24" s="144"/>
      <c r="UTL24" s="144"/>
      <c r="UTM24" s="141"/>
      <c r="UTN24" s="141"/>
      <c r="UTO24" s="142"/>
      <c r="UTP24" s="142"/>
      <c r="UTQ24" s="143"/>
      <c r="UTR24" s="144"/>
      <c r="UTS24" s="144"/>
      <c r="UTT24" s="144"/>
      <c r="UTU24" s="141"/>
      <c r="UTV24" s="141"/>
      <c r="UTW24" s="142"/>
      <c r="UTX24" s="142"/>
      <c r="UTY24" s="143"/>
      <c r="UTZ24" s="144"/>
      <c r="UUA24" s="144"/>
      <c r="UUB24" s="144"/>
      <c r="UUC24" s="141"/>
      <c r="UUD24" s="141"/>
      <c r="UUE24" s="142"/>
      <c r="UUF24" s="142"/>
      <c r="UUG24" s="143"/>
      <c r="UUH24" s="144"/>
      <c r="UUI24" s="144"/>
      <c r="UUJ24" s="144"/>
      <c r="UUK24" s="141"/>
      <c r="UUL24" s="141"/>
      <c r="UUM24" s="142"/>
      <c r="UUN24" s="142"/>
      <c r="UUO24" s="143"/>
      <c r="UUP24" s="144"/>
      <c r="UUQ24" s="144"/>
      <c r="UUR24" s="144"/>
      <c r="UUS24" s="141"/>
      <c r="UUT24" s="141"/>
      <c r="UUU24" s="142"/>
      <c r="UUV24" s="142"/>
      <c r="UUW24" s="143"/>
      <c r="UUX24" s="144"/>
      <c r="UUY24" s="144"/>
      <c r="UUZ24" s="144"/>
      <c r="UVA24" s="141"/>
      <c r="UVB24" s="141"/>
      <c r="UVC24" s="142"/>
      <c r="UVD24" s="142"/>
      <c r="UVE24" s="143"/>
      <c r="UVF24" s="144"/>
      <c r="UVG24" s="144"/>
      <c r="UVH24" s="144"/>
      <c r="UVI24" s="141"/>
      <c r="UVJ24" s="141"/>
      <c r="UVK24" s="142"/>
      <c r="UVL24" s="142"/>
      <c r="UVM24" s="143"/>
      <c r="UVN24" s="144"/>
      <c r="UVO24" s="144"/>
      <c r="UVP24" s="144"/>
      <c r="UVQ24" s="141"/>
      <c r="UVR24" s="141"/>
      <c r="UVS24" s="142"/>
      <c r="UVT24" s="142"/>
      <c r="UVU24" s="143"/>
      <c r="UVV24" s="144"/>
      <c r="UVW24" s="144"/>
      <c r="UVX24" s="144"/>
      <c r="UVY24" s="141"/>
      <c r="UVZ24" s="141"/>
      <c r="UWA24" s="142"/>
      <c r="UWB24" s="142"/>
      <c r="UWC24" s="143"/>
      <c r="UWD24" s="144"/>
      <c r="UWE24" s="144"/>
      <c r="UWF24" s="144"/>
      <c r="UWG24" s="141"/>
      <c r="UWH24" s="141"/>
      <c r="UWI24" s="142"/>
      <c r="UWJ24" s="142"/>
      <c r="UWK24" s="143"/>
      <c r="UWL24" s="144"/>
      <c r="UWM24" s="144"/>
      <c r="UWN24" s="144"/>
      <c r="UWO24" s="141"/>
      <c r="UWP24" s="141"/>
      <c r="UWQ24" s="142"/>
      <c r="UWR24" s="142"/>
      <c r="UWS24" s="143"/>
      <c r="UWT24" s="144"/>
      <c r="UWU24" s="144"/>
      <c r="UWV24" s="144"/>
      <c r="UWW24" s="141"/>
      <c r="UWX24" s="141"/>
      <c r="UWY24" s="142"/>
      <c r="UWZ24" s="142"/>
      <c r="UXA24" s="143"/>
      <c r="UXB24" s="144"/>
      <c r="UXC24" s="144"/>
      <c r="UXD24" s="144"/>
      <c r="UXE24" s="141"/>
      <c r="UXF24" s="141"/>
      <c r="UXG24" s="142"/>
      <c r="UXH24" s="142"/>
      <c r="UXI24" s="143"/>
      <c r="UXJ24" s="144"/>
      <c r="UXK24" s="144"/>
      <c r="UXL24" s="144"/>
      <c r="UXM24" s="141"/>
      <c r="UXN24" s="141"/>
      <c r="UXO24" s="142"/>
      <c r="UXP24" s="142"/>
      <c r="UXQ24" s="143"/>
      <c r="UXR24" s="144"/>
      <c r="UXS24" s="144"/>
      <c r="UXT24" s="144"/>
      <c r="UXU24" s="141"/>
      <c r="UXV24" s="141"/>
      <c r="UXW24" s="142"/>
      <c r="UXX24" s="142"/>
      <c r="UXY24" s="143"/>
      <c r="UXZ24" s="144"/>
      <c r="UYA24" s="144"/>
      <c r="UYB24" s="144"/>
      <c r="UYC24" s="141"/>
      <c r="UYD24" s="141"/>
      <c r="UYE24" s="142"/>
      <c r="UYF24" s="142"/>
      <c r="UYG24" s="143"/>
      <c r="UYH24" s="144"/>
      <c r="UYI24" s="144"/>
      <c r="UYJ24" s="144"/>
      <c r="UYK24" s="141"/>
      <c r="UYL24" s="141"/>
      <c r="UYM24" s="142"/>
      <c r="UYN24" s="142"/>
      <c r="UYO24" s="143"/>
      <c r="UYP24" s="144"/>
      <c r="UYQ24" s="144"/>
      <c r="UYR24" s="144"/>
      <c r="UYS24" s="141"/>
      <c r="UYT24" s="141"/>
      <c r="UYU24" s="142"/>
      <c r="UYV24" s="142"/>
      <c r="UYW24" s="143"/>
      <c r="UYX24" s="144"/>
      <c r="UYY24" s="144"/>
      <c r="UYZ24" s="144"/>
      <c r="UZA24" s="141"/>
      <c r="UZB24" s="141"/>
      <c r="UZC24" s="142"/>
      <c r="UZD24" s="142"/>
      <c r="UZE24" s="143"/>
      <c r="UZF24" s="144"/>
      <c r="UZG24" s="144"/>
      <c r="UZH24" s="144"/>
      <c r="UZI24" s="141"/>
      <c r="UZJ24" s="141"/>
      <c r="UZK24" s="142"/>
      <c r="UZL24" s="142"/>
      <c r="UZM24" s="143"/>
      <c r="UZN24" s="144"/>
      <c r="UZO24" s="144"/>
      <c r="UZP24" s="144"/>
      <c r="UZQ24" s="141"/>
      <c r="UZR24" s="141"/>
      <c r="UZS24" s="142"/>
      <c r="UZT24" s="142"/>
      <c r="UZU24" s="143"/>
      <c r="UZV24" s="144"/>
      <c r="UZW24" s="144"/>
      <c r="UZX24" s="144"/>
      <c r="UZY24" s="141"/>
      <c r="UZZ24" s="141"/>
      <c r="VAA24" s="142"/>
      <c r="VAB24" s="142"/>
      <c r="VAC24" s="143"/>
      <c r="VAD24" s="144"/>
      <c r="VAE24" s="144"/>
      <c r="VAF24" s="144"/>
      <c r="VAG24" s="141"/>
      <c r="VAH24" s="141"/>
      <c r="VAI24" s="142"/>
      <c r="VAJ24" s="142"/>
      <c r="VAK24" s="143"/>
      <c r="VAL24" s="144"/>
      <c r="VAM24" s="144"/>
      <c r="VAN24" s="144"/>
      <c r="VAO24" s="141"/>
      <c r="VAP24" s="141"/>
      <c r="VAQ24" s="142"/>
      <c r="VAR24" s="142"/>
      <c r="VAS24" s="143"/>
      <c r="VAT24" s="144"/>
      <c r="VAU24" s="144"/>
      <c r="VAV24" s="144"/>
      <c r="VAW24" s="141"/>
      <c r="VAX24" s="141"/>
      <c r="VAY24" s="142"/>
      <c r="VAZ24" s="142"/>
      <c r="VBA24" s="143"/>
      <c r="VBB24" s="144"/>
      <c r="VBC24" s="144"/>
      <c r="VBD24" s="144"/>
      <c r="VBE24" s="141"/>
      <c r="VBF24" s="141"/>
      <c r="VBG24" s="142"/>
      <c r="VBH24" s="142"/>
      <c r="VBI24" s="143"/>
      <c r="VBJ24" s="144"/>
      <c r="VBK24" s="144"/>
      <c r="VBL24" s="144"/>
      <c r="VBM24" s="141"/>
      <c r="VBN24" s="141"/>
      <c r="VBO24" s="142"/>
      <c r="VBP24" s="142"/>
      <c r="VBQ24" s="143"/>
      <c r="VBR24" s="144"/>
      <c r="VBS24" s="144"/>
      <c r="VBT24" s="144"/>
      <c r="VBU24" s="141"/>
      <c r="VBV24" s="141"/>
      <c r="VBW24" s="142"/>
      <c r="VBX24" s="142"/>
      <c r="VBY24" s="143"/>
      <c r="VBZ24" s="144"/>
      <c r="VCA24" s="144"/>
      <c r="VCB24" s="144"/>
      <c r="VCC24" s="141"/>
      <c r="VCD24" s="141"/>
      <c r="VCE24" s="142"/>
      <c r="VCF24" s="142"/>
      <c r="VCG24" s="143"/>
      <c r="VCH24" s="144"/>
      <c r="VCI24" s="144"/>
      <c r="VCJ24" s="144"/>
      <c r="VCK24" s="141"/>
      <c r="VCL24" s="141"/>
      <c r="VCM24" s="142"/>
      <c r="VCN24" s="142"/>
      <c r="VCO24" s="143"/>
      <c r="VCP24" s="144"/>
      <c r="VCQ24" s="144"/>
      <c r="VCR24" s="144"/>
      <c r="VCS24" s="141"/>
      <c r="VCT24" s="141"/>
      <c r="VCU24" s="142"/>
      <c r="VCV24" s="142"/>
      <c r="VCW24" s="143"/>
      <c r="VCX24" s="144"/>
      <c r="VCY24" s="144"/>
      <c r="VCZ24" s="144"/>
      <c r="VDA24" s="141"/>
      <c r="VDB24" s="141"/>
      <c r="VDC24" s="142"/>
      <c r="VDD24" s="142"/>
      <c r="VDE24" s="143"/>
      <c r="VDF24" s="144"/>
      <c r="VDG24" s="144"/>
      <c r="VDH24" s="144"/>
      <c r="VDI24" s="141"/>
      <c r="VDJ24" s="141"/>
      <c r="VDK24" s="142"/>
      <c r="VDL24" s="142"/>
      <c r="VDM24" s="143"/>
      <c r="VDN24" s="144"/>
      <c r="VDO24" s="144"/>
      <c r="VDP24" s="144"/>
      <c r="VDQ24" s="141"/>
      <c r="VDR24" s="141"/>
      <c r="VDS24" s="142"/>
      <c r="VDT24" s="142"/>
      <c r="VDU24" s="143"/>
      <c r="VDV24" s="144"/>
      <c r="VDW24" s="144"/>
      <c r="VDX24" s="144"/>
      <c r="VDY24" s="141"/>
      <c r="VDZ24" s="141"/>
      <c r="VEA24" s="142"/>
      <c r="VEB24" s="142"/>
      <c r="VEC24" s="143"/>
      <c r="VED24" s="144"/>
      <c r="VEE24" s="144"/>
      <c r="VEF24" s="144"/>
      <c r="VEG24" s="141"/>
      <c r="VEH24" s="141"/>
      <c r="VEI24" s="142"/>
      <c r="VEJ24" s="142"/>
      <c r="VEK24" s="143"/>
      <c r="VEL24" s="144"/>
      <c r="VEM24" s="144"/>
      <c r="VEN24" s="144"/>
      <c r="VEO24" s="141"/>
      <c r="VEP24" s="141"/>
      <c r="VEQ24" s="142"/>
      <c r="VER24" s="142"/>
      <c r="VES24" s="143"/>
      <c r="VET24" s="144"/>
      <c r="VEU24" s="144"/>
      <c r="VEV24" s="144"/>
      <c r="VEW24" s="141"/>
      <c r="VEX24" s="141"/>
      <c r="VEY24" s="142"/>
      <c r="VEZ24" s="142"/>
      <c r="VFA24" s="143"/>
      <c r="VFB24" s="144"/>
      <c r="VFC24" s="144"/>
      <c r="VFD24" s="144"/>
      <c r="VFE24" s="141"/>
      <c r="VFF24" s="141"/>
      <c r="VFG24" s="142"/>
      <c r="VFH24" s="142"/>
      <c r="VFI24" s="143"/>
      <c r="VFJ24" s="144"/>
      <c r="VFK24" s="144"/>
      <c r="VFL24" s="144"/>
      <c r="VFM24" s="141"/>
      <c r="VFN24" s="141"/>
      <c r="VFO24" s="142"/>
      <c r="VFP24" s="142"/>
      <c r="VFQ24" s="143"/>
      <c r="VFR24" s="144"/>
      <c r="VFS24" s="144"/>
      <c r="VFT24" s="144"/>
      <c r="VFU24" s="141"/>
      <c r="VFV24" s="141"/>
      <c r="VFW24" s="142"/>
      <c r="VFX24" s="142"/>
      <c r="VFY24" s="143"/>
      <c r="VFZ24" s="144"/>
      <c r="VGA24" s="144"/>
      <c r="VGB24" s="144"/>
      <c r="VGC24" s="141"/>
      <c r="VGD24" s="141"/>
      <c r="VGE24" s="142"/>
      <c r="VGF24" s="142"/>
      <c r="VGG24" s="143"/>
      <c r="VGH24" s="144"/>
      <c r="VGI24" s="144"/>
      <c r="VGJ24" s="144"/>
      <c r="VGK24" s="141"/>
      <c r="VGL24" s="141"/>
      <c r="VGM24" s="142"/>
      <c r="VGN24" s="142"/>
      <c r="VGO24" s="143"/>
      <c r="VGP24" s="144"/>
      <c r="VGQ24" s="144"/>
      <c r="VGR24" s="144"/>
      <c r="VGS24" s="141"/>
      <c r="VGT24" s="141"/>
      <c r="VGU24" s="142"/>
      <c r="VGV24" s="142"/>
      <c r="VGW24" s="143"/>
      <c r="VGX24" s="144"/>
      <c r="VGY24" s="144"/>
      <c r="VGZ24" s="144"/>
      <c r="VHA24" s="141"/>
      <c r="VHB24" s="141"/>
      <c r="VHC24" s="142"/>
      <c r="VHD24" s="142"/>
      <c r="VHE24" s="143"/>
      <c r="VHF24" s="144"/>
      <c r="VHG24" s="144"/>
      <c r="VHH24" s="144"/>
      <c r="VHI24" s="141"/>
      <c r="VHJ24" s="141"/>
      <c r="VHK24" s="142"/>
      <c r="VHL24" s="142"/>
      <c r="VHM24" s="143"/>
      <c r="VHN24" s="144"/>
      <c r="VHO24" s="144"/>
      <c r="VHP24" s="144"/>
      <c r="VHQ24" s="141"/>
      <c r="VHR24" s="141"/>
      <c r="VHS24" s="142"/>
      <c r="VHT24" s="142"/>
      <c r="VHU24" s="143"/>
      <c r="VHV24" s="144"/>
      <c r="VHW24" s="144"/>
      <c r="VHX24" s="144"/>
      <c r="VHY24" s="141"/>
      <c r="VHZ24" s="141"/>
      <c r="VIA24" s="142"/>
      <c r="VIB24" s="142"/>
      <c r="VIC24" s="143"/>
      <c r="VID24" s="144"/>
      <c r="VIE24" s="144"/>
      <c r="VIF24" s="144"/>
      <c r="VIG24" s="141"/>
      <c r="VIH24" s="141"/>
      <c r="VII24" s="142"/>
      <c r="VIJ24" s="142"/>
      <c r="VIK24" s="143"/>
      <c r="VIL24" s="144"/>
      <c r="VIM24" s="144"/>
      <c r="VIN24" s="144"/>
      <c r="VIO24" s="141"/>
      <c r="VIP24" s="141"/>
      <c r="VIQ24" s="142"/>
      <c r="VIR24" s="142"/>
      <c r="VIS24" s="143"/>
      <c r="VIT24" s="144"/>
      <c r="VIU24" s="144"/>
      <c r="VIV24" s="144"/>
      <c r="VIW24" s="141"/>
      <c r="VIX24" s="141"/>
      <c r="VIY24" s="142"/>
      <c r="VIZ24" s="142"/>
      <c r="VJA24" s="143"/>
      <c r="VJB24" s="144"/>
      <c r="VJC24" s="144"/>
      <c r="VJD24" s="144"/>
      <c r="VJE24" s="141"/>
      <c r="VJF24" s="141"/>
      <c r="VJG24" s="142"/>
      <c r="VJH24" s="142"/>
      <c r="VJI24" s="143"/>
      <c r="VJJ24" s="144"/>
      <c r="VJK24" s="144"/>
      <c r="VJL24" s="144"/>
      <c r="VJM24" s="141"/>
      <c r="VJN24" s="141"/>
      <c r="VJO24" s="142"/>
      <c r="VJP24" s="142"/>
      <c r="VJQ24" s="143"/>
      <c r="VJR24" s="144"/>
      <c r="VJS24" s="144"/>
      <c r="VJT24" s="144"/>
      <c r="VJU24" s="141"/>
      <c r="VJV24" s="141"/>
      <c r="VJW24" s="142"/>
      <c r="VJX24" s="142"/>
      <c r="VJY24" s="143"/>
      <c r="VJZ24" s="144"/>
      <c r="VKA24" s="144"/>
      <c r="VKB24" s="144"/>
      <c r="VKC24" s="141"/>
      <c r="VKD24" s="141"/>
      <c r="VKE24" s="142"/>
      <c r="VKF24" s="142"/>
      <c r="VKG24" s="143"/>
      <c r="VKH24" s="144"/>
      <c r="VKI24" s="144"/>
      <c r="VKJ24" s="144"/>
      <c r="VKK24" s="141"/>
      <c r="VKL24" s="141"/>
      <c r="VKM24" s="142"/>
      <c r="VKN24" s="142"/>
      <c r="VKO24" s="143"/>
      <c r="VKP24" s="144"/>
      <c r="VKQ24" s="144"/>
      <c r="VKR24" s="144"/>
      <c r="VKS24" s="141"/>
      <c r="VKT24" s="141"/>
      <c r="VKU24" s="142"/>
      <c r="VKV24" s="142"/>
      <c r="VKW24" s="143"/>
      <c r="VKX24" s="144"/>
      <c r="VKY24" s="144"/>
      <c r="VKZ24" s="144"/>
      <c r="VLA24" s="141"/>
      <c r="VLB24" s="141"/>
      <c r="VLC24" s="142"/>
      <c r="VLD24" s="142"/>
      <c r="VLE24" s="143"/>
      <c r="VLF24" s="144"/>
      <c r="VLG24" s="144"/>
      <c r="VLH24" s="144"/>
      <c r="VLI24" s="141"/>
      <c r="VLJ24" s="141"/>
      <c r="VLK24" s="142"/>
      <c r="VLL24" s="142"/>
      <c r="VLM24" s="143"/>
      <c r="VLN24" s="144"/>
      <c r="VLO24" s="144"/>
      <c r="VLP24" s="144"/>
      <c r="VLQ24" s="141"/>
      <c r="VLR24" s="141"/>
      <c r="VLS24" s="142"/>
      <c r="VLT24" s="142"/>
      <c r="VLU24" s="143"/>
      <c r="VLV24" s="144"/>
      <c r="VLW24" s="144"/>
      <c r="VLX24" s="144"/>
      <c r="VLY24" s="141"/>
      <c r="VLZ24" s="141"/>
      <c r="VMA24" s="142"/>
      <c r="VMB24" s="142"/>
      <c r="VMC24" s="143"/>
      <c r="VMD24" s="144"/>
      <c r="VME24" s="144"/>
      <c r="VMF24" s="144"/>
      <c r="VMG24" s="141"/>
      <c r="VMH24" s="141"/>
      <c r="VMI24" s="142"/>
      <c r="VMJ24" s="142"/>
      <c r="VMK24" s="143"/>
      <c r="VML24" s="144"/>
      <c r="VMM24" s="144"/>
      <c r="VMN24" s="144"/>
      <c r="VMO24" s="141"/>
      <c r="VMP24" s="141"/>
      <c r="VMQ24" s="142"/>
      <c r="VMR24" s="142"/>
      <c r="VMS24" s="143"/>
      <c r="VMT24" s="144"/>
      <c r="VMU24" s="144"/>
      <c r="VMV24" s="144"/>
      <c r="VMW24" s="141"/>
      <c r="VMX24" s="141"/>
      <c r="VMY24" s="142"/>
      <c r="VMZ24" s="142"/>
      <c r="VNA24" s="143"/>
      <c r="VNB24" s="144"/>
      <c r="VNC24" s="144"/>
      <c r="VND24" s="144"/>
      <c r="VNE24" s="141"/>
      <c r="VNF24" s="141"/>
      <c r="VNG24" s="142"/>
      <c r="VNH24" s="142"/>
      <c r="VNI24" s="143"/>
      <c r="VNJ24" s="144"/>
      <c r="VNK24" s="144"/>
      <c r="VNL24" s="144"/>
      <c r="VNM24" s="141"/>
      <c r="VNN24" s="141"/>
      <c r="VNO24" s="142"/>
      <c r="VNP24" s="142"/>
      <c r="VNQ24" s="143"/>
      <c r="VNR24" s="144"/>
      <c r="VNS24" s="144"/>
      <c r="VNT24" s="144"/>
      <c r="VNU24" s="141"/>
      <c r="VNV24" s="141"/>
      <c r="VNW24" s="142"/>
      <c r="VNX24" s="142"/>
      <c r="VNY24" s="143"/>
      <c r="VNZ24" s="144"/>
      <c r="VOA24" s="144"/>
      <c r="VOB24" s="144"/>
      <c r="VOC24" s="141"/>
      <c r="VOD24" s="141"/>
      <c r="VOE24" s="142"/>
      <c r="VOF24" s="142"/>
      <c r="VOG24" s="143"/>
      <c r="VOH24" s="144"/>
      <c r="VOI24" s="144"/>
      <c r="VOJ24" s="144"/>
      <c r="VOK24" s="141"/>
      <c r="VOL24" s="141"/>
      <c r="VOM24" s="142"/>
      <c r="VON24" s="142"/>
      <c r="VOO24" s="143"/>
      <c r="VOP24" s="144"/>
      <c r="VOQ24" s="144"/>
      <c r="VOR24" s="144"/>
      <c r="VOS24" s="141"/>
      <c r="VOT24" s="141"/>
      <c r="VOU24" s="142"/>
      <c r="VOV24" s="142"/>
      <c r="VOW24" s="143"/>
      <c r="VOX24" s="144"/>
      <c r="VOY24" s="144"/>
      <c r="VOZ24" s="144"/>
      <c r="VPA24" s="141"/>
      <c r="VPB24" s="141"/>
      <c r="VPC24" s="142"/>
      <c r="VPD24" s="142"/>
      <c r="VPE24" s="143"/>
      <c r="VPF24" s="144"/>
      <c r="VPG24" s="144"/>
      <c r="VPH24" s="144"/>
      <c r="VPI24" s="141"/>
      <c r="VPJ24" s="141"/>
      <c r="VPK24" s="142"/>
      <c r="VPL24" s="142"/>
      <c r="VPM24" s="143"/>
      <c r="VPN24" s="144"/>
      <c r="VPO24" s="144"/>
      <c r="VPP24" s="144"/>
      <c r="VPQ24" s="141"/>
      <c r="VPR24" s="141"/>
      <c r="VPS24" s="142"/>
      <c r="VPT24" s="142"/>
      <c r="VPU24" s="143"/>
      <c r="VPV24" s="144"/>
      <c r="VPW24" s="144"/>
      <c r="VPX24" s="144"/>
      <c r="VPY24" s="141"/>
      <c r="VPZ24" s="141"/>
      <c r="VQA24" s="142"/>
      <c r="VQB24" s="142"/>
      <c r="VQC24" s="143"/>
      <c r="VQD24" s="144"/>
      <c r="VQE24" s="144"/>
      <c r="VQF24" s="144"/>
      <c r="VQG24" s="141"/>
      <c r="VQH24" s="141"/>
      <c r="VQI24" s="142"/>
      <c r="VQJ24" s="142"/>
      <c r="VQK24" s="143"/>
      <c r="VQL24" s="144"/>
      <c r="VQM24" s="144"/>
      <c r="VQN24" s="144"/>
      <c r="VQO24" s="141"/>
      <c r="VQP24" s="141"/>
      <c r="VQQ24" s="142"/>
      <c r="VQR24" s="142"/>
      <c r="VQS24" s="143"/>
      <c r="VQT24" s="144"/>
      <c r="VQU24" s="144"/>
      <c r="VQV24" s="144"/>
      <c r="VQW24" s="141"/>
      <c r="VQX24" s="141"/>
      <c r="VQY24" s="142"/>
      <c r="VQZ24" s="142"/>
      <c r="VRA24" s="143"/>
      <c r="VRB24" s="144"/>
      <c r="VRC24" s="144"/>
      <c r="VRD24" s="144"/>
      <c r="VRE24" s="141"/>
      <c r="VRF24" s="141"/>
      <c r="VRG24" s="142"/>
      <c r="VRH24" s="142"/>
      <c r="VRI24" s="143"/>
      <c r="VRJ24" s="144"/>
      <c r="VRK24" s="144"/>
      <c r="VRL24" s="144"/>
      <c r="VRM24" s="141"/>
      <c r="VRN24" s="141"/>
      <c r="VRO24" s="142"/>
      <c r="VRP24" s="142"/>
      <c r="VRQ24" s="143"/>
      <c r="VRR24" s="144"/>
      <c r="VRS24" s="144"/>
      <c r="VRT24" s="144"/>
      <c r="VRU24" s="141"/>
      <c r="VRV24" s="141"/>
      <c r="VRW24" s="142"/>
      <c r="VRX24" s="142"/>
      <c r="VRY24" s="143"/>
      <c r="VRZ24" s="144"/>
      <c r="VSA24" s="144"/>
      <c r="VSB24" s="144"/>
      <c r="VSC24" s="141"/>
      <c r="VSD24" s="141"/>
      <c r="VSE24" s="142"/>
      <c r="VSF24" s="142"/>
      <c r="VSG24" s="143"/>
      <c r="VSH24" s="144"/>
      <c r="VSI24" s="144"/>
      <c r="VSJ24" s="144"/>
      <c r="VSK24" s="141"/>
      <c r="VSL24" s="141"/>
      <c r="VSM24" s="142"/>
      <c r="VSN24" s="142"/>
      <c r="VSO24" s="143"/>
      <c r="VSP24" s="144"/>
      <c r="VSQ24" s="144"/>
      <c r="VSR24" s="144"/>
      <c r="VSS24" s="141"/>
      <c r="VST24" s="141"/>
      <c r="VSU24" s="142"/>
      <c r="VSV24" s="142"/>
      <c r="VSW24" s="143"/>
      <c r="VSX24" s="144"/>
      <c r="VSY24" s="144"/>
      <c r="VSZ24" s="144"/>
      <c r="VTA24" s="141"/>
      <c r="VTB24" s="141"/>
      <c r="VTC24" s="142"/>
      <c r="VTD24" s="142"/>
      <c r="VTE24" s="143"/>
      <c r="VTF24" s="144"/>
      <c r="VTG24" s="144"/>
      <c r="VTH24" s="144"/>
      <c r="VTI24" s="141"/>
      <c r="VTJ24" s="141"/>
      <c r="VTK24" s="142"/>
      <c r="VTL24" s="142"/>
      <c r="VTM24" s="143"/>
      <c r="VTN24" s="144"/>
      <c r="VTO24" s="144"/>
      <c r="VTP24" s="144"/>
      <c r="VTQ24" s="141"/>
      <c r="VTR24" s="141"/>
      <c r="VTS24" s="142"/>
      <c r="VTT24" s="142"/>
      <c r="VTU24" s="143"/>
      <c r="VTV24" s="144"/>
      <c r="VTW24" s="144"/>
      <c r="VTX24" s="144"/>
      <c r="VTY24" s="141"/>
      <c r="VTZ24" s="141"/>
      <c r="VUA24" s="142"/>
      <c r="VUB24" s="142"/>
      <c r="VUC24" s="143"/>
      <c r="VUD24" s="144"/>
      <c r="VUE24" s="144"/>
      <c r="VUF24" s="144"/>
      <c r="VUG24" s="141"/>
      <c r="VUH24" s="141"/>
      <c r="VUI24" s="142"/>
      <c r="VUJ24" s="142"/>
      <c r="VUK24" s="143"/>
      <c r="VUL24" s="144"/>
      <c r="VUM24" s="144"/>
      <c r="VUN24" s="144"/>
      <c r="VUO24" s="141"/>
      <c r="VUP24" s="141"/>
      <c r="VUQ24" s="142"/>
      <c r="VUR24" s="142"/>
      <c r="VUS24" s="143"/>
      <c r="VUT24" s="144"/>
      <c r="VUU24" s="144"/>
      <c r="VUV24" s="144"/>
      <c r="VUW24" s="141"/>
      <c r="VUX24" s="141"/>
      <c r="VUY24" s="142"/>
      <c r="VUZ24" s="142"/>
      <c r="VVA24" s="143"/>
      <c r="VVB24" s="144"/>
      <c r="VVC24" s="144"/>
      <c r="VVD24" s="144"/>
      <c r="VVE24" s="141"/>
      <c r="VVF24" s="141"/>
      <c r="VVG24" s="142"/>
      <c r="VVH24" s="142"/>
      <c r="VVI24" s="143"/>
      <c r="VVJ24" s="144"/>
      <c r="VVK24" s="144"/>
      <c r="VVL24" s="144"/>
      <c r="VVM24" s="141"/>
      <c r="VVN24" s="141"/>
      <c r="VVO24" s="142"/>
      <c r="VVP24" s="142"/>
      <c r="VVQ24" s="143"/>
      <c r="VVR24" s="144"/>
      <c r="VVS24" s="144"/>
      <c r="VVT24" s="144"/>
      <c r="VVU24" s="141"/>
      <c r="VVV24" s="141"/>
      <c r="VVW24" s="142"/>
      <c r="VVX24" s="142"/>
      <c r="VVY24" s="143"/>
      <c r="VVZ24" s="144"/>
      <c r="VWA24" s="144"/>
      <c r="VWB24" s="144"/>
      <c r="VWC24" s="141"/>
      <c r="VWD24" s="141"/>
      <c r="VWE24" s="142"/>
      <c r="VWF24" s="142"/>
      <c r="VWG24" s="143"/>
      <c r="VWH24" s="144"/>
      <c r="VWI24" s="144"/>
      <c r="VWJ24" s="144"/>
      <c r="VWK24" s="141"/>
      <c r="VWL24" s="141"/>
      <c r="VWM24" s="142"/>
      <c r="VWN24" s="142"/>
      <c r="VWO24" s="143"/>
      <c r="VWP24" s="144"/>
      <c r="VWQ24" s="144"/>
      <c r="VWR24" s="144"/>
      <c r="VWS24" s="141"/>
      <c r="VWT24" s="141"/>
      <c r="VWU24" s="142"/>
      <c r="VWV24" s="142"/>
      <c r="VWW24" s="143"/>
      <c r="VWX24" s="144"/>
      <c r="VWY24" s="144"/>
      <c r="VWZ24" s="144"/>
      <c r="VXA24" s="141"/>
      <c r="VXB24" s="141"/>
      <c r="VXC24" s="142"/>
      <c r="VXD24" s="142"/>
      <c r="VXE24" s="143"/>
      <c r="VXF24" s="144"/>
      <c r="VXG24" s="144"/>
      <c r="VXH24" s="144"/>
      <c r="VXI24" s="141"/>
      <c r="VXJ24" s="141"/>
      <c r="VXK24" s="142"/>
      <c r="VXL24" s="142"/>
      <c r="VXM24" s="143"/>
      <c r="VXN24" s="144"/>
      <c r="VXO24" s="144"/>
      <c r="VXP24" s="144"/>
      <c r="VXQ24" s="141"/>
      <c r="VXR24" s="141"/>
      <c r="VXS24" s="142"/>
      <c r="VXT24" s="142"/>
      <c r="VXU24" s="143"/>
      <c r="VXV24" s="144"/>
      <c r="VXW24" s="144"/>
      <c r="VXX24" s="144"/>
      <c r="VXY24" s="141"/>
      <c r="VXZ24" s="141"/>
      <c r="VYA24" s="142"/>
      <c r="VYB24" s="142"/>
      <c r="VYC24" s="143"/>
      <c r="VYD24" s="144"/>
      <c r="VYE24" s="144"/>
      <c r="VYF24" s="144"/>
      <c r="VYG24" s="141"/>
      <c r="VYH24" s="141"/>
      <c r="VYI24" s="142"/>
      <c r="VYJ24" s="142"/>
      <c r="VYK24" s="143"/>
      <c r="VYL24" s="144"/>
      <c r="VYM24" s="144"/>
      <c r="VYN24" s="144"/>
      <c r="VYO24" s="141"/>
      <c r="VYP24" s="141"/>
      <c r="VYQ24" s="142"/>
      <c r="VYR24" s="142"/>
      <c r="VYS24" s="143"/>
      <c r="VYT24" s="144"/>
      <c r="VYU24" s="144"/>
      <c r="VYV24" s="144"/>
      <c r="VYW24" s="141"/>
      <c r="VYX24" s="141"/>
      <c r="VYY24" s="142"/>
      <c r="VYZ24" s="142"/>
      <c r="VZA24" s="143"/>
      <c r="VZB24" s="144"/>
      <c r="VZC24" s="144"/>
      <c r="VZD24" s="144"/>
      <c r="VZE24" s="141"/>
      <c r="VZF24" s="141"/>
      <c r="VZG24" s="142"/>
      <c r="VZH24" s="142"/>
      <c r="VZI24" s="143"/>
      <c r="VZJ24" s="144"/>
      <c r="VZK24" s="144"/>
      <c r="VZL24" s="144"/>
      <c r="VZM24" s="141"/>
      <c r="VZN24" s="141"/>
      <c r="VZO24" s="142"/>
      <c r="VZP24" s="142"/>
      <c r="VZQ24" s="143"/>
      <c r="VZR24" s="144"/>
      <c r="VZS24" s="144"/>
      <c r="VZT24" s="144"/>
      <c r="VZU24" s="141"/>
      <c r="VZV24" s="141"/>
      <c r="VZW24" s="142"/>
      <c r="VZX24" s="142"/>
      <c r="VZY24" s="143"/>
      <c r="VZZ24" s="144"/>
      <c r="WAA24" s="144"/>
      <c r="WAB24" s="144"/>
      <c r="WAC24" s="141"/>
      <c r="WAD24" s="141"/>
      <c r="WAE24" s="142"/>
      <c r="WAF24" s="142"/>
      <c r="WAG24" s="143"/>
      <c r="WAH24" s="144"/>
      <c r="WAI24" s="144"/>
      <c r="WAJ24" s="144"/>
      <c r="WAK24" s="141"/>
      <c r="WAL24" s="141"/>
      <c r="WAM24" s="142"/>
      <c r="WAN24" s="142"/>
      <c r="WAO24" s="143"/>
      <c r="WAP24" s="144"/>
      <c r="WAQ24" s="144"/>
      <c r="WAR24" s="144"/>
      <c r="WAS24" s="141"/>
      <c r="WAT24" s="141"/>
      <c r="WAU24" s="142"/>
      <c r="WAV24" s="142"/>
      <c r="WAW24" s="143"/>
      <c r="WAX24" s="144"/>
      <c r="WAY24" s="144"/>
      <c r="WAZ24" s="144"/>
      <c r="WBA24" s="141"/>
      <c r="WBB24" s="141"/>
      <c r="WBC24" s="142"/>
      <c r="WBD24" s="142"/>
      <c r="WBE24" s="143"/>
      <c r="WBF24" s="144"/>
      <c r="WBG24" s="144"/>
      <c r="WBH24" s="144"/>
      <c r="WBI24" s="141"/>
      <c r="WBJ24" s="141"/>
      <c r="WBK24" s="142"/>
      <c r="WBL24" s="142"/>
      <c r="WBM24" s="143"/>
      <c r="WBN24" s="144"/>
      <c r="WBO24" s="144"/>
      <c r="WBP24" s="144"/>
      <c r="WBQ24" s="141"/>
      <c r="WBR24" s="141"/>
      <c r="WBS24" s="142"/>
      <c r="WBT24" s="142"/>
      <c r="WBU24" s="143"/>
      <c r="WBV24" s="144"/>
      <c r="WBW24" s="144"/>
      <c r="WBX24" s="144"/>
      <c r="WBY24" s="141"/>
      <c r="WBZ24" s="141"/>
      <c r="WCA24" s="142"/>
      <c r="WCB24" s="142"/>
      <c r="WCC24" s="143"/>
      <c r="WCD24" s="144"/>
      <c r="WCE24" s="144"/>
      <c r="WCF24" s="144"/>
      <c r="WCG24" s="141"/>
      <c r="WCH24" s="141"/>
      <c r="WCI24" s="142"/>
      <c r="WCJ24" s="142"/>
      <c r="WCK24" s="143"/>
      <c r="WCL24" s="144"/>
      <c r="WCM24" s="144"/>
      <c r="WCN24" s="144"/>
      <c r="WCO24" s="141"/>
      <c r="WCP24" s="141"/>
      <c r="WCQ24" s="142"/>
      <c r="WCR24" s="142"/>
      <c r="WCS24" s="143"/>
      <c r="WCT24" s="144"/>
      <c r="WCU24" s="144"/>
      <c r="WCV24" s="144"/>
      <c r="WCW24" s="141"/>
      <c r="WCX24" s="141"/>
      <c r="WCY24" s="142"/>
      <c r="WCZ24" s="142"/>
      <c r="WDA24" s="143"/>
      <c r="WDB24" s="144"/>
      <c r="WDC24" s="144"/>
      <c r="WDD24" s="144"/>
      <c r="WDE24" s="141"/>
      <c r="WDF24" s="141"/>
      <c r="WDG24" s="142"/>
      <c r="WDH24" s="142"/>
      <c r="WDI24" s="143"/>
      <c r="WDJ24" s="144"/>
      <c r="WDK24" s="144"/>
      <c r="WDL24" s="144"/>
      <c r="WDM24" s="141"/>
      <c r="WDN24" s="141"/>
      <c r="WDO24" s="142"/>
      <c r="WDP24" s="142"/>
      <c r="WDQ24" s="143"/>
      <c r="WDR24" s="144"/>
      <c r="WDS24" s="144"/>
      <c r="WDT24" s="144"/>
      <c r="WDU24" s="141"/>
      <c r="WDV24" s="141"/>
      <c r="WDW24" s="142"/>
      <c r="WDX24" s="142"/>
      <c r="WDY24" s="143"/>
      <c r="WDZ24" s="144"/>
      <c r="WEA24" s="144"/>
      <c r="WEB24" s="144"/>
      <c r="WEC24" s="141"/>
      <c r="WED24" s="141"/>
      <c r="WEE24" s="142"/>
      <c r="WEF24" s="142"/>
      <c r="WEG24" s="143"/>
      <c r="WEH24" s="144"/>
      <c r="WEI24" s="144"/>
      <c r="WEJ24" s="144"/>
      <c r="WEK24" s="141"/>
      <c r="WEL24" s="141"/>
      <c r="WEM24" s="142"/>
      <c r="WEN24" s="142"/>
      <c r="WEO24" s="143"/>
      <c r="WEP24" s="144"/>
      <c r="WEQ24" s="144"/>
      <c r="WER24" s="144"/>
      <c r="WES24" s="141"/>
      <c r="WET24" s="141"/>
      <c r="WEU24" s="142"/>
      <c r="WEV24" s="142"/>
      <c r="WEW24" s="143"/>
      <c r="WEX24" s="144"/>
      <c r="WEY24" s="144"/>
      <c r="WEZ24" s="144"/>
      <c r="WFA24" s="141"/>
      <c r="WFB24" s="141"/>
      <c r="WFC24" s="142"/>
      <c r="WFD24" s="142"/>
      <c r="WFE24" s="143"/>
      <c r="WFF24" s="144"/>
      <c r="WFG24" s="144"/>
      <c r="WFH24" s="144"/>
      <c r="WFI24" s="141"/>
      <c r="WFJ24" s="141"/>
      <c r="WFK24" s="142"/>
      <c r="WFL24" s="142"/>
      <c r="WFM24" s="143"/>
      <c r="WFN24" s="144"/>
      <c r="WFO24" s="144"/>
      <c r="WFP24" s="144"/>
      <c r="WFQ24" s="141"/>
      <c r="WFR24" s="141"/>
      <c r="WFS24" s="142"/>
      <c r="WFT24" s="142"/>
      <c r="WFU24" s="143"/>
      <c r="WFV24" s="144"/>
      <c r="WFW24" s="144"/>
      <c r="WFX24" s="144"/>
      <c r="WFY24" s="141"/>
      <c r="WFZ24" s="141"/>
      <c r="WGA24" s="142"/>
      <c r="WGB24" s="142"/>
      <c r="WGC24" s="143"/>
      <c r="WGD24" s="144"/>
      <c r="WGE24" s="144"/>
      <c r="WGF24" s="144"/>
      <c r="WGG24" s="141"/>
      <c r="WGH24" s="141"/>
      <c r="WGI24" s="142"/>
      <c r="WGJ24" s="142"/>
      <c r="WGK24" s="143"/>
      <c r="WGL24" s="144"/>
      <c r="WGM24" s="144"/>
      <c r="WGN24" s="144"/>
      <c r="WGO24" s="141"/>
      <c r="WGP24" s="141"/>
      <c r="WGQ24" s="142"/>
      <c r="WGR24" s="142"/>
      <c r="WGS24" s="143"/>
      <c r="WGT24" s="144"/>
      <c r="WGU24" s="144"/>
      <c r="WGV24" s="144"/>
      <c r="WGW24" s="141"/>
      <c r="WGX24" s="141"/>
      <c r="WGY24" s="142"/>
      <c r="WGZ24" s="142"/>
      <c r="WHA24" s="143"/>
      <c r="WHB24" s="144"/>
      <c r="WHC24" s="144"/>
      <c r="WHD24" s="144"/>
      <c r="WHE24" s="141"/>
      <c r="WHF24" s="141"/>
      <c r="WHG24" s="142"/>
      <c r="WHH24" s="142"/>
      <c r="WHI24" s="143"/>
      <c r="WHJ24" s="144"/>
      <c r="WHK24" s="144"/>
      <c r="WHL24" s="144"/>
      <c r="WHM24" s="141"/>
      <c r="WHN24" s="141"/>
      <c r="WHO24" s="142"/>
      <c r="WHP24" s="142"/>
      <c r="WHQ24" s="143"/>
      <c r="WHR24" s="144"/>
      <c r="WHS24" s="144"/>
      <c r="WHT24" s="144"/>
      <c r="WHU24" s="141"/>
      <c r="WHV24" s="141"/>
      <c r="WHW24" s="142"/>
      <c r="WHX24" s="142"/>
      <c r="WHY24" s="143"/>
      <c r="WHZ24" s="144"/>
      <c r="WIA24" s="144"/>
      <c r="WIB24" s="144"/>
      <c r="WIC24" s="141"/>
      <c r="WID24" s="141"/>
      <c r="WIE24" s="142"/>
      <c r="WIF24" s="142"/>
      <c r="WIG24" s="143"/>
      <c r="WIH24" s="144"/>
      <c r="WII24" s="144"/>
      <c r="WIJ24" s="144"/>
      <c r="WIK24" s="141"/>
      <c r="WIL24" s="141"/>
      <c r="WIM24" s="142"/>
      <c r="WIN24" s="142"/>
      <c r="WIO24" s="143"/>
      <c r="WIP24" s="144"/>
      <c r="WIQ24" s="144"/>
      <c r="WIR24" s="144"/>
      <c r="WIS24" s="141"/>
      <c r="WIT24" s="141"/>
      <c r="WIU24" s="142"/>
      <c r="WIV24" s="142"/>
      <c r="WIW24" s="143"/>
      <c r="WIX24" s="144"/>
      <c r="WIY24" s="144"/>
      <c r="WIZ24" s="144"/>
      <c r="WJA24" s="141"/>
      <c r="WJB24" s="141"/>
      <c r="WJC24" s="142"/>
      <c r="WJD24" s="142"/>
      <c r="WJE24" s="143"/>
      <c r="WJF24" s="144"/>
      <c r="WJG24" s="144"/>
      <c r="WJH24" s="144"/>
      <c r="WJI24" s="141"/>
      <c r="WJJ24" s="141"/>
      <c r="WJK24" s="142"/>
      <c r="WJL24" s="142"/>
      <c r="WJM24" s="143"/>
      <c r="WJN24" s="144"/>
      <c r="WJO24" s="144"/>
      <c r="WJP24" s="144"/>
      <c r="WJQ24" s="141"/>
      <c r="WJR24" s="141"/>
      <c r="WJS24" s="142"/>
      <c r="WJT24" s="142"/>
      <c r="WJU24" s="143"/>
      <c r="WJV24" s="144"/>
      <c r="WJW24" s="144"/>
      <c r="WJX24" s="144"/>
      <c r="WJY24" s="141"/>
      <c r="WJZ24" s="141"/>
      <c r="WKA24" s="142"/>
      <c r="WKB24" s="142"/>
      <c r="WKC24" s="143"/>
      <c r="WKD24" s="144"/>
      <c r="WKE24" s="144"/>
      <c r="WKF24" s="144"/>
      <c r="WKG24" s="141"/>
      <c r="WKH24" s="141"/>
      <c r="WKI24" s="142"/>
      <c r="WKJ24" s="142"/>
      <c r="WKK24" s="143"/>
      <c r="WKL24" s="144"/>
      <c r="WKM24" s="144"/>
      <c r="WKN24" s="144"/>
      <c r="WKO24" s="141"/>
      <c r="WKP24" s="141"/>
      <c r="WKQ24" s="142"/>
      <c r="WKR24" s="142"/>
      <c r="WKS24" s="143"/>
      <c r="WKT24" s="144"/>
      <c r="WKU24" s="144"/>
      <c r="WKV24" s="144"/>
      <c r="WKW24" s="141"/>
      <c r="WKX24" s="141"/>
      <c r="WKY24" s="142"/>
      <c r="WKZ24" s="142"/>
      <c r="WLA24" s="143"/>
      <c r="WLB24" s="144"/>
      <c r="WLC24" s="144"/>
      <c r="WLD24" s="144"/>
      <c r="WLE24" s="141"/>
      <c r="WLF24" s="141"/>
      <c r="WLG24" s="142"/>
      <c r="WLH24" s="142"/>
      <c r="WLI24" s="143"/>
      <c r="WLJ24" s="144"/>
      <c r="WLK24" s="144"/>
      <c r="WLL24" s="144"/>
      <c r="WLM24" s="141"/>
      <c r="WLN24" s="141"/>
      <c r="WLO24" s="142"/>
      <c r="WLP24" s="142"/>
      <c r="WLQ24" s="143"/>
      <c r="WLR24" s="144"/>
      <c r="WLS24" s="144"/>
      <c r="WLT24" s="144"/>
      <c r="WLU24" s="141"/>
      <c r="WLV24" s="141"/>
      <c r="WLW24" s="142"/>
      <c r="WLX24" s="142"/>
      <c r="WLY24" s="143"/>
      <c r="WLZ24" s="144"/>
      <c r="WMA24" s="144"/>
      <c r="WMB24" s="144"/>
      <c r="WMC24" s="141"/>
      <c r="WMD24" s="141"/>
      <c r="WME24" s="142"/>
      <c r="WMF24" s="142"/>
      <c r="WMG24" s="143"/>
      <c r="WMH24" s="144"/>
      <c r="WMI24" s="144"/>
      <c r="WMJ24" s="144"/>
      <c r="WMK24" s="141"/>
      <c r="WML24" s="141"/>
      <c r="WMM24" s="142"/>
      <c r="WMN24" s="142"/>
      <c r="WMO24" s="143"/>
      <c r="WMP24" s="144"/>
      <c r="WMQ24" s="144"/>
      <c r="WMR24" s="144"/>
      <c r="WMS24" s="141"/>
      <c r="WMT24" s="141"/>
      <c r="WMU24" s="142"/>
      <c r="WMV24" s="142"/>
      <c r="WMW24" s="143"/>
      <c r="WMX24" s="144"/>
      <c r="WMY24" s="144"/>
      <c r="WMZ24" s="144"/>
      <c r="WNA24" s="141"/>
      <c r="WNB24" s="141"/>
      <c r="WNC24" s="142"/>
      <c r="WND24" s="142"/>
      <c r="WNE24" s="143"/>
      <c r="WNF24" s="144"/>
      <c r="WNG24" s="144"/>
      <c r="WNH24" s="144"/>
      <c r="WNI24" s="141"/>
      <c r="WNJ24" s="141"/>
      <c r="WNK24" s="142"/>
      <c r="WNL24" s="142"/>
      <c r="WNM24" s="143"/>
      <c r="WNN24" s="144"/>
      <c r="WNO24" s="144"/>
      <c r="WNP24" s="144"/>
      <c r="WNQ24" s="141"/>
      <c r="WNR24" s="141"/>
      <c r="WNS24" s="142"/>
      <c r="WNT24" s="142"/>
      <c r="WNU24" s="143"/>
      <c r="WNV24" s="144"/>
      <c r="WNW24" s="144"/>
      <c r="WNX24" s="144"/>
      <c r="WNY24" s="141"/>
      <c r="WNZ24" s="141"/>
      <c r="WOA24" s="142"/>
      <c r="WOB24" s="142"/>
      <c r="WOC24" s="143"/>
      <c r="WOD24" s="144"/>
      <c r="WOE24" s="144"/>
      <c r="WOF24" s="144"/>
      <c r="WOG24" s="141"/>
      <c r="WOH24" s="141"/>
      <c r="WOI24" s="142"/>
      <c r="WOJ24" s="142"/>
      <c r="WOK24" s="143"/>
      <c r="WOL24" s="144"/>
      <c r="WOM24" s="144"/>
      <c r="WON24" s="144"/>
      <c r="WOO24" s="141"/>
      <c r="WOP24" s="141"/>
      <c r="WOQ24" s="142"/>
      <c r="WOR24" s="142"/>
      <c r="WOS24" s="143"/>
      <c r="WOT24" s="144"/>
      <c r="WOU24" s="144"/>
      <c r="WOV24" s="144"/>
      <c r="WOW24" s="141"/>
      <c r="WOX24" s="141"/>
      <c r="WOY24" s="142"/>
      <c r="WOZ24" s="142"/>
      <c r="WPA24" s="143"/>
      <c r="WPB24" s="144"/>
      <c r="WPC24" s="144"/>
      <c r="WPD24" s="144"/>
      <c r="WPE24" s="141"/>
      <c r="WPF24" s="141"/>
      <c r="WPG24" s="142"/>
      <c r="WPH24" s="142"/>
      <c r="WPI24" s="143"/>
      <c r="WPJ24" s="144"/>
      <c r="WPK24" s="144"/>
      <c r="WPL24" s="144"/>
      <c r="WPM24" s="141"/>
      <c r="WPN24" s="141"/>
      <c r="WPO24" s="142"/>
      <c r="WPP24" s="142"/>
      <c r="WPQ24" s="143"/>
      <c r="WPR24" s="144"/>
      <c r="WPS24" s="144"/>
      <c r="WPT24" s="144"/>
      <c r="WPU24" s="141"/>
      <c r="WPV24" s="141"/>
      <c r="WPW24" s="142"/>
      <c r="WPX24" s="142"/>
      <c r="WPY24" s="143"/>
      <c r="WPZ24" s="144"/>
      <c r="WQA24" s="144"/>
      <c r="WQB24" s="144"/>
      <c r="WQC24" s="141"/>
      <c r="WQD24" s="141"/>
      <c r="WQE24" s="142"/>
      <c r="WQF24" s="142"/>
      <c r="WQG24" s="143"/>
      <c r="WQH24" s="144"/>
      <c r="WQI24" s="144"/>
      <c r="WQJ24" s="144"/>
      <c r="WQK24" s="141"/>
      <c r="WQL24" s="141"/>
      <c r="WQM24" s="142"/>
      <c r="WQN24" s="142"/>
      <c r="WQO24" s="143"/>
      <c r="WQP24" s="144"/>
      <c r="WQQ24" s="144"/>
      <c r="WQR24" s="144"/>
      <c r="WQS24" s="141"/>
      <c r="WQT24" s="141"/>
      <c r="WQU24" s="142"/>
      <c r="WQV24" s="142"/>
      <c r="WQW24" s="143"/>
      <c r="WQX24" s="144"/>
      <c r="WQY24" s="144"/>
      <c r="WQZ24" s="144"/>
      <c r="WRA24" s="141"/>
      <c r="WRB24" s="141"/>
      <c r="WRC24" s="142"/>
      <c r="WRD24" s="142"/>
      <c r="WRE24" s="143"/>
      <c r="WRF24" s="144"/>
      <c r="WRG24" s="144"/>
      <c r="WRH24" s="144"/>
      <c r="WRI24" s="141"/>
      <c r="WRJ24" s="141"/>
      <c r="WRK24" s="142"/>
      <c r="WRL24" s="142"/>
      <c r="WRM24" s="143"/>
      <c r="WRN24" s="144"/>
      <c r="WRO24" s="144"/>
      <c r="WRP24" s="144"/>
      <c r="WRQ24" s="141"/>
      <c r="WRR24" s="141"/>
      <c r="WRS24" s="142"/>
      <c r="WRT24" s="142"/>
      <c r="WRU24" s="143"/>
      <c r="WRV24" s="144"/>
      <c r="WRW24" s="144"/>
      <c r="WRX24" s="144"/>
      <c r="WRY24" s="141"/>
      <c r="WRZ24" s="141"/>
      <c r="WSA24" s="142"/>
      <c r="WSB24" s="142"/>
      <c r="WSC24" s="143"/>
      <c r="WSD24" s="144"/>
      <c r="WSE24" s="144"/>
      <c r="WSF24" s="144"/>
      <c r="WSG24" s="141"/>
      <c r="WSH24" s="141"/>
      <c r="WSI24" s="142"/>
      <c r="WSJ24" s="142"/>
      <c r="WSK24" s="143"/>
      <c r="WSL24" s="144"/>
      <c r="WSM24" s="144"/>
      <c r="WSN24" s="144"/>
      <c r="WSO24" s="141"/>
      <c r="WSP24" s="141"/>
      <c r="WSQ24" s="142"/>
      <c r="WSR24" s="142"/>
      <c r="WSS24" s="143"/>
      <c r="WST24" s="144"/>
      <c r="WSU24" s="144"/>
      <c r="WSV24" s="144"/>
      <c r="WSW24" s="141"/>
      <c r="WSX24" s="141"/>
      <c r="WSY24" s="142"/>
      <c r="WSZ24" s="142"/>
      <c r="WTA24" s="143"/>
      <c r="WTB24" s="144"/>
      <c r="WTC24" s="144"/>
      <c r="WTD24" s="144"/>
      <c r="WTE24" s="141"/>
      <c r="WTF24" s="141"/>
      <c r="WTG24" s="142"/>
      <c r="WTH24" s="142"/>
      <c r="WTI24" s="143"/>
      <c r="WTJ24" s="144"/>
      <c r="WTK24" s="144"/>
      <c r="WTL24" s="144"/>
      <c r="WTM24" s="141"/>
      <c r="WTN24" s="141"/>
      <c r="WTO24" s="142"/>
      <c r="WTP24" s="142"/>
      <c r="WTQ24" s="143"/>
      <c r="WTR24" s="144"/>
      <c r="WTS24" s="144"/>
      <c r="WTT24" s="144"/>
      <c r="WTU24" s="141"/>
      <c r="WTV24" s="141"/>
      <c r="WTW24" s="142"/>
      <c r="WTX24" s="142"/>
      <c r="WTY24" s="143"/>
      <c r="WTZ24" s="144"/>
      <c r="WUA24" s="144"/>
      <c r="WUB24" s="144"/>
      <c r="WUC24" s="141"/>
      <c r="WUD24" s="141"/>
      <c r="WUE24" s="142"/>
      <c r="WUF24" s="142"/>
      <c r="WUG24" s="143"/>
      <c r="WUH24" s="144"/>
      <c r="WUI24" s="144"/>
      <c r="WUJ24" s="144"/>
      <c r="WUK24" s="141"/>
      <c r="WUL24" s="141"/>
      <c r="WUM24" s="142"/>
      <c r="WUN24" s="142"/>
      <c r="WUO24" s="143"/>
      <c r="WUP24" s="144"/>
      <c r="WUQ24" s="144"/>
      <c r="WUR24" s="144"/>
      <c r="WUS24" s="141"/>
      <c r="WUT24" s="141"/>
      <c r="WUU24" s="142"/>
      <c r="WUV24" s="142"/>
      <c r="WUW24" s="143"/>
      <c r="WUX24" s="144"/>
      <c r="WUY24" s="144"/>
      <c r="WUZ24" s="144"/>
      <c r="WVA24" s="141"/>
      <c r="WVB24" s="141"/>
      <c r="WVC24" s="142"/>
      <c r="WVD24" s="142"/>
      <c r="WVE24" s="143"/>
      <c r="WVF24" s="144"/>
      <c r="WVG24" s="144"/>
      <c r="WVH24" s="144"/>
      <c r="WVI24" s="141"/>
      <c r="WVJ24" s="141"/>
      <c r="WVK24" s="142"/>
      <c r="WVL24" s="142"/>
      <c r="WVM24" s="143"/>
      <c r="WVN24" s="144"/>
      <c r="WVO24" s="144"/>
      <c r="WVP24" s="144"/>
      <c r="WVQ24" s="141"/>
      <c r="WVR24" s="141"/>
      <c r="WVS24" s="142"/>
      <c r="WVT24" s="142"/>
      <c r="WVU24" s="143"/>
      <c r="WVV24" s="144"/>
      <c r="WVW24" s="144"/>
      <c r="WVX24" s="144"/>
      <c r="WVY24" s="141"/>
      <c r="WVZ24" s="141"/>
      <c r="WWA24" s="142"/>
      <c r="WWB24" s="142"/>
      <c r="WWC24" s="143"/>
      <c r="WWD24" s="144"/>
      <c r="WWE24" s="144"/>
      <c r="WWF24" s="144"/>
      <c r="WWG24" s="141"/>
      <c r="WWH24" s="141"/>
      <c r="WWI24" s="142"/>
      <c r="WWJ24" s="142"/>
      <c r="WWK24" s="143"/>
      <c r="WWL24" s="144"/>
      <c r="WWM24" s="144"/>
      <c r="WWN24" s="144"/>
      <c r="WWO24" s="141"/>
      <c r="WWP24" s="141"/>
      <c r="WWQ24" s="142"/>
      <c r="WWR24" s="142"/>
      <c r="WWS24" s="143"/>
      <c r="WWT24" s="144"/>
      <c r="WWU24" s="144"/>
      <c r="WWV24" s="144"/>
      <c r="WWW24" s="141"/>
      <c r="WWX24" s="141"/>
      <c r="WWY24" s="142"/>
      <c r="WWZ24" s="142"/>
      <c r="WXA24" s="143"/>
      <c r="WXB24" s="144"/>
      <c r="WXC24" s="144"/>
      <c r="WXD24" s="144"/>
      <c r="WXE24" s="141"/>
      <c r="WXF24" s="141"/>
      <c r="WXG24" s="142"/>
      <c r="WXH24" s="142"/>
      <c r="WXI24" s="143"/>
      <c r="WXJ24" s="144"/>
      <c r="WXK24" s="144"/>
      <c r="WXL24" s="144"/>
      <c r="WXM24" s="141"/>
      <c r="WXN24" s="141"/>
      <c r="WXO24" s="142"/>
      <c r="WXP24" s="142"/>
      <c r="WXQ24" s="143"/>
      <c r="WXR24" s="144"/>
      <c r="WXS24" s="144"/>
      <c r="WXT24" s="144"/>
      <c r="WXU24" s="141"/>
      <c r="WXV24" s="141"/>
      <c r="WXW24" s="142"/>
      <c r="WXX24" s="142"/>
      <c r="WXY24" s="143"/>
      <c r="WXZ24" s="144"/>
      <c r="WYA24" s="144"/>
      <c r="WYB24" s="144"/>
      <c r="WYC24" s="141"/>
      <c r="WYD24" s="141"/>
      <c r="WYE24" s="142"/>
      <c r="WYF24" s="142"/>
      <c r="WYG24" s="143"/>
      <c r="WYH24" s="144"/>
      <c r="WYI24" s="144"/>
      <c r="WYJ24" s="144"/>
      <c r="WYK24" s="141"/>
      <c r="WYL24" s="141"/>
      <c r="WYM24" s="142"/>
      <c r="WYN24" s="142"/>
      <c r="WYO24" s="143"/>
      <c r="WYP24" s="144"/>
      <c r="WYQ24" s="144"/>
      <c r="WYR24" s="144"/>
      <c r="WYS24" s="141"/>
      <c r="WYT24" s="141"/>
      <c r="WYU24" s="142"/>
      <c r="WYV24" s="142"/>
      <c r="WYW24" s="143"/>
      <c r="WYX24" s="144"/>
      <c r="WYY24" s="144"/>
      <c r="WYZ24" s="144"/>
      <c r="WZA24" s="141"/>
      <c r="WZB24" s="141"/>
      <c r="WZC24" s="142"/>
      <c r="WZD24" s="142"/>
      <c r="WZE24" s="143"/>
      <c r="WZF24" s="144"/>
      <c r="WZG24" s="144"/>
      <c r="WZH24" s="144"/>
      <c r="WZI24" s="141"/>
      <c r="WZJ24" s="141"/>
      <c r="WZK24" s="142"/>
      <c r="WZL24" s="142"/>
      <c r="WZM24" s="143"/>
      <c r="WZN24" s="144"/>
      <c r="WZO24" s="144"/>
      <c r="WZP24" s="144"/>
      <c r="WZQ24" s="141"/>
      <c r="WZR24" s="141"/>
      <c r="WZS24" s="142"/>
      <c r="WZT24" s="142"/>
      <c r="WZU24" s="143"/>
      <c r="WZV24" s="144"/>
      <c r="WZW24" s="144"/>
      <c r="WZX24" s="144"/>
      <c r="WZY24" s="141"/>
      <c r="WZZ24" s="141"/>
      <c r="XAA24" s="142"/>
      <c r="XAB24" s="142"/>
      <c r="XAC24" s="143"/>
      <c r="XAD24" s="144"/>
      <c r="XAE24" s="144"/>
      <c r="XAF24" s="144"/>
      <c r="XAG24" s="141"/>
      <c r="XAH24" s="141"/>
      <c r="XAI24" s="142"/>
      <c r="XAJ24" s="142"/>
      <c r="XAK24" s="143"/>
      <c r="XAL24" s="144"/>
      <c r="XAM24" s="144"/>
      <c r="XAN24" s="144"/>
      <c r="XAO24" s="141"/>
      <c r="XAP24" s="141"/>
      <c r="XAQ24" s="142"/>
      <c r="XAR24" s="142"/>
      <c r="XAS24" s="143"/>
      <c r="XAT24" s="144"/>
      <c r="XAU24" s="144"/>
      <c r="XAV24" s="144"/>
      <c r="XAW24" s="141"/>
      <c r="XAX24" s="141"/>
      <c r="XAY24" s="142"/>
      <c r="XAZ24" s="142"/>
      <c r="XBA24" s="143"/>
      <c r="XBB24" s="144"/>
      <c r="XBC24" s="144"/>
      <c r="XBD24" s="144"/>
      <c r="XBE24" s="141"/>
      <c r="XBF24" s="141"/>
      <c r="XBG24" s="142"/>
      <c r="XBH24" s="142"/>
      <c r="XBI24" s="143"/>
      <c r="XBJ24" s="144"/>
      <c r="XBK24" s="144"/>
      <c r="XBL24" s="144"/>
      <c r="XBM24" s="141"/>
      <c r="XBN24" s="141"/>
      <c r="XBO24" s="142"/>
      <c r="XBP24" s="142"/>
      <c r="XBQ24" s="143"/>
      <c r="XBR24" s="144"/>
      <c r="XBS24" s="144"/>
      <c r="XBT24" s="144"/>
      <c r="XBU24" s="141"/>
      <c r="XBV24" s="141"/>
      <c r="XBW24" s="142"/>
      <c r="XBX24" s="142"/>
      <c r="XBY24" s="143"/>
      <c r="XBZ24" s="144"/>
      <c r="XCA24" s="144"/>
      <c r="XCB24" s="144"/>
      <c r="XCC24" s="141"/>
      <c r="XCD24" s="141"/>
      <c r="XCE24" s="142"/>
      <c r="XCF24" s="142"/>
      <c r="XCG24" s="143"/>
      <c r="XCH24" s="144"/>
      <c r="XCI24" s="144"/>
      <c r="XCJ24" s="144"/>
      <c r="XCK24" s="141"/>
      <c r="XCL24" s="141"/>
      <c r="XCM24" s="142"/>
      <c r="XCN24" s="142"/>
      <c r="XCO24" s="143"/>
      <c r="XCP24" s="144"/>
      <c r="XCQ24" s="144"/>
      <c r="XCR24" s="144"/>
      <c r="XCS24" s="141"/>
      <c r="XCT24" s="141"/>
      <c r="XCU24" s="142"/>
      <c r="XCV24" s="142"/>
      <c r="XCW24" s="143"/>
      <c r="XCX24" s="144"/>
      <c r="XCY24" s="144"/>
      <c r="XCZ24" s="144"/>
      <c r="XDA24" s="141"/>
      <c r="XDB24" s="141"/>
      <c r="XDC24" s="142"/>
      <c r="XDD24" s="142"/>
      <c r="XDE24" s="143"/>
      <c r="XDF24" s="144"/>
      <c r="XDG24" s="144"/>
      <c r="XDH24" s="144"/>
      <c r="XDI24" s="141"/>
      <c r="XDJ24" s="141"/>
      <c r="XDK24" s="142"/>
      <c r="XDL24" s="142"/>
      <c r="XDM24" s="143"/>
      <c r="XDN24" s="144"/>
      <c r="XDO24" s="144"/>
      <c r="XDP24" s="144"/>
      <c r="XDQ24" s="141"/>
      <c r="XDR24" s="141"/>
      <c r="XDS24" s="142"/>
      <c r="XDT24" s="142"/>
      <c r="XDU24" s="143"/>
      <c r="XDV24" s="144"/>
      <c r="XDW24" s="144"/>
      <c r="XDX24" s="144"/>
      <c r="XDY24" s="141"/>
      <c r="XDZ24" s="141"/>
      <c r="XEA24" s="142"/>
      <c r="XEB24" s="142"/>
      <c r="XEC24" s="143"/>
      <c r="XED24" s="144"/>
      <c r="XEE24" s="144"/>
      <c r="XEF24" s="144"/>
      <c r="XEG24" s="141"/>
      <c r="XEH24" s="141"/>
      <c r="XEI24" s="142"/>
      <c r="XEJ24" s="142"/>
      <c r="XEK24" s="143"/>
      <c r="XEL24" s="144"/>
      <c r="XEM24" s="144"/>
      <c r="XEN24" s="144"/>
      <c r="XEO24" s="141"/>
      <c r="XEP24" s="141"/>
      <c r="XEQ24" s="142"/>
      <c r="XER24" s="142"/>
      <c r="XES24" s="143"/>
      <c r="XET24" s="144"/>
      <c r="XEU24" s="144"/>
      <c r="XEV24" s="144"/>
      <c r="XEW24" s="141"/>
      <c r="XEX24" s="141"/>
      <c r="XEY24" s="142"/>
      <c r="XEZ24" s="142"/>
      <c r="XFA24" s="143"/>
      <c r="XFB24" s="144"/>
      <c r="XFC24" s="144"/>
      <c r="XFD24" s="144"/>
    </row>
    <row r="25" spans="1:16384" ht="17" thickTop="1" x14ac:dyDescent="0.2">
      <c r="A25" t="s">
        <v>245</v>
      </c>
      <c r="C25" s="125">
        <v>2007</v>
      </c>
      <c r="D25" s="125" t="s">
        <v>146</v>
      </c>
      <c r="E25" s="138">
        <f>'Vehicle Fleet Gallon conversion'!D12</f>
        <v>5754</v>
      </c>
      <c r="F25" s="183">
        <f t="shared" si="0"/>
        <v>51135798</v>
      </c>
      <c r="G25" s="183">
        <f t="shared" si="1"/>
        <v>51.135798000000001</v>
      </c>
      <c r="H25" s="139"/>
      <c r="J25" s="123">
        <v>2005</v>
      </c>
      <c r="K25" s="189">
        <v>435.92130030584525</v>
      </c>
      <c r="L25" s="189">
        <v>577.35284200000001</v>
      </c>
      <c r="M25" s="189">
        <v>9.5814494321254742</v>
      </c>
      <c r="N25" s="189">
        <v>1022.8555917379708</v>
      </c>
    </row>
    <row r="26" spans="1:16384" x14ac:dyDescent="0.2">
      <c r="A26" t="s">
        <v>246</v>
      </c>
      <c r="C26" s="125">
        <v>2007</v>
      </c>
      <c r="D26" s="125" t="s">
        <v>146</v>
      </c>
      <c r="E26" s="138">
        <f>'Vehicle Fleet Gallon conversion'!D13</f>
        <v>39932</v>
      </c>
      <c r="F26" s="183">
        <f t="shared" si="0"/>
        <v>354875684</v>
      </c>
      <c r="G26" s="183">
        <f t="shared" si="1"/>
        <v>354.87568400000004</v>
      </c>
      <c r="H26" s="139"/>
      <c r="J26" s="123">
        <v>2006</v>
      </c>
      <c r="K26" s="189">
        <v>482.6786359960488</v>
      </c>
      <c r="L26" s="189">
        <v>427.86461500000001</v>
      </c>
      <c r="M26" s="189">
        <v>8.2400465116279058</v>
      </c>
      <c r="N26" s="189">
        <v>918.78329750767671</v>
      </c>
    </row>
    <row r="27" spans="1:16384" x14ac:dyDescent="0.2">
      <c r="A27" t="s">
        <v>247</v>
      </c>
      <c r="C27" s="125">
        <v>2007</v>
      </c>
      <c r="D27" s="125" t="s">
        <v>146</v>
      </c>
      <c r="E27" s="138">
        <f>'Vehicle Fleet Gallon conversion'!D14</f>
        <v>4281</v>
      </c>
      <c r="F27" s="183">
        <f t="shared" si="0"/>
        <v>38045247</v>
      </c>
      <c r="G27" s="183">
        <f t="shared" si="1"/>
        <v>38.045247000000003</v>
      </c>
      <c r="H27" s="139"/>
      <c r="J27" s="123">
        <v>2007</v>
      </c>
      <c r="K27" s="189">
        <v>363.50123239140481</v>
      </c>
      <c r="L27" s="189">
        <v>452.28609100000011</v>
      </c>
      <c r="M27" s="189">
        <v>7.0864399999999996</v>
      </c>
      <c r="N27" s="189">
        <v>822.87376339140496</v>
      </c>
    </row>
    <row r="28" spans="1:16384" x14ac:dyDescent="0.2">
      <c r="A28" t="s">
        <v>248</v>
      </c>
      <c r="C28" s="125">
        <v>2007</v>
      </c>
      <c r="D28" s="125" t="s">
        <v>146</v>
      </c>
      <c r="E28" s="138">
        <f>'Vehicle Fleet Gallon conversion'!D15</f>
        <v>510</v>
      </c>
      <c r="F28" s="183">
        <f t="shared" si="0"/>
        <v>4532370</v>
      </c>
      <c r="G28" s="183">
        <f t="shared" si="1"/>
        <v>4.5323700000000002</v>
      </c>
      <c r="H28" s="139"/>
      <c r="J28" s="123">
        <v>2008</v>
      </c>
      <c r="K28" s="189">
        <v>291.05984654275915</v>
      </c>
      <c r="L28" s="189">
        <v>597.1175300000001</v>
      </c>
      <c r="M28" s="189">
        <v>3.48</v>
      </c>
      <c r="N28" s="189">
        <v>891.65737654275927</v>
      </c>
    </row>
    <row r="29" spans="1:16384" x14ac:dyDescent="0.2">
      <c r="A29" t="s">
        <v>249</v>
      </c>
      <c r="C29" s="125">
        <v>2007</v>
      </c>
      <c r="D29" s="125" t="s">
        <v>146</v>
      </c>
      <c r="E29" s="138">
        <f>'Vehicle Fleet Gallon conversion'!D16</f>
        <v>329</v>
      </c>
      <c r="F29" s="183">
        <f t="shared" si="0"/>
        <v>2923823</v>
      </c>
      <c r="G29" s="183">
        <f t="shared" si="1"/>
        <v>2.9238230000000001</v>
      </c>
      <c r="H29" s="139"/>
      <c r="J29" s="123">
        <v>2009</v>
      </c>
      <c r="K29" s="189">
        <v>313.12289330547918</v>
      </c>
      <c r="L29" s="189">
        <v>565.84417699999995</v>
      </c>
      <c r="M29" s="189">
        <v>7.5933599999999997</v>
      </c>
      <c r="N29" s="189">
        <v>886.56043030547914</v>
      </c>
    </row>
    <row r="30" spans="1:16384" ht="17" thickBot="1" x14ac:dyDescent="0.25">
      <c r="A30" s="141" t="s">
        <v>250</v>
      </c>
      <c r="B30" s="141"/>
      <c r="C30" s="142">
        <v>2007</v>
      </c>
      <c r="D30" s="142" t="s">
        <v>146</v>
      </c>
      <c r="E30" s="143">
        <f>'Vehicle Fleet Gallon conversion'!D17</f>
        <v>87</v>
      </c>
      <c r="F30" s="184">
        <f t="shared" si="0"/>
        <v>773169</v>
      </c>
      <c r="G30" s="184">
        <f t="shared" si="1"/>
        <v>0.773169</v>
      </c>
      <c r="H30" s="144">
        <f>SUM(G25:G30)</f>
        <v>452.28609100000011</v>
      </c>
      <c r="J30" s="123">
        <v>2010</v>
      </c>
      <c r="K30" s="189">
        <v>374.98956864859184</v>
      </c>
      <c r="L30" s="189">
        <v>549.36767900000007</v>
      </c>
      <c r="M30" s="189">
        <v>54.145320000000005</v>
      </c>
      <c r="N30" s="189">
        <v>978.50256764859193</v>
      </c>
      <c r="AP30" s="141"/>
      <c r="AQ30" s="142"/>
      <c r="AR30" s="142"/>
      <c r="AS30" s="143"/>
      <c r="AT30" s="144"/>
      <c r="AU30" s="144"/>
      <c r="AV30" s="144"/>
      <c r="AW30" s="141"/>
      <c r="AX30" s="141"/>
      <c r="AY30" s="142"/>
      <c r="AZ30" s="142"/>
      <c r="BA30" s="143"/>
      <c r="BB30" s="144"/>
      <c r="BC30" s="144"/>
      <c r="BD30" s="144"/>
      <c r="BE30" s="141"/>
      <c r="BF30" s="141"/>
      <c r="BG30" s="142"/>
      <c r="BH30" s="142"/>
      <c r="BI30" s="143"/>
      <c r="BJ30" s="144"/>
      <c r="BK30" s="144"/>
      <c r="BL30" s="144"/>
      <c r="BM30" s="141"/>
      <c r="BN30" s="141"/>
      <c r="BO30" s="142"/>
      <c r="BP30" s="142"/>
      <c r="BQ30" s="143"/>
      <c r="BR30" s="144"/>
      <c r="BS30" s="144"/>
      <c r="BT30" s="144"/>
      <c r="BU30" s="141"/>
      <c r="BV30" s="141"/>
      <c r="BW30" s="142"/>
      <c r="BX30" s="142"/>
      <c r="BY30" s="143"/>
      <c r="BZ30" s="144"/>
      <c r="CA30" s="144"/>
      <c r="CB30" s="144"/>
      <c r="CC30" s="141"/>
      <c r="CD30" s="141"/>
      <c r="CE30" s="142"/>
      <c r="CF30" s="142"/>
      <c r="CG30" s="143"/>
      <c r="CH30" s="144"/>
      <c r="CI30" s="144"/>
      <c r="CJ30" s="144"/>
      <c r="CK30" s="141"/>
      <c r="CL30" s="141"/>
      <c r="CM30" s="142"/>
      <c r="CN30" s="142"/>
      <c r="CO30" s="143"/>
      <c r="CP30" s="144"/>
      <c r="CQ30" s="144"/>
      <c r="CR30" s="144"/>
      <c r="CS30" s="141"/>
      <c r="CT30" s="141"/>
      <c r="CU30" s="142"/>
      <c r="CV30" s="142"/>
      <c r="CW30" s="143"/>
      <c r="CX30" s="144"/>
      <c r="CY30" s="144"/>
      <c r="CZ30" s="144"/>
      <c r="DA30" s="141"/>
      <c r="DB30" s="141"/>
      <c r="DC30" s="142"/>
      <c r="DD30" s="142"/>
      <c r="DE30" s="143"/>
      <c r="DF30" s="144"/>
      <c r="DG30" s="144"/>
      <c r="DH30" s="144"/>
      <c r="DI30" s="141"/>
      <c r="DJ30" s="141"/>
      <c r="DK30" s="142"/>
      <c r="DL30" s="142"/>
      <c r="DM30" s="143"/>
      <c r="DN30" s="144"/>
      <c r="DO30" s="144"/>
      <c r="DP30" s="144"/>
      <c r="DQ30" s="141"/>
      <c r="DR30" s="141"/>
      <c r="DS30" s="142"/>
      <c r="DT30" s="142"/>
      <c r="DU30" s="143"/>
      <c r="DV30" s="144"/>
      <c r="DW30" s="144"/>
      <c r="DX30" s="144"/>
      <c r="DY30" s="141"/>
      <c r="DZ30" s="141"/>
      <c r="EA30" s="142"/>
      <c r="EB30" s="142"/>
      <c r="EC30" s="143"/>
      <c r="ED30" s="144"/>
      <c r="EE30" s="144"/>
      <c r="EF30" s="144"/>
      <c r="EG30" s="141"/>
      <c r="EH30" s="141"/>
      <c r="EI30" s="142"/>
      <c r="EJ30" s="142"/>
      <c r="EK30" s="143"/>
      <c r="EL30" s="144"/>
      <c r="EM30" s="144"/>
      <c r="EN30" s="144"/>
      <c r="EO30" s="141"/>
      <c r="EP30" s="141"/>
      <c r="EQ30" s="142"/>
      <c r="ER30" s="142"/>
      <c r="ES30" s="143"/>
      <c r="ET30" s="144"/>
      <c r="EU30" s="144"/>
      <c r="EV30" s="144"/>
      <c r="EW30" s="141"/>
      <c r="EX30" s="141"/>
      <c r="EY30" s="142"/>
      <c r="EZ30" s="142"/>
      <c r="FA30" s="143"/>
      <c r="FB30" s="144"/>
      <c r="FC30" s="144"/>
      <c r="FD30" s="144"/>
      <c r="FE30" s="141"/>
      <c r="FF30" s="141"/>
      <c r="FG30" s="142"/>
      <c r="FH30" s="142"/>
      <c r="FI30" s="143"/>
      <c r="FJ30" s="144"/>
      <c r="FK30" s="144"/>
      <c r="FL30" s="144"/>
      <c r="FM30" s="141"/>
      <c r="FN30" s="141"/>
      <c r="FO30" s="142"/>
      <c r="FP30" s="142"/>
      <c r="FQ30" s="143"/>
      <c r="FR30" s="144"/>
      <c r="FS30" s="144"/>
      <c r="FT30" s="144"/>
      <c r="FU30" s="141"/>
      <c r="FV30" s="141"/>
      <c r="FW30" s="142"/>
      <c r="FX30" s="142"/>
      <c r="FY30" s="143"/>
      <c r="FZ30" s="144"/>
      <c r="GA30" s="144"/>
      <c r="GB30" s="144"/>
      <c r="GC30" s="141"/>
      <c r="GD30" s="141"/>
      <c r="GE30" s="142"/>
      <c r="GF30" s="142"/>
      <c r="GG30" s="143"/>
      <c r="GH30" s="144"/>
      <c r="GI30" s="144"/>
      <c r="GJ30" s="144"/>
      <c r="GK30" s="141"/>
      <c r="GL30" s="141"/>
      <c r="GM30" s="142"/>
      <c r="GN30" s="142"/>
      <c r="GO30" s="143"/>
      <c r="GP30" s="144"/>
      <c r="GQ30" s="144"/>
      <c r="GR30" s="144"/>
      <c r="GS30" s="141"/>
      <c r="GT30" s="141"/>
      <c r="GU30" s="142"/>
      <c r="GV30" s="142"/>
      <c r="GW30" s="143"/>
      <c r="GX30" s="144"/>
      <c r="GY30" s="144"/>
      <c r="GZ30" s="144"/>
      <c r="HA30" s="141"/>
      <c r="HB30" s="141"/>
      <c r="HC30" s="142"/>
      <c r="HD30" s="142"/>
      <c r="HE30" s="143"/>
      <c r="HF30" s="144"/>
      <c r="HG30" s="144"/>
      <c r="HH30" s="144"/>
      <c r="HI30" s="141"/>
      <c r="HJ30" s="141"/>
      <c r="HK30" s="142"/>
      <c r="HL30" s="142"/>
      <c r="HM30" s="143"/>
      <c r="HN30" s="144"/>
      <c r="HO30" s="144"/>
      <c r="HP30" s="144"/>
      <c r="HQ30" s="141"/>
      <c r="HR30" s="141"/>
      <c r="HS30" s="142"/>
      <c r="HT30" s="142"/>
      <c r="HU30" s="143"/>
      <c r="HV30" s="144"/>
      <c r="HW30" s="144"/>
      <c r="HX30" s="144"/>
      <c r="HY30" s="141"/>
      <c r="HZ30" s="141"/>
      <c r="IA30" s="142"/>
      <c r="IB30" s="142"/>
      <c r="IC30" s="143"/>
      <c r="ID30" s="144"/>
      <c r="IE30" s="144"/>
      <c r="IF30" s="144"/>
      <c r="IG30" s="141"/>
      <c r="IH30" s="141"/>
      <c r="II30" s="142"/>
      <c r="IJ30" s="142"/>
      <c r="IK30" s="143"/>
      <c r="IL30" s="144"/>
      <c r="IM30" s="144"/>
      <c r="IN30" s="144"/>
      <c r="IO30" s="141"/>
      <c r="IP30" s="141"/>
      <c r="IQ30" s="142"/>
      <c r="IR30" s="142"/>
      <c r="IS30" s="143"/>
      <c r="IT30" s="144"/>
      <c r="IU30" s="144"/>
      <c r="IV30" s="144"/>
      <c r="IW30" s="141"/>
      <c r="IX30" s="141"/>
      <c r="IY30" s="142"/>
      <c r="IZ30" s="142"/>
      <c r="JA30" s="143"/>
      <c r="JB30" s="144"/>
      <c r="JC30" s="144"/>
      <c r="JD30" s="144"/>
      <c r="JE30" s="141"/>
      <c r="JF30" s="141"/>
      <c r="JG30" s="142"/>
      <c r="JH30" s="142"/>
      <c r="JI30" s="143"/>
      <c r="JJ30" s="144"/>
      <c r="JK30" s="144"/>
      <c r="JL30" s="144"/>
      <c r="JM30" s="141"/>
      <c r="JN30" s="141"/>
      <c r="JO30" s="142"/>
      <c r="JP30" s="142"/>
      <c r="JQ30" s="143"/>
      <c r="JR30" s="144"/>
      <c r="JS30" s="144"/>
      <c r="JT30" s="144"/>
      <c r="JU30" s="141"/>
      <c r="JV30" s="141"/>
      <c r="JW30" s="142"/>
      <c r="JX30" s="142"/>
      <c r="JY30" s="143"/>
      <c r="JZ30" s="144"/>
      <c r="KA30" s="144"/>
      <c r="KB30" s="144"/>
      <c r="KC30" s="141"/>
      <c r="KD30" s="141"/>
      <c r="KE30" s="142"/>
      <c r="KF30" s="142"/>
      <c r="KG30" s="143"/>
      <c r="KH30" s="144"/>
      <c r="KI30" s="144"/>
      <c r="KJ30" s="144"/>
      <c r="KK30" s="141"/>
      <c r="KL30" s="141"/>
      <c r="KM30" s="142"/>
      <c r="KN30" s="142"/>
      <c r="KO30" s="143"/>
      <c r="KP30" s="144"/>
      <c r="KQ30" s="144"/>
      <c r="KR30" s="144"/>
      <c r="KS30" s="141"/>
      <c r="KT30" s="141"/>
      <c r="KU30" s="142"/>
      <c r="KV30" s="142"/>
      <c r="KW30" s="143"/>
      <c r="KX30" s="144"/>
      <c r="KY30" s="144"/>
      <c r="KZ30" s="144"/>
      <c r="LA30" s="141"/>
      <c r="LB30" s="141"/>
      <c r="LC30" s="142"/>
      <c r="LD30" s="142"/>
      <c r="LE30" s="143"/>
      <c r="LF30" s="144"/>
      <c r="LG30" s="144"/>
      <c r="LH30" s="144"/>
      <c r="LI30" s="141"/>
      <c r="LJ30" s="141"/>
      <c r="LK30" s="142"/>
      <c r="LL30" s="142"/>
      <c r="LM30" s="143"/>
      <c r="LN30" s="144"/>
      <c r="LO30" s="144"/>
      <c r="LP30" s="144"/>
      <c r="LQ30" s="141"/>
      <c r="LR30" s="141"/>
      <c r="LS30" s="142"/>
      <c r="LT30" s="142"/>
      <c r="LU30" s="143"/>
      <c r="LV30" s="144"/>
      <c r="LW30" s="144"/>
      <c r="LX30" s="144"/>
      <c r="LY30" s="141"/>
      <c r="LZ30" s="141"/>
      <c r="MA30" s="142"/>
      <c r="MB30" s="142"/>
      <c r="MC30" s="143"/>
      <c r="MD30" s="144"/>
      <c r="ME30" s="144"/>
      <c r="MF30" s="144"/>
      <c r="MG30" s="141"/>
      <c r="MH30" s="141"/>
      <c r="MI30" s="142"/>
      <c r="MJ30" s="142"/>
      <c r="MK30" s="143"/>
      <c r="ML30" s="144"/>
      <c r="MM30" s="144"/>
      <c r="MN30" s="144"/>
      <c r="MO30" s="141"/>
      <c r="MP30" s="141"/>
      <c r="MQ30" s="142"/>
      <c r="MR30" s="142"/>
      <c r="MS30" s="143"/>
      <c r="MT30" s="144"/>
      <c r="MU30" s="144"/>
      <c r="MV30" s="144"/>
      <c r="MW30" s="141"/>
      <c r="MX30" s="141"/>
      <c r="MY30" s="142"/>
      <c r="MZ30" s="142"/>
      <c r="NA30" s="143"/>
      <c r="NB30" s="144"/>
      <c r="NC30" s="144"/>
      <c r="ND30" s="144"/>
      <c r="NE30" s="141"/>
      <c r="NF30" s="141"/>
      <c r="NG30" s="142"/>
      <c r="NH30" s="142"/>
      <c r="NI30" s="143"/>
      <c r="NJ30" s="144"/>
      <c r="NK30" s="144"/>
      <c r="NL30" s="144"/>
      <c r="NM30" s="141"/>
      <c r="NN30" s="141"/>
      <c r="NO30" s="142"/>
      <c r="NP30" s="142"/>
      <c r="NQ30" s="143"/>
      <c r="NR30" s="144"/>
      <c r="NS30" s="144"/>
      <c r="NT30" s="144"/>
      <c r="NU30" s="141"/>
      <c r="NV30" s="141"/>
      <c r="NW30" s="142"/>
      <c r="NX30" s="142"/>
      <c r="NY30" s="143"/>
      <c r="NZ30" s="144"/>
      <c r="OA30" s="144"/>
      <c r="OB30" s="144"/>
      <c r="OC30" s="141"/>
      <c r="OD30" s="141"/>
      <c r="OE30" s="142"/>
      <c r="OF30" s="142"/>
      <c r="OG30" s="143"/>
      <c r="OH30" s="144"/>
      <c r="OI30" s="144"/>
      <c r="OJ30" s="144"/>
      <c r="OK30" s="141"/>
      <c r="OL30" s="141"/>
      <c r="OM30" s="142"/>
      <c r="ON30" s="142"/>
      <c r="OO30" s="143"/>
      <c r="OP30" s="144"/>
      <c r="OQ30" s="144"/>
      <c r="OR30" s="144"/>
      <c r="OS30" s="141"/>
      <c r="OT30" s="141"/>
      <c r="OU30" s="142"/>
      <c r="OV30" s="142"/>
      <c r="OW30" s="143"/>
      <c r="OX30" s="144"/>
      <c r="OY30" s="144"/>
      <c r="OZ30" s="144"/>
      <c r="PA30" s="141"/>
      <c r="PB30" s="141"/>
      <c r="PC30" s="142"/>
      <c r="PD30" s="142"/>
      <c r="PE30" s="143"/>
      <c r="PF30" s="144"/>
      <c r="PG30" s="144"/>
      <c r="PH30" s="144"/>
      <c r="PI30" s="141"/>
      <c r="PJ30" s="141"/>
      <c r="PK30" s="142"/>
      <c r="PL30" s="142"/>
      <c r="PM30" s="143"/>
      <c r="PN30" s="144"/>
      <c r="PO30" s="144"/>
      <c r="PP30" s="144"/>
      <c r="PQ30" s="141"/>
      <c r="PR30" s="141"/>
      <c r="PS30" s="142"/>
      <c r="PT30" s="142"/>
      <c r="PU30" s="143"/>
      <c r="PV30" s="144"/>
      <c r="PW30" s="144"/>
      <c r="PX30" s="144"/>
      <c r="PY30" s="141"/>
      <c r="PZ30" s="141"/>
      <c r="QA30" s="142"/>
      <c r="QB30" s="142"/>
      <c r="QC30" s="143"/>
      <c r="QD30" s="144"/>
      <c r="QE30" s="144"/>
      <c r="QF30" s="144"/>
      <c r="QG30" s="141"/>
      <c r="QH30" s="141"/>
      <c r="QI30" s="142"/>
      <c r="QJ30" s="142"/>
      <c r="QK30" s="143"/>
      <c r="QL30" s="144"/>
      <c r="QM30" s="144"/>
      <c r="QN30" s="144"/>
      <c r="QO30" s="141"/>
      <c r="QP30" s="141"/>
      <c r="QQ30" s="142"/>
      <c r="QR30" s="142"/>
      <c r="QS30" s="143"/>
      <c r="QT30" s="144"/>
      <c r="QU30" s="144"/>
      <c r="QV30" s="144"/>
      <c r="QW30" s="141"/>
      <c r="QX30" s="141"/>
      <c r="QY30" s="142"/>
      <c r="QZ30" s="142"/>
      <c r="RA30" s="143"/>
      <c r="RB30" s="144"/>
      <c r="RC30" s="144"/>
      <c r="RD30" s="144"/>
      <c r="RE30" s="141"/>
      <c r="RF30" s="141"/>
      <c r="RG30" s="142"/>
      <c r="RH30" s="142"/>
      <c r="RI30" s="143"/>
      <c r="RJ30" s="144"/>
      <c r="RK30" s="144"/>
      <c r="RL30" s="144"/>
      <c r="RM30" s="141"/>
      <c r="RN30" s="141"/>
      <c r="RO30" s="142"/>
      <c r="RP30" s="142"/>
      <c r="RQ30" s="143"/>
      <c r="RR30" s="144"/>
      <c r="RS30" s="144"/>
      <c r="RT30" s="144"/>
      <c r="RU30" s="141"/>
      <c r="RV30" s="141"/>
      <c r="RW30" s="142"/>
      <c r="RX30" s="142"/>
      <c r="RY30" s="143"/>
      <c r="RZ30" s="144"/>
      <c r="SA30" s="144"/>
      <c r="SB30" s="144"/>
      <c r="SC30" s="141"/>
      <c r="SD30" s="141"/>
      <c r="SE30" s="142"/>
      <c r="SF30" s="142"/>
      <c r="SG30" s="143"/>
      <c r="SH30" s="144"/>
      <c r="SI30" s="144"/>
      <c r="SJ30" s="144"/>
      <c r="SK30" s="141"/>
      <c r="SL30" s="141"/>
      <c r="SM30" s="142"/>
      <c r="SN30" s="142"/>
      <c r="SO30" s="143"/>
      <c r="SP30" s="144"/>
      <c r="SQ30" s="144"/>
      <c r="SR30" s="144"/>
      <c r="SS30" s="141"/>
      <c r="ST30" s="141"/>
      <c r="SU30" s="142"/>
      <c r="SV30" s="142"/>
      <c r="SW30" s="143"/>
      <c r="SX30" s="144"/>
      <c r="SY30" s="144"/>
      <c r="SZ30" s="144"/>
      <c r="TA30" s="141"/>
      <c r="TB30" s="141"/>
      <c r="TC30" s="142"/>
      <c r="TD30" s="142"/>
      <c r="TE30" s="143"/>
      <c r="TF30" s="144"/>
      <c r="TG30" s="144"/>
      <c r="TH30" s="144"/>
      <c r="TI30" s="141"/>
      <c r="TJ30" s="141"/>
      <c r="TK30" s="142"/>
      <c r="TL30" s="142"/>
      <c r="TM30" s="143"/>
      <c r="TN30" s="144"/>
      <c r="TO30" s="144"/>
      <c r="TP30" s="144"/>
      <c r="TQ30" s="141"/>
      <c r="TR30" s="141"/>
      <c r="TS30" s="142"/>
      <c r="TT30" s="142"/>
      <c r="TU30" s="143"/>
      <c r="TV30" s="144"/>
      <c r="TW30" s="144"/>
      <c r="TX30" s="144"/>
      <c r="TY30" s="141"/>
      <c r="TZ30" s="141"/>
      <c r="UA30" s="142"/>
      <c r="UB30" s="142"/>
      <c r="UC30" s="143"/>
      <c r="UD30" s="144"/>
      <c r="UE30" s="144"/>
      <c r="UF30" s="144"/>
      <c r="UG30" s="141"/>
      <c r="UH30" s="141"/>
      <c r="UI30" s="142"/>
      <c r="UJ30" s="142"/>
      <c r="UK30" s="143"/>
      <c r="UL30" s="144"/>
      <c r="UM30" s="144"/>
      <c r="UN30" s="144"/>
      <c r="UO30" s="141"/>
      <c r="UP30" s="141"/>
      <c r="UQ30" s="142"/>
      <c r="UR30" s="142"/>
      <c r="US30" s="143"/>
      <c r="UT30" s="144"/>
      <c r="UU30" s="144"/>
      <c r="UV30" s="144"/>
      <c r="UW30" s="141"/>
      <c r="UX30" s="141"/>
      <c r="UY30" s="142"/>
      <c r="UZ30" s="142"/>
      <c r="VA30" s="143"/>
      <c r="VB30" s="144"/>
      <c r="VC30" s="144"/>
      <c r="VD30" s="144"/>
      <c r="VE30" s="141"/>
      <c r="VF30" s="141"/>
      <c r="VG30" s="142"/>
      <c r="VH30" s="142"/>
      <c r="VI30" s="143"/>
      <c r="VJ30" s="144"/>
      <c r="VK30" s="144"/>
      <c r="VL30" s="144"/>
      <c r="VM30" s="141"/>
      <c r="VN30" s="141"/>
      <c r="VO30" s="142"/>
      <c r="VP30" s="142"/>
      <c r="VQ30" s="143"/>
      <c r="VR30" s="144"/>
      <c r="VS30" s="144"/>
      <c r="VT30" s="144"/>
      <c r="VU30" s="141"/>
      <c r="VV30" s="141"/>
      <c r="VW30" s="142"/>
      <c r="VX30" s="142"/>
      <c r="VY30" s="143"/>
      <c r="VZ30" s="144"/>
      <c r="WA30" s="144"/>
      <c r="WB30" s="144"/>
      <c r="WC30" s="141"/>
      <c r="WD30" s="141"/>
      <c r="WE30" s="142"/>
      <c r="WF30" s="142"/>
      <c r="WG30" s="143"/>
      <c r="WH30" s="144"/>
      <c r="WI30" s="144"/>
      <c r="WJ30" s="144"/>
      <c r="WK30" s="141"/>
      <c r="WL30" s="141"/>
      <c r="WM30" s="142"/>
      <c r="WN30" s="142"/>
      <c r="WO30" s="143"/>
      <c r="WP30" s="144"/>
      <c r="WQ30" s="144"/>
      <c r="WR30" s="144"/>
      <c r="WS30" s="141"/>
      <c r="WT30" s="141"/>
      <c r="WU30" s="142"/>
      <c r="WV30" s="142"/>
      <c r="WW30" s="143"/>
      <c r="WX30" s="144"/>
      <c r="WY30" s="144"/>
      <c r="WZ30" s="144"/>
      <c r="XA30" s="141"/>
      <c r="XB30" s="141"/>
      <c r="XC30" s="142"/>
      <c r="XD30" s="142"/>
      <c r="XE30" s="143"/>
      <c r="XF30" s="144"/>
      <c r="XG30" s="144"/>
      <c r="XH30" s="144"/>
      <c r="XI30" s="141"/>
      <c r="XJ30" s="141"/>
      <c r="XK30" s="142"/>
      <c r="XL30" s="142"/>
      <c r="XM30" s="143"/>
      <c r="XN30" s="144"/>
      <c r="XO30" s="144"/>
      <c r="XP30" s="144"/>
      <c r="XQ30" s="141"/>
      <c r="XR30" s="141"/>
      <c r="XS30" s="142"/>
      <c r="XT30" s="142"/>
      <c r="XU30" s="143"/>
      <c r="XV30" s="144"/>
      <c r="XW30" s="144"/>
      <c r="XX30" s="144"/>
      <c r="XY30" s="141"/>
      <c r="XZ30" s="141"/>
      <c r="YA30" s="142"/>
      <c r="YB30" s="142"/>
      <c r="YC30" s="143"/>
      <c r="YD30" s="144"/>
      <c r="YE30" s="144"/>
      <c r="YF30" s="144"/>
      <c r="YG30" s="141"/>
      <c r="YH30" s="141"/>
      <c r="YI30" s="142"/>
      <c r="YJ30" s="142"/>
      <c r="YK30" s="143"/>
      <c r="YL30" s="144"/>
      <c r="YM30" s="144"/>
      <c r="YN30" s="144"/>
      <c r="YO30" s="141"/>
      <c r="YP30" s="141"/>
      <c r="YQ30" s="142"/>
      <c r="YR30" s="142"/>
      <c r="YS30" s="143"/>
      <c r="YT30" s="144"/>
      <c r="YU30" s="144"/>
      <c r="YV30" s="144"/>
      <c r="YW30" s="141"/>
      <c r="YX30" s="141"/>
      <c r="YY30" s="142"/>
      <c r="YZ30" s="142"/>
      <c r="ZA30" s="143"/>
      <c r="ZB30" s="144"/>
      <c r="ZC30" s="144"/>
      <c r="ZD30" s="144"/>
      <c r="ZE30" s="141"/>
      <c r="ZF30" s="141"/>
      <c r="ZG30" s="142"/>
      <c r="ZH30" s="142"/>
      <c r="ZI30" s="143"/>
      <c r="ZJ30" s="144"/>
      <c r="ZK30" s="144"/>
      <c r="ZL30" s="144"/>
      <c r="ZM30" s="141"/>
      <c r="ZN30" s="141"/>
      <c r="ZO30" s="142"/>
      <c r="ZP30" s="142"/>
      <c r="ZQ30" s="143"/>
      <c r="ZR30" s="144"/>
      <c r="ZS30" s="144"/>
      <c r="ZT30" s="144"/>
      <c r="ZU30" s="141"/>
      <c r="ZV30" s="141"/>
      <c r="ZW30" s="142"/>
      <c r="ZX30" s="142"/>
      <c r="ZY30" s="143"/>
      <c r="ZZ30" s="144"/>
      <c r="AAA30" s="144"/>
      <c r="AAB30" s="144"/>
      <c r="AAC30" s="141"/>
      <c r="AAD30" s="141"/>
      <c r="AAE30" s="142"/>
      <c r="AAF30" s="142"/>
      <c r="AAG30" s="143"/>
      <c r="AAH30" s="144"/>
      <c r="AAI30" s="144"/>
      <c r="AAJ30" s="144"/>
      <c r="AAK30" s="141"/>
      <c r="AAL30" s="141"/>
      <c r="AAM30" s="142"/>
      <c r="AAN30" s="142"/>
      <c r="AAO30" s="143"/>
      <c r="AAP30" s="144"/>
      <c r="AAQ30" s="144"/>
      <c r="AAR30" s="144"/>
      <c r="AAS30" s="141"/>
      <c r="AAT30" s="141"/>
      <c r="AAU30" s="142"/>
      <c r="AAV30" s="142"/>
      <c r="AAW30" s="143"/>
      <c r="AAX30" s="144"/>
      <c r="AAY30" s="144"/>
      <c r="AAZ30" s="144"/>
      <c r="ABA30" s="141"/>
      <c r="ABB30" s="141"/>
      <c r="ABC30" s="142"/>
      <c r="ABD30" s="142"/>
      <c r="ABE30" s="143"/>
      <c r="ABF30" s="144"/>
      <c r="ABG30" s="144"/>
      <c r="ABH30" s="144"/>
      <c r="ABI30" s="141"/>
      <c r="ABJ30" s="141"/>
      <c r="ABK30" s="142"/>
      <c r="ABL30" s="142"/>
      <c r="ABM30" s="143"/>
      <c r="ABN30" s="144"/>
      <c r="ABO30" s="144"/>
      <c r="ABP30" s="144"/>
      <c r="ABQ30" s="141"/>
      <c r="ABR30" s="141"/>
      <c r="ABS30" s="142"/>
      <c r="ABT30" s="142"/>
      <c r="ABU30" s="143"/>
      <c r="ABV30" s="144"/>
      <c r="ABW30" s="144"/>
      <c r="ABX30" s="144"/>
      <c r="ABY30" s="141"/>
      <c r="ABZ30" s="141"/>
      <c r="ACA30" s="142"/>
      <c r="ACB30" s="142"/>
      <c r="ACC30" s="143"/>
      <c r="ACD30" s="144"/>
      <c r="ACE30" s="144"/>
      <c r="ACF30" s="144"/>
      <c r="ACG30" s="141"/>
      <c r="ACH30" s="141"/>
      <c r="ACI30" s="142"/>
      <c r="ACJ30" s="142"/>
      <c r="ACK30" s="143"/>
      <c r="ACL30" s="144"/>
      <c r="ACM30" s="144"/>
      <c r="ACN30" s="144"/>
      <c r="ACO30" s="141"/>
      <c r="ACP30" s="141"/>
      <c r="ACQ30" s="142"/>
      <c r="ACR30" s="142"/>
      <c r="ACS30" s="143"/>
      <c r="ACT30" s="144"/>
      <c r="ACU30" s="144"/>
      <c r="ACV30" s="144"/>
      <c r="ACW30" s="141"/>
      <c r="ACX30" s="141"/>
      <c r="ACY30" s="142"/>
      <c r="ACZ30" s="142"/>
      <c r="ADA30" s="143"/>
      <c r="ADB30" s="144"/>
      <c r="ADC30" s="144"/>
      <c r="ADD30" s="144"/>
      <c r="ADE30" s="141"/>
      <c r="ADF30" s="141"/>
      <c r="ADG30" s="142"/>
      <c r="ADH30" s="142"/>
      <c r="ADI30" s="143"/>
      <c r="ADJ30" s="144"/>
      <c r="ADK30" s="144"/>
      <c r="ADL30" s="144"/>
      <c r="ADM30" s="141"/>
      <c r="ADN30" s="141"/>
      <c r="ADO30" s="142"/>
      <c r="ADP30" s="142"/>
      <c r="ADQ30" s="143"/>
      <c r="ADR30" s="144"/>
      <c r="ADS30" s="144"/>
      <c r="ADT30" s="144"/>
      <c r="ADU30" s="141"/>
      <c r="ADV30" s="141"/>
      <c r="ADW30" s="142"/>
      <c r="ADX30" s="142"/>
      <c r="ADY30" s="143"/>
      <c r="ADZ30" s="144"/>
      <c r="AEA30" s="144"/>
      <c r="AEB30" s="144"/>
      <c r="AEC30" s="141"/>
      <c r="AED30" s="141"/>
      <c r="AEE30" s="142"/>
      <c r="AEF30" s="142"/>
      <c r="AEG30" s="143"/>
      <c r="AEH30" s="144"/>
      <c r="AEI30" s="144"/>
      <c r="AEJ30" s="144"/>
      <c r="AEK30" s="141"/>
      <c r="AEL30" s="141"/>
      <c r="AEM30" s="142"/>
      <c r="AEN30" s="142"/>
      <c r="AEO30" s="143"/>
      <c r="AEP30" s="144"/>
      <c r="AEQ30" s="144"/>
      <c r="AER30" s="144"/>
      <c r="AES30" s="141"/>
      <c r="AET30" s="141"/>
      <c r="AEU30" s="142"/>
      <c r="AEV30" s="142"/>
      <c r="AEW30" s="143"/>
      <c r="AEX30" s="144"/>
      <c r="AEY30" s="144"/>
      <c r="AEZ30" s="144"/>
      <c r="AFA30" s="141"/>
      <c r="AFB30" s="141"/>
      <c r="AFC30" s="142"/>
      <c r="AFD30" s="142"/>
      <c r="AFE30" s="143"/>
      <c r="AFF30" s="144"/>
      <c r="AFG30" s="144"/>
      <c r="AFH30" s="144"/>
      <c r="AFI30" s="141"/>
      <c r="AFJ30" s="141"/>
      <c r="AFK30" s="142"/>
      <c r="AFL30" s="142"/>
      <c r="AFM30" s="143"/>
      <c r="AFN30" s="144"/>
      <c r="AFO30" s="144"/>
      <c r="AFP30" s="144"/>
      <c r="AFQ30" s="141"/>
      <c r="AFR30" s="141"/>
      <c r="AFS30" s="142"/>
      <c r="AFT30" s="142"/>
      <c r="AFU30" s="143"/>
      <c r="AFV30" s="144"/>
      <c r="AFW30" s="144"/>
      <c r="AFX30" s="144"/>
      <c r="AFY30" s="141"/>
      <c r="AFZ30" s="141"/>
      <c r="AGA30" s="142"/>
      <c r="AGB30" s="142"/>
      <c r="AGC30" s="143"/>
      <c r="AGD30" s="144"/>
      <c r="AGE30" s="144"/>
      <c r="AGF30" s="144"/>
      <c r="AGG30" s="141"/>
      <c r="AGH30" s="141"/>
      <c r="AGI30" s="142"/>
      <c r="AGJ30" s="142"/>
      <c r="AGK30" s="143"/>
      <c r="AGL30" s="144"/>
      <c r="AGM30" s="144"/>
      <c r="AGN30" s="144"/>
      <c r="AGO30" s="141"/>
      <c r="AGP30" s="141"/>
      <c r="AGQ30" s="142"/>
      <c r="AGR30" s="142"/>
      <c r="AGS30" s="143"/>
      <c r="AGT30" s="144"/>
      <c r="AGU30" s="144"/>
      <c r="AGV30" s="144"/>
      <c r="AGW30" s="141"/>
      <c r="AGX30" s="141"/>
      <c r="AGY30" s="142"/>
      <c r="AGZ30" s="142"/>
      <c r="AHA30" s="143"/>
      <c r="AHB30" s="144"/>
      <c r="AHC30" s="144"/>
      <c r="AHD30" s="144"/>
      <c r="AHE30" s="141"/>
      <c r="AHF30" s="141"/>
      <c r="AHG30" s="142"/>
      <c r="AHH30" s="142"/>
      <c r="AHI30" s="143"/>
      <c r="AHJ30" s="144"/>
      <c r="AHK30" s="144"/>
      <c r="AHL30" s="144"/>
      <c r="AHM30" s="141"/>
      <c r="AHN30" s="141"/>
      <c r="AHO30" s="142"/>
      <c r="AHP30" s="142"/>
      <c r="AHQ30" s="143"/>
      <c r="AHR30" s="144"/>
      <c r="AHS30" s="144"/>
      <c r="AHT30" s="144"/>
      <c r="AHU30" s="141"/>
      <c r="AHV30" s="141"/>
      <c r="AHW30" s="142"/>
      <c r="AHX30" s="142"/>
      <c r="AHY30" s="143"/>
      <c r="AHZ30" s="144"/>
      <c r="AIA30" s="144"/>
      <c r="AIB30" s="144"/>
      <c r="AIC30" s="141"/>
      <c r="AID30" s="141"/>
      <c r="AIE30" s="142"/>
      <c r="AIF30" s="142"/>
      <c r="AIG30" s="143"/>
      <c r="AIH30" s="144"/>
      <c r="AII30" s="144"/>
      <c r="AIJ30" s="144"/>
      <c r="AIK30" s="141"/>
      <c r="AIL30" s="141"/>
      <c r="AIM30" s="142"/>
      <c r="AIN30" s="142"/>
      <c r="AIO30" s="143"/>
      <c r="AIP30" s="144"/>
      <c r="AIQ30" s="144"/>
      <c r="AIR30" s="144"/>
      <c r="AIS30" s="141"/>
      <c r="AIT30" s="141"/>
      <c r="AIU30" s="142"/>
      <c r="AIV30" s="142"/>
      <c r="AIW30" s="143"/>
      <c r="AIX30" s="144"/>
      <c r="AIY30" s="144"/>
      <c r="AIZ30" s="144"/>
      <c r="AJA30" s="141"/>
      <c r="AJB30" s="141"/>
      <c r="AJC30" s="142"/>
      <c r="AJD30" s="142"/>
      <c r="AJE30" s="143"/>
      <c r="AJF30" s="144"/>
      <c r="AJG30" s="144"/>
      <c r="AJH30" s="144"/>
      <c r="AJI30" s="141"/>
      <c r="AJJ30" s="141"/>
      <c r="AJK30" s="142"/>
      <c r="AJL30" s="142"/>
      <c r="AJM30" s="143"/>
      <c r="AJN30" s="144"/>
      <c r="AJO30" s="144"/>
      <c r="AJP30" s="144"/>
      <c r="AJQ30" s="141"/>
      <c r="AJR30" s="141"/>
      <c r="AJS30" s="142"/>
      <c r="AJT30" s="142"/>
      <c r="AJU30" s="143"/>
      <c r="AJV30" s="144"/>
      <c r="AJW30" s="144"/>
      <c r="AJX30" s="144"/>
      <c r="AJY30" s="141"/>
      <c r="AJZ30" s="141"/>
      <c r="AKA30" s="142"/>
      <c r="AKB30" s="142"/>
      <c r="AKC30" s="143"/>
      <c r="AKD30" s="144"/>
      <c r="AKE30" s="144"/>
      <c r="AKF30" s="144"/>
      <c r="AKG30" s="141"/>
      <c r="AKH30" s="141"/>
      <c r="AKI30" s="142"/>
      <c r="AKJ30" s="142"/>
      <c r="AKK30" s="143"/>
      <c r="AKL30" s="144"/>
      <c r="AKM30" s="144"/>
      <c r="AKN30" s="144"/>
      <c r="AKO30" s="141"/>
      <c r="AKP30" s="141"/>
      <c r="AKQ30" s="142"/>
      <c r="AKR30" s="142"/>
      <c r="AKS30" s="143"/>
      <c r="AKT30" s="144"/>
      <c r="AKU30" s="144"/>
      <c r="AKV30" s="144"/>
      <c r="AKW30" s="141"/>
      <c r="AKX30" s="141"/>
      <c r="AKY30" s="142"/>
      <c r="AKZ30" s="142"/>
      <c r="ALA30" s="143"/>
      <c r="ALB30" s="144"/>
      <c r="ALC30" s="144"/>
      <c r="ALD30" s="144"/>
      <c r="ALE30" s="141"/>
      <c r="ALF30" s="141"/>
      <c r="ALG30" s="142"/>
      <c r="ALH30" s="142"/>
      <c r="ALI30" s="143"/>
      <c r="ALJ30" s="144"/>
      <c r="ALK30" s="144"/>
      <c r="ALL30" s="144"/>
      <c r="ALM30" s="141"/>
      <c r="ALN30" s="141"/>
      <c r="ALO30" s="142"/>
      <c r="ALP30" s="142"/>
      <c r="ALQ30" s="143"/>
      <c r="ALR30" s="144"/>
      <c r="ALS30" s="144"/>
      <c r="ALT30" s="144"/>
      <c r="ALU30" s="141"/>
      <c r="ALV30" s="141"/>
      <c r="ALW30" s="142"/>
      <c r="ALX30" s="142"/>
      <c r="ALY30" s="143"/>
      <c r="ALZ30" s="144"/>
      <c r="AMA30" s="144"/>
      <c r="AMB30" s="144"/>
      <c r="AMC30" s="141"/>
      <c r="AMD30" s="141"/>
      <c r="AME30" s="142"/>
      <c r="AMF30" s="142"/>
      <c r="AMG30" s="143"/>
      <c r="AMH30" s="144"/>
      <c r="AMI30" s="144"/>
      <c r="AMJ30" s="144"/>
      <c r="AMK30" s="141"/>
      <c r="AML30" s="141"/>
      <c r="AMM30" s="142"/>
      <c r="AMN30" s="142"/>
      <c r="AMO30" s="143"/>
      <c r="AMP30" s="144"/>
      <c r="AMQ30" s="144"/>
      <c r="AMR30" s="144"/>
      <c r="AMS30" s="141"/>
      <c r="AMT30" s="141"/>
      <c r="AMU30" s="142"/>
      <c r="AMV30" s="142"/>
      <c r="AMW30" s="143"/>
      <c r="AMX30" s="144"/>
      <c r="AMY30" s="144"/>
      <c r="AMZ30" s="144"/>
      <c r="ANA30" s="141"/>
      <c r="ANB30" s="141"/>
      <c r="ANC30" s="142"/>
      <c r="AND30" s="142"/>
      <c r="ANE30" s="143"/>
      <c r="ANF30" s="144"/>
      <c r="ANG30" s="144"/>
      <c r="ANH30" s="144"/>
      <c r="ANI30" s="141"/>
      <c r="ANJ30" s="141"/>
      <c r="ANK30" s="142"/>
      <c r="ANL30" s="142"/>
      <c r="ANM30" s="143"/>
      <c r="ANN30" s="144"/>
      <c r="ANO30" s="144"/>
      <c r="ANP30" s="144"/>
      <c r="ANQ30" s="141"/>
      <c r="ANR30" s="141"/>
      <c r="ANS30" s="142"/>
      <c r="ANT30" s="142"/>
      <c r="ANU30" s="143"/>
      <c r="ANV30" s="144"/>
      <c r="ANW30" s="144"/>
      <c r="ANX30" s="144"/>
      <c r="ANY30" s="141"/>
      <c r="ANZ30" s="141"/>
      <c r="AOA30" s="142"/>
      <c r="AOB30" s="142"/>
      <c r="AOC30" s="143"/>
      <c r="AOD30" s="144"/>
      <c r="AOE30" s="144"/>
      <c r="AOF30" s="144"/>
      <c r="AOG30" s="141"/>
      <c r="AOH30" s="141"/>
      <c r="AOI30" s="142"/>
      <c r="AOJ30" s="142"/>
      <c r="AOK30" s="143"/>
      <c r="AOL30" s="144"/>
      <c r="AOM30" s="144"/>
      <c r="AON30" s="144"/>
      <c r="AOO30" s="141"/>
      <c r="AOP30" s="141"/>
      <c r="AOQ30" s="142"/>
      <c r="AOR30" s="142"/>
      <c r="AOS30" s="143"/>
      <c r="AOT30" s="144"/>
      <c r="AOU30" s="144"/>
      <c r="AOV30" s="144"/>
      <c r="AOW30" s="141"/>
      <c r="AOX30" s="141"/>
      <c r="AOY30" s="142"/>
      <c r="AOZ30" s="142"/>
      <c r="APA30" s="143"/>
      <c r="APB30" s="144"/>
      <c r="APC30" s="144"/>
      <c r="APD30" s="144"/>
      <c r="APE30" s="141"/>
      <c r="APF30" s="141"/>
      <c r="APG30" s="142"/>
      <c r="APH30" s="142"/>
      <c r="API30" s="143"/>
      <c r="APJ30" s="144"/>
      <c r="APK30" s="144"/>
      <c r="APL30" s="144"/>
      <c r="APM30" s="141"/>
      <c r="APN30" s="141"/>
      <c r="APO30" s="142"/>
      <c r="APP30" s="142"/>
      <c r="APQ30" s="143"/>
      <c r="APR30" s="144"/>
      <c r="APS30" s="144"/>
      <c r="APT30" s="144"/>
      <c r="APU30" s="141"/>
      <c r="APV30" s="141"/>
      <c r="APW30" s="142"/>
      <c r="APX30" s="142"/>
      <c r="APY30" s="143"/>
      <c r="APZ30" s="144"/>
      <c r="AQA30" s="144"/>
      <c r="AQB30" s="144"/>
      <c r="AQC30" s="141"/>
      <c r="AQD30" s="141"/>
      <c r="AQE30" s="142"/>
      <c r="AQF30" s="142"/>
      <c r="AQG30" s="143"/>
      <c r="AQH30" s="144"/>
      <c r="AQI30" s="144"/>
      <c r="AQJ30" s="144"/>
      <c r="AQK30" s="141"/>
      <c r="AQL30" s="141"/>
      <c r="AQM30" s="142"/>
      <c r="AQN30" s="142"/>
      <c r="AQO30" s="143"/>
      <c r="AQP30" s="144"/>
      <c r="AQQ30" s="144"/>
      <c r="AQR30" s="144"/>
      <c r="AQS30" s="141"/>
      <c r="AQT30" s="141"/>
      <c r="AQU30" s="142"/>
      <c r="AQV30" s="142"/>
      <c r="AQW30" s="143"/>
      <c r="AQX30" s="144"/>
      <c r="AQY30" s="144"/>
      <c r="AQZ30" s="144"/>
      <c r="ARA30" s="141"/>
      <c r="ARB30" s="141"/>
      <c r="ARC30" s="142"/>
      <c r="ARD30" s="142"/>
      <c r="ARE30" s="143"/>
      <c r="ARF30" s="144"/>
      <c r="ARG30" s="144"/>
      <c r="ARH30" s="144"/>
      <c r="ARI30" s="141"/>
      <c r="ARJ30" s="141"/>
      <c r="ARK30" s="142"/>
      <c r="ARL30" s="142"/>
      <c r="ARM30" s="143"/>
      <c r="ARN30" s="144"/>
      <c r="ARO30" s="144"/>
      <c r="ARP30" s="144"/>
      <c r="ARQ30" s="141"/>
      <c r="ARR30" s="141"/>
      <c r="ARS30" s="142"/>
      <c r="ART30" s="142"/>
      <c r="ARU30" s="143"/>
      <c r="ARV30" s="144"/>
      <c r="ARW30" s="144"/>
      <c r="ARX30" s="144"/>
      <c r="ARY30" s="141"/>
      <c r="ARZ30" s="141"/>
      <c r="ASA30" s="142"/>
      <c r="ASB30" s="142"/>
      <c r="ASC30" s="143"/>
      <c r="ASD30" s="144"/>
      <c r="ASE30" s="144"/>
      <c r="ASF30" s="144"/>
      <c r="ASG30" s="141"/>
      <c r="ASH30" s="141"/>
      <c r="ASI30" s="142"/>
      <c r="ASJ30" s="142"/>
      <c r="ASK30" s="143"/>
      <c r="ASL30" s="144"/>
      <c r="ASM30" s="144"/>
      <c r="ASN30" s="144"/>
      <c r="ASO30" s="141"/>
      <c r="ASP30" s="141"/>
      <c r="ASQ30" s="142"/>
      <c r="ASR30" s="142"/>
      <c r="ASS30" s="143"/>
      <c r="AST30" s="144"/>
      <c r="ASU30" s="144"/>
      <c r="ASV30" s="144"/>
      <c r="ASW30" s="141"/>
      <c r="ASX30" s="141"/>
      <c r="ASY30" s="142"/>
      <c r="ASZ30" s="142"/>
      <c r="ATA30" s="143"/>
      <c r="ATB30" s="144"/>
      <c r="ATC30" s="144"/>
      <c r="ATD30" s="144"/>
      <c r="ATE30" s="141"/>
      <c r="ATF30" s="141"/>
      <c r="ATG30" s="142"/>
      <c r="ATH30" s="142"/>
      <c r="ATI30" s="143"/>
      <c r="ATJ30" s="144"/>
      <c r="ATK30" s="144"/>
      <c r="ATL30" s="144"/>
      <c r="ATM30" s="141"/>
      <c r="ATN30" s="141"/>
      <c r="ATO30" s="142"/>
      <c r="ATP30" s="142"/>
      <c r="ATQ30" s="143"/>
      <c r="ATR30" s="144"/>
      <c r="ATS30" s="144"/>
      <c r="ATT30" s="144"/>
      <c r="ATU30" s="141"/>
      <c r="ATV30" s="141"/>
      <c r="ATW30" s="142"/>
      <c r="ATX30" s="142"/>
      <c r="ATY30" s="143"/>
      <c r="ATZ30" s="144"/>
      <c r="AUA30" s="144"/>
      <c r="AUB30" s="144"/>
      <c r="AUC30" s="141"/>
      <c r="AUD30" s="141"/>
      <c r="AUE30" s="142"/>
      <c r="AUF30" s="142"/>
      <c r="AUG30" s="143"/>
      <c r="AUH30" s="144"/>
      <c r="AUI30" s="144"/>
      <c r="AUJ30" s="144"/>
      <c r="AUK30" s="141"/>
      <c r="AUL30" s="141"/>
      <c r="AUM30" s="142"/>
      <c r="AUN30" s="142"/>
      <c r="AUO30" s="143"/>
      <c r="AUP30" s="144"/>
      <c r="AUQ30" s="144"/>
      <c r="AUR30" s="144"/>
      <c r="AUS30" s="141"/>
      <c r="AUT30" s="141"/>
      <c r="AUU30" s="142"/>
      <c r="AUV30" s="142"/>
      <c r="AUW30" s="143"/>
      <c r="AUX30" s="144"/>
      <c r="AUY30" s="144"/>
      <c r="AUZ30" s="144"/>
      <c r="AVA30" s="141"/>
      <c r="AVB30" s="141"/>
      <c r="AVC30" s="142"/>
      <c r="AVD30" s="142"/>
      <c r="AVE30" s="143"/>
      <c r="AVF30" s="144"/>
      <c r="AVG30" s="144"/>
      <c r="AVH30" s="144"/>
      <c r="AVI30" s="141"/>
      <c r="AVJ30" s="141"/>
      <c r="AVK30" s="142"/>
      <c r="AVL30" s="142"/>
      <c r="AVM30" s="143"/>
      <c r="AVN30" s="144"/>
      <c r="AVO30" s="144"/>
      <c r="AVP30" s="144"/>
      <c r="AVQ30" s="141"/>
      <c r="AVR30" s="141"/>
      <c r="AVS30" s="142"/>
      <c r="AVT30" s="142"/>
      <c r="AVU30" s="143"/>
      <c r="AVV30" s="144"/>
      <c r="AVW30" s="144"/>
      <c r="AVX30" s="144"/>
      <c r="AVY30" s="141"/>
      <c r="AVZ30" s="141"/>
      <c r="AWA30" s="142"/>
      <c r="AWB30" s="142"/>
      <c r="AWC30" s="143"/>
      <c r="AWD30" s="144"/>
      <c r="AWE30" s="144"/>
      <c r="AWF30" s="144"/>
      <c r="AWG30" s="141"/>
      <c r="AWH30" s="141"/>
      <c r="AWI30" s="142"/>
      <c r="AWJ30" s="142"/>
      <c r="AWK30" s="143"/>
      <c r="AWL30" s="144"/>
      <c r="AWM30" s="144"/>
      <c r="AWN30" s="144"/>
      <c r="AWO30" s="141"/>
      <c r="AWP30" s="141"/>
      <c r="AWQ30" s="142"/>
      <c r="AWR30" s="142"/>
      <c r="AWS30" s="143"/>
      <c r="AWT30" s="144"/>
      <c r="AWU30" s="144"/>
      <c r="AWV30" s="144"/>
      <c r="AWW30" s="141"/>
      <c r="AWX30" s="141"/>
      <c r="AWY30" s="142"/>
      <c r="AWZ30" s="142"/>
      <c r="AXA30" s="143"/>
      <c r="AXB30" s="144"/>
      <c r="AXC30" s="144"/>
      <c r="AXD30" s="144"/>
      <c r="AXE30" s="141"/>
      <c r="AXF30" s="141"/>
      <c r="AXG30" s="142"/>
      <c r="AXH30" s="142"/>
      <c r="AXI30" s="143"/>
      <c r="AXJ30" s="144"/>
      <c r="AXK30" s="144"/>
      <c r="AXL30" s="144"/>
      <c r="AXM30" s="141"/>
      <c r="AXN30" s="141"/>
      <c r="AXO30" s="142"/>
      <c r="AXP30" s="142"/>
      <c r="AXQ30" s="143"/>
      <c r="AXR30" s="144"/>
      <c r="AXS30" s="144"/>
      <c r="AXT30" s="144"/>
      <c r="AXU30" s="141"/>
      <c r="AXV30" s="141"/>
      <c r="AXW30" s="142"/>
      <c r="AXX30" s="142"/>
      <c r="AXY30" s="143"/>
      <c r="AXZ30" s="144"/>
      <c r="AYA30" s="144"/>
      <c r="AYB30" s="144"/>
      <c r="AYC30" s="141"/>
      <c r="AYD30" s="141"/>
      <c r="AYE30" s="142"/>
      <c r="AYF30" s="142"/>
      <c r="AYG30" s="143"/>
      <c r="AYH30" s="144"/>
      <c r="AYI30" s="144"/>
      <c r="AYJ30" s="144"/>
      <c r="AYK30" s="141"/>
      <c r="AYL30" s="141"/>
      <c r="AYM30" s="142"/>
      <c r="AYN30" s="142"/>
      <c r="AYO30" s="143"/>
      <c r="AYP30" s="144"/>
      <c r="AYQ30" s="144"/>
      <c r="AYR30" s="144"/>
      <c r="AYS30" s="141"/>
      <c r="AYT30" s="141"/>
      <c r="AYU30" s="142"/>
      <c r="AYV30" s="142"/>
      <c r="AYW30" s="143"/>
      <c r="AYX30" s="144"/>
      <c r="AYY30" s="144"/>
      <c r="AYZ30" s="144"/>
      <c r="AZA30" s="141"/>
      <c r="AZB30" s="141"/>
      <c r="AZC30" s="142"/>
      <c r="AZD30" s="142"/>
      <c r="AZE30" s="143"/>
      <c r="AZF30" s="144"/>
      <c r="AZG30" s="144"/>
      <c r="AZH30" s="144"/>
      <c r="AZI30" s="141"/>
      <c r="AZJ30" s="141"/>
      <c r="AZK30" s="142"/>
      <c r="AZL30" s="142"/>
      <c r="AZM30" s="143"/>
      <c r="AZN30" s="144"/>
      <c r="AZO30" s="144"/>
      <c r="AZP30" s="144"/>
      <c r="AZQ30" s="141"/>
      <c r="AZR30" s="141"/>
      <c r="AZS30" s="142"/>
      <c r="AZT30" s="142"/>
      <c r="AZU30" s="143"/>
      <c r="AZV30" s="144"/>
      <c r="AZW30" s="144"/>
      <c r="AZX30" s="144"/>
      <c r="AZY30" s="141"/>
      <c r="AZZ30" s="141"/>
      <c r="BAA30" s="142"/>
      <c r="BAB30" s="142"/>
      <c r="BAC30" s="143"/>
      <c r="BAD30" s="144"/>
      <c r="BAE30" s="144"/>
      <c r="BAF30" s="144"/>
      <c r="BAG30" s="141"/>
      <c r="BAH30" s="141"/>
      <c r="BAI30" s="142"/>
      <c r="BAJ30" s="142"/>
      <c r="BAK30" s="143"/>
      <c r="BAL30" s="144"/>
      <c r="BAM30" s="144"/>
      <c r="BAN30" s="144"/>
      <c r="BAO30" s="141"/>
      <c r="BAP30" s="141"/>
      <c r="BAQ30" s="142"/>
      <c r="BAR30" s="142"/>
      <c r="BAS30" s="143"/>
      <c r="BAT30" s="144"/>
      <c r="BAU30" s="144"/>
      <c r="BAV30" s="144"/>
      <c r="BAW30" s="141"/>
      <c r="BAX30" s="141"/>
      <c r="BAY30" s="142"/>
      <c r="BAZ30" s="142"/>
      <c r="BBA30" s="143"/>
      <c r="BBB30" s="144"/>
      <c r="BBC30" s="144"/>
      <c r="BBD30" s="144"/>
      <c r="BBE30" s="141"/>
      <c r="BBF30" s="141"/>
      <c r="BBG30" s="142"/>
      <c r="BBH30" s="142"/>
      <c r="BBI30" s="143"/>
      <c r="BBJ30" s="144"/>
      <c r="BBK30" s="144"/>
      <c r="BBL30" s="144"/>
      <c r="BBM30" s="141"/>
      <c r="BBN30" s="141"/>
      <c r="BBO30" s="142"/>
      <c r="BBP30" s="142"/>
      <c r="BBQ30" s="143"/>
      <c r="BBR30" s="144"/>
      <c r="BBS30" s="144"/>
      <c r="BBT30" s="144"/>
      <c r="BBU30" s="141"/>
      <c r="BBV30" s="141"/>
      <c r="BBW30" s="142"/>
      <c r="BBX30" s="142"/>
      <c r="BBY30" s="143"/>
      <c r="BBZ30" s="144"/>
      <c r="BCA30" s="144"/>
      <c r="BCB30" s="144"/>
      <c r="BCC30" s="141"/>
      <c r="BCD30" s="141"/>
      <c r="BCE30" s="142"/>
      <c r="BCF30" s="142"/>
      <c r="BCG30" s="143"/>
      <c r="BCH30" s="144"/>
      <c r="BCI30" s="144"/>
      <c r="BCJ30" s="144"/>
      <c r="BCK30" s="141"/>
      <c r="BCL30" s="141"/>
      <c r="BCM30" s="142"/>
      <c r="BCN30" s="142"/>
      <c r="BCO30" s="143"/>
      <c r="BCP30" s="144"/>
      <c r="BCQ30" s="144"/>
      <c r="BCR30" s="144"/>
      <c r="BCS30" s="141"/>
      <c r="BCT30" s="141"/>
      <c r="BCU30" s="142"/>
      <c r="BCV30" s="142"/>
      <c r="BCW30" s="143"/>
      <c r="BCX30" s="144"/>
      <c r="BCY30" s="144"/>
      <c r="BCZ30" s="144"/>
      <c r="BDA30" s="141"/>
      <c r="BDB30" s="141"/>
      <c r="BDC30" s="142"/>
      <c r="BDD30" s="142"/>
      <c r="BDE30" s="143"/>
      <c r="BDF30" s="144"/>
      <c r="BDG30" s="144"/>
      <c r="BDH30" s="144"/>
      <c r="BDI30" s="141"/>
      <c r="BDJ30" s="141"/>
      <c r="BDK30" s="142"/>
      <c r="BDL30" s="142"/>
      <c r="BDM30" s="143"/>
      <c r="BDN30" s="144"/>
      <c r="BDO30" s="144"/>
      <c r="BDP30" s="144"/>
      <c r="BDQ30" s="141"/>
      <c r="BDR30" s="141"/>
      <c r="BDS30" s="142"/>
      <c r="BDT30" s="142"/>
      <c r="BDU30" s="143"/>
      <c r="BDV30" s="144"/>
      <c r="BDW30" s="144"/>
      <c r="BDX30" s="144"/>
      <c r="BDY30" s="141"/>
      <c r="BDZ30" s="141"/>
      <c r="BEA30" s="142"/>
      <c r="BEB30" s="142"/>
      <c r="BEC30" s="143"/>
      <c r="BED30" s="144"/>
      <c r="BEE30" s="144"/>
      <c r="BEF30" s="144"/>
      <c r="BEG30" s="141"/>
      <c r="BEH30" s="141"/>
      <c r="BEI30" s="142"/>
      <c r="BEJ30" s="142"/>
      <c r="BEK30" s="143"/>
      <c r="BEL30" s="144"/>
      <c r="BEM30" s="144"/>
      <c r="BEN30" s="144"/>
      <c r="BEO30" s="141"/>
      <c r="BEP30" s="141"/>
      <c r="BEQ30" s="142"/>
      <c r="BER30" s="142"/>
      <c r="BES30" s="143"/>
      <c r="BET30" s="144"/>
      <c r="BEU30" s="144"/>
      <c r="BEV30" s="144"/>
      <c r="BEW30" s="141"/>
      <c r="BEX30" s="141"/>
      <c r="BEY30" s="142"/>
      <c r="BEZ30" s="142"/>
      <c r="BFA30" s="143"/>
      <c r="BFB30" s="144"/>
      <c r="BFC30" s="144"/>
      <c r="BFD30" s="144"/>
      <c r="BFE30" s="141"/>
      <c r="BFF30" s="141"/>
      <c r="BFG30" s="142"/>
      <c r="BFH30" s="142"/>
      <c r="BFI30" s="143"/>
      <c r="BFJ30" s="144"/>
      <c r="BFK30" s="144"/>
      <c r="BFL30" s="144"/>
      <c r="BFM30" s="141"/>
      <c r="BFN30" s="141"/>
      <c r="BFO30" s="142"/>
      <c r="BFP30" s="142"/>
      <c r="BFQ30" s="143"/>
      <c r="BFR30" s="144"/>
      <c r="BFS30" s="144"/>
      <c r="BFT30" s="144"/>
      <c r="BFU30" s="141"/>
      <c r="BFV30" s="141"/>
      <c r="BFW30" s="142"/>
      <c r="BFX30" s="142"/>
      <c r="BFY30" s="143"/>
      <c r="BFZ30" s="144"/>
      <c r="BGA30" s="144"/>
      <c r="BGB30" s="144"/>
      <c r="BGC30" s="141"/>
      <c r="BGD30" s="141"/>
      <c r="BGE30" s="142"/>
      <c r="BGF30" s="142"/>
      <c r="BGG30" s="143"/>
      <c r="BGH30" s="144"/>
      <c r="BGI30" s="144"/>
      <c r="BGJ30" s="144"/>
      <c r="BGK30" s="141"/>
      <c r="BGL30" s="141"/>
      <c r="BGM30" s="142"/>
      <c r="BGN30" s="142"/>
      <c r="BGO30" s="143"/>
      <c r="BGP30" s="144"/>
      <c r="BGQ30" s="144"/>
      <c r="BGR30" s="144"/>
      <c r="BGS30" s="141"/>
      <c r="BGT30" s="141"/>
      <c r="BGU30" s="142"/>
      <c r="BGV30" s="142"/>
      <c r="BGW30" s="143"/>
      <c r="BGX30" s="144"/>
      <c r="BGY30" s="144"/>
      <c r="BGZ30" s="144"/>
      <c r="BHA30" s="141"/>
      <c r="BHB30" s="141"/>
      <c r="BHC30" s="142"/>
      <c r="BHD30" s="142"/>
      <c r="BHE30" s="143"/>
      <c r="BHF30" s="144"/>
      <c r="BHG30" s="144"/>
      <c r="BHH30" s="144"/>
      <c r="BHI30" s="141"/>
      <c r="BHJ30" s="141"/>
      <c r="BHK30" s="142"/>
      <c r="BHL30" s="142"/>
      <c r="BHM30" s="143"/>
      <c r="BHN30" s="144"/>
      <c r="BHO30" s="144"/>
      <c r="BHP30" s="144"/>
      <c r="BHQ30" s="141"/>
      <c r="BHR30" s="141"/>
      <c r="BHS30" s="142"/>
      <c r="BHT30" s="142"/>
      <c r="BHU30" s="143"/>
      <c r="BHV30" s="144"/>
      <c r="BHW30" s="144"/>
      <c r="BHX30" s="144"/>
      <c r="BHY30" s="141"/>
      <c r="BHZ30" s="141"/>
      <c r="BIA30" s="142"/>
      <c r="BIB30" s="142"/>
      <c r="BIC30" s="143"/>
      <c r="BID30" s="144"/>
      <c r="BIE30" s="144"/>
      <c r="BIF30" s="144"/>
      <c r="BIG30" s="141"/>
      <c r="BIH30" s="141"/>
      <c r="BII30" s="142"/>
      <c r="BIJ30" s="142"/>
      <c r="BIK30" s="143"/>
      <c r="BIL30" s="144"/>
      <c r="BIM30" s="144"/>
      <c r="BIN30" s="144"/>
      <c r="BIO30" s="141"/>
      <c r="BIP30" s="141"/>
      <c r="BIQ30" s="142"/>
      <c r="BIR30" s="142"/>
      <c r="BIS30" s="143"/>
      <c r="BIT30" s="144"/>
      <c r="BIU30" s="144"/>
      <c r="BIV30" s="144"/>
      <c r="BIW30" s="141"/>
      <c r="BIX30" s="141"/>
      <c r="BIY30" s="142"/>
      <c r="BIZ30" s="142"/>
      <c r="BJA30" s="143"/>
      <c r="BJB30" s="144"/>
      <c r="BJC30" s="144"/>
      <c r="BJD30" s="144"/>
      <c r="BJE30" s="141"/>
      <c r="BJF30" s="141"/>
      <c r="BJG30" s="142"/>
      <c r="BJH30" s="142"/>
      <c r="BJI30" s="143"/>
      <c r="BJJ30" s="144"/>
      <c r="BJK30" s="144"/>
      <c r="BJL30" s="144"/>
      <c r="BJM30" s="141"/>
      <c r="BJN30" s="141"/>
      <c r="BJO30" s="142"/>
      <c r="BJP30" s="142"/>
      <c r="BJQ30" s="143"/>
      <c r="BJR30" s="144"/>
      <c r="BJS30" s="144"/>
      <c r="BJT30" s="144"/>
      <c r="BJU30" s="141"/>
      <c r="BJV30" s="141"/>
      <c r="BJW30" s="142"/>
      <c r="BJX30" s="142"/>
      <c r="BJY30" s="143"/>
      <c r="BJZ30" s="144"/>
      <c r="BKA30" s="144"/>
      <c r="BKB30" s="144"/>
      <c r="BKC30" s="141"/>
      <c r="BKD30" s="141"/>
      <c r="BKE30" s="142"/>
      <c r="BKF30" s="142"/>
      <c r="BKG30" s="143"/>
      <c r="BKH30" s="144"/>
      <c r="BKI30" s="144"/>
      <c r="BKJ30" s="144"/>
      <c r="BKK30" s="141"/>
      <c r="BKL30" s="141"/>
      <c r="BKM30" s="142"/>
      <c r="BKN30" s="142"/>
      <c r="BKO30" s="143"/>
      <c r="BKP30" s="144"/>
      <c r="BKQ30" s="144"/>
      <c r="BKR30" s="144"/>
      <c r="BKS30" s="141"/>
      <c r="BKT30" s="141"/>
      <c r="BKU30" s="142"/>
      <c r="BKV30" s="142"/>
      <c r="BKW30" s="143"/>
      <c r="BKX30" s="144"/>
      <c r="BKY30" s="144"/>
      <c r="BKZ30" s="144"/>
      <c r="BLA30" s="141"/>
      <c r="BLB30" s="141"/>
      <c r="BLC30" s="142"/>
      <c r="BLD30" s="142"/>
      <c r="BLE30" s="143"/>
      <c r="BLF30" s="144"/>
      <c r="BLG30" s="144"/>
      <c r="BLH30" s="144"/>
      <c r="BLI30" s="141"/>
      <c r="BLJ30" s="141"/>
      <c r="BLK30" s="142"/>
      <c r="BLL30" s="142"/>
      <c r="BLM30" s="143"/>
      <c r="BLN30" s="144"/>
      <c r="BLO30" s="144"/>
      <c r="BLP30" s="144"/>
      <c r="BLQ30" s="141"/>
      <c r="BLR30" s="141"/>
      <c r="BLS30" s="142"/>
      <c r="BLT30" s="142"/>
      <c r="BLU30" s="143"/>
      <c r="BLV30" s="144"/>
      <c r="BLW30" s="144"/>
      <c r="BLX30" s="144"/>
      <c r="BLY30" s="141"/>
      <c r="BLZ30" s="141"/>
      <c r="BMA30" s="142"/>
      <c r="BMB30" s="142"/>
      <c r="BMC30" s="143"/>
      <c r="BMD30" s="144"/>
      <c r="BME30" s="144"/>
      <c r="BMF30" s="144"/>
      <c r="BMG30" s="141"/>
      <c r="BMH30" s="141"/>
      <c r="BMI30" s="142"/>
      <c r="BMJ30" s="142"/>
      <c r="BMK30" s="143"/>
      <c r="BML30" s="144"/>
      <c r="BMM30" s="144"/>
      <c r="BMN30" s="144"/>
      <c r="BMO30" s="141"/>
      <c r="BMP30" s="141"/>
      <c r="BMQ30" s="142"/>
      <c r="BMR30" s="142"/>
      <c r="BMS30" s="143"/>
      <c r="BMT30" s="144"/>
      <c r="BMU30" s="144"/>
      <c r="BMV30" s="144"/>
      <c r="BMW30" s="141"/>
      <c r="BMX30" s="141"/>
      <c r="BMY30" s="142"/>
      <c r="BMZ30" s="142"/>
      <c r="BNA30" s="143"/>
      <c r="BNB30" s="144"/>
      <c r="BNC30" s="144"/>
      <c r="BND30" s="144"/>
      <c r="BNE30" s="141"/>
      <c r="BNF30" s="141"/>
      <c r="BNG30" s="142"/>
      <c r="BNH30" s="142"/>
      <c r="BNI30" s="143"/>
      <c r="BNJ30" s="144"/>
      <c r="BNK30" s="144"/>
      <c r="BNL30" s="144"/>
      <c r="BNM30" s="141"/>
      <c r="BNN30" s="141"/>
      <c r="BNO30" s="142"/>
      <c r="BNP30" s="142"/>
      <c r="BNQ30" s="143"/>
      <c r="BNR30" s="144"/>
      <c r="BNS30" s="144"/>
      <c r="BNT30" s="144"/>
      <c r="BNU30" s="141"/>
      <c r="BNV30" s="141"/>
      <c r="BNW30" s="142"/>
      <c r="BNX30" s="142"/>
      <c r="BNY30" s="143"/>
      <c r="BNZ30" s="144"/>
      <c r="BOA30" s="144"/>
      <c r="BOB30" s="144"/>
      <c r="BOC30" s="141"/>
      <c r="BOD30" s="141"/>
      <c r="BOE30" s="142"/>
      <c r="BOF30" s="142"/>
      <c r="BOG30" s="143"/>
      <c r="BOH30" s="144"/>
      <c r="BOI30" s="144"/>
      <c r="BOJ30" s="144"/>
      <c r="BOK30" s="141"/>
      <c r="BOL30" s="141"/>
      <c r="BOM30" s="142"/>
      <c r="BON30" s="142"/>
      <c r="BOO30" s="143"/>
      <c r="BOP30" s="144"/>
      <c r="BOQ30" s="144"/>
      <c r="BOR30" s="144"/>
      <c r="BOS30" s="141"/>
      <c r="BOT30" s="141"/>
      <c r="BOU30" s="142"/>
      <c r="BOV30" s="142"/>
      <c r="BOW30" s="143"/>
      <c r="BOX30" s="144"/>
      <c r="BOY30" s="144"/>
      <c r="BOZ30" s="144"/>
      <c r="BPA30" s="141"/>
      <c r="BPB30" s="141"/>
      <c r="BPC30" s="142"/>
      <c r="BPD30" s="142"/>
      <c r="BPE30" s="143"/>
      <c r="BPF30" s="144"/>
      <c r="BPG30" s="144"/>
      <c r="BPH30" s="144"/>
      <c r="BPI30" s="141"/>
      <c r="BPJ30" s="141"/>
      <c r="BPK30" s="142"/>
      <c r="BPL30" s="142"/>
      <c r="BPM30" s="143"/>
      <c r="BPN30" s="144"/>
      <c r="BPO30" s="144"/>
      <c r="BPP30" s="144"/>
      <c r="BPQ30" s="141"/>
      <c r="BPR30" s="141"/>
      <c r="BPS30" s="142"/>
      <c r="BPT30" s="142"/>
      <c r="BPU30" s="143"/>
      <c r="BPV30" s="144"/>
      <c r="BPW30" s="144"/>
      <c r="BPX30" s="144"/>
      <c r="BPY30" s="141"/>
      <c r="BPZ30" s="141"/>
      <c r="BQA30" s="142"/>
      <c r="BQB30" s="142"/>
      <c r="BQC30" s="143"/>
      <c r="BQD30" s="144"/>
      <c r="BQE30" s="144"/>
      <c r="BQF30" s="144"/>
      <c r="BQG30" s="141"/>
      <c r="BQH30" s="141"/>
      <c r="BQI30" s="142"/>
      <c r="BQJ30" s="142"/>
      <c r="BQK30" s="143"/>
      <c r="BQL30" s="144"/>
      <c r="BQM30" s="144"/>
      <c r="BQN30" s="144"/>
      <c r="BQO30" s="141"/>
      <c r="BQP30" s="141"/>
      <c r="BQQ30" s="142"/>
      <c r="BQR30" s="142"/>
      <c r="BQS30" s="143"/>
      <c r="BQT30" s="144"/>
      <c r="BQU30" s="144"/>
      <c r="BQV30" s="144"/>
      <c r="BQW30" s="141"/>
      <c r="BQX30" s="141"/>
      <c r="BQY30" s="142"/>
      <c r="BQZ30" s="142"/>
      <c r="BRA30" s="143"/>
      <c r="BRB30" s="144"/>
      <c r="BRC30" s="144"/>
      <c r="BRD30" s="144"/>
      <c r="BRE30" s="141"/>
      <c r="BRF30" s="141"/>
      <c r="BRG30" s="142"/>
      <c r="BRH30" s="142"/>
      <c r="BRI30" s="143"/>
      <c r="BRJ30" s="144"/>
      <c r="BRK30" s="144"/>
      <c r="BRL30" s="144"/>
      <c r="BRM30" s="141"/>
      <c r="BRN30" s="141"/>
      <c r="BRO30" s="142"/>
      <c r="BRP30" s="142"/>
      <c r="BRQ30" s="143"/>
      <c r="BRR30" s="144"/>
      <c r="BRS30" s="144"/>
      <c r="BRT30" s="144"/>
      <c r="BRU30" s="141"/>
      <c r="BRV30" s="141"/>
      <c r="BRW30" s="142"/>
      <c r="BRX30" s="142"/>
      <c r="BRY30" s="143"/>
      <c r="BRZ30" s="144"/>
      <c r="BSA30" s="144"/>
      <c r="BSB30" s="144"/>
      <c r="BSC30" s="141"/>
      <c r="BSD30" s="141"/>
      <c r="BSE30" s="142"/>
      <c r="BSF30" s="142"/>
      <c r="BSG30" s="143"/>
      <c r="BSH30" s="144"/>
      <c r="BSI30" s="144"/>
      <c r="BSJ30" s="144"/>
      <c r="BSK30" s="141"/>
      <c r="BSL30" s="141"/>
      <c r="BSM30" s="142"/>
      <c r="BSN30" s="142"/>
      <c r="BSO30" s="143"/>
      <c r="BSP30" s="144"/>
      <c r="BSQ30" s="144"/>
      <c r="BSR30" s="144"/>
      <c r="BSS30" s="141"/>
      <c r="BST30" s="141"/>
      <c r="BSU30" s="142"/>
      <c r="BSV30" s="142"/>
      <c r="BSW30" s="143"/>
      <c r="BSX30" s="144"/>
      <c r="BSY30" s="144"/>
      <c r="BSZ30" s="144"/>
      <c r="BTA30" s="141"/>
      <c r="BTB30" s="141"/>
      <c r="BTC30" s="142"/>
      <c r="BTD30" s="142"/>
      <c r="BTE30" s="143"/>
      <c r="BTF30" s="144"/>
      <c r="BTG30" s="144"/>
      <c r="BTH30" s="144"/>
      <c r="BTI30" s="141"/>
      <c r="BTJ30" s="141"/>
      <c r="BTK30" s="142"/>
      <c r="BTL30" s="142"/>
      <c r="BTM30" s="143"/>
      <c r="BTN30" s="144"/>
      <c r="BTO30" s="144"/>
      <c r="BTP30" s="144"/>
      <c r="BTQ30" s="141"/>
      <c r="BTR30" s="141"/>
      <c r="BTS30" s="142"/>
      <c r="BTT30" s="142"/>
      <c r="BTU30" s="143"/>
      <c r="BTV30" s="144"/>
      <c r="BTW30" s="144"/>
      <c r="BTX30" s="144"/>
      <c r="BTY30" s="141"/>
      <c r="BTZ30" s="141"/>
      <c r="BUA30" s="142"/>
      <c r="BUB30" s="142"/>
      <c r="BUC30" s="143"/>
      <c r="BUD30" s="144"/>
      <c r="BUE30" s="144"/>
      <c r="BUF30" s="144"/>
      <c r="BUG30" s="141"/>
      <c r="BUH30" s="141"/>
      <c r="BUI30" s="142"/>
      <c r="BUJ30" s="142"/>
      <c r="BUK30" s="143"/>
      <c r="BUL30" s="144"/>
      <c r="BUM30" s="144"/>
      <c r="BUN30" s="144"/>
      <c r="BUO30" s="141"/>
      <c r="BUP30" s="141"/>
      <c r="BUQ30" s="142"/>
      <c r="BUR30" s="142"/>
      <c r="BUS30" s="143"/>
      <c r="BUT30" s="144"/>
      <c r="BUU30" s="144"/>
      <c r="BUV30" s="144"/>
      <c r="BUW30" s="141"/>
      <c r="BUX30" s="141"/>
      <c r="BUY30" s="142"/>
      <c r="BUZ30" s="142"/>
      <c r="BVA30" s="143"/>
      <c r="BVB30" s="144"/>
      <c r="BVC30" s="144"/>
      <c r="BVD30" s="144"/>
      <c r="BVE30" s="141"/>
      <c r="BVF30" s="141"/>
      <c r="BVG30" s="142"/>
      <c r="BVH30" s="142"/>
      <c r="BVI30" s="143"/>
      <c r="BVJ30" s="144"/>
      <c r="BVK30" s="144"/>
      <c r="BVL30" s="144"/>
      <c r="BVM30" s="141"/>
      <c r="BVN30" s="141"/>
      <c r="BVO30" s="142"/>
      <c r="BVP30" s="142"/>
      <c r="BVQ30" s="143"/>
      <c r="BVR30" s="144"/>
      <c r="BVS30" s="144"/>
      <c r="BVT30" s="144"/>
      <c r="BVU30" s="141"/>
      <c r="BVV30" s="141"/>
      <c r="BVW30" s="142"/>
      <c r="BVX30" s="142"/>
      <c r="BVY30" s="143"/>
      <c r="BVZ30" s="144"/>
      <c r="BWA30" s="144"/>
      <c r="BWB30" s="144"/>
      <c r="BWC30" s="141"/>
      <c r="BWD30" s="141"/>
      <c r="BWE30" s="142"/>
      <c r="BWF30" s="142"/>
      <c r="BWG30" s="143"/>
      <c r="BWH30" s="144"/>
      <c r="BWI30" s="144"/>
      <c r="BWJ30" s="144"/>
      <c r="BWK30" s="141"/>
      <c r="BWL30" s="141"/>
      <c r="BWM30" s="142"/>
      <c r="BWN30" s="142"/>
      <c r="BWO30" s="143"/>
      <c r="BWP30" s="144"/>
      <c r="BWQ30" s="144"/>
      <c r="BWR30" s="144"/>
      <c r="BWS30" s="141"/>
      <c r="BWT30" s="141"/>
      <c r="BWU30" s="142"/>
      <c r="BWV30" s="142"/>
      <c r="BWW30" s="143"/>
      <c r="BWX30" s="144"/>
      <c r="BWY30" s="144"/>
      <c r="BWZ30" s="144"/>
      <c r="BXA30" s="141"/>
      <c r="BXB30" s="141"/>
      <c r="BXC30" s="142"/>
      <c r="BXD30" s="142"/>
      <c r="BXE30" s="143"/>
      <c r="BXF30" s="144"/>
      <c r="BXG30" s="144"/>
      <c r="BXH30" s="144"/>
      <c r="BXI30" s="141"/>
      <c r="BXJ30" s="141"/>
      <c r="BXK30" s="142"/>
      <c r="BXL30" s="142"/>
      <c r="BXM30" s="143"/>
      <c r="BXN30" s="144"/>
      <c r="BXO30" s="144"/>
      <c r="BXP30" s="144"/>
      <c r="BXQ30" s="141"/>
      <c r="BXR30" s="141"/>
      <c r="BXS30" s="142"/>
      <c r="BXT30" s="142"/>
      <c r="BXU30" s="143"/>
      <c r="BXV30" s="144"/>
      <c r="BXW30" s="144"/>
      <c r="BXX30" s="144"/>
      <c r="BXY30" s="141"/>
      <c r="BXZ30" s="141"/>
      <c r="BYA30" s="142"/>
      <c r="BYB30" s="142"/>
      <c r="BYC30" s="143"/>
      <c r="BYD30" s="144"/>
      <c r="BYE30" s="144"/>
      <c r="BYF30" s="144"/>
      <c r="BYG30" s="141"/>
      <c r="BYH30" s="141"/>
      <c r="BYI30" s="142"/>
      <c r="BYJ30" s="142"/>
      <c r="BYK30" s="143"/>
      <c r="BYL30" s="144"/>
      <c r="BYM30" s="144"/>
      <c r="BYN30" s="144"/>
      <c r="BYO30" s="141"/>
      <c r="BYP30" s="141"/>
      <c r="BYQ30" s="142"/>
      <c r="BYR30" s="142"/>
      <c r="BYS30" s="143"/>
      <c r="BYT30" s="144"/>
      <c r="BYU30" s="144"/>
      <c r="BYV30" s="144"/>
      <c r="BYW30" s="141"/>
      <c r="BYX30" s="141"/>
      <c r="BYY30" s="142"/>
      <c r="BYZ30" s="142"/>
      <c r="BZA30" s="143"/>
      <c r="BZB30" s="144"/>
      <c r="BZC30" s="144"/>
      <c r="BZD30" s="144"/>
      <c r="BZE30" s="141"/>
      <c r="BZF30" s="141"/>
      <c r="BZG30" s="142"/>
      <c r="BZH30" s="142"/>
      <c r="BZI30" s="143"/>
      <c r="BZJ30" s="144"/>
      <c r="BZK30" s="144"/>
      <c r="BZL30" s="144"/>
      <c r="BZM30" s="141"/>
      <c r="BZN30" s="141"/>
      <c r="BZO30" s="142"/>
      <c r="BZP30" s="142"/>
      <c r="BZQ30" s="143"/>
      <c r="BZR30" s="144"/>
      <c r="BZS30" s="144"/>
      <c r="BZT30" s="144"/>
      <c r="BZU30" s="141"/>
      <c r="BZV30" s="141"/>
      <c r="BZW30" s="142"/>
      <c r="BZX30" s="142"/>
      <c r="BZY30" s="143"/>
      <c r="BZZ30" s="144"/>
      <c r="CAA30" s="144"/>
      <c r="CAB30" s="144"/>
      <c r="CAC30" s="141"/>
      <c r="CAD30" s="141"/>
      <c r="CAE30" s="142"/>
      <c r="CAF30" s="142"/>
      <c r="CAG30" s="143"/>
      <c r="CAH30" s="144"/>
      <c r="CAI30" s="144"/>
      <c r="CAJ30" s="144"/>
      <c r="CAK30" s="141"/>
      <c r="CAL30" s="141"/>
      <c r="CAM30" s="142"/>
      <c r="CAN30" s="142"/>
      <c r="CAO30" s="143"/>
      <c r="CAP30" s="144"/>
      <c r="CAQ30" s="144"/>
      <c r="CAR30" s="144"/>
      <c r="CAS30" s="141"/>
      <c r="CAT30" s="141"/>
      <c r="CAU30" s="142"/>
      <c r="CAV30" s="142"/>
      <c r="CAW30" s="143"/>
      <c r="CAX30" s="144"/>
      <c r="CAY30" s="144"/>
      <c r="CAZ30" s="144"/>
      <c r="CBA30" s="141"/>
      <c r="CBB30" s="141"/>
      <c r="CBC30" s="142"/>
      <c r="CBD30" s="142"/>
      <c r="CBE30" s="143"/>
      <c r="CBF30" s="144"/>
      <c r="CBG30" s="144"/>
      <c r="CBH30" s="144"/>
      <c r="CBI30" s="141"/>
      <c r="CBJ30" s="141"/>
      <c r="CBK30" s="142"/>
      <c r="CBL30" s="142"/>
      <c r="CBM30" s="143"/>
      <c r="CBN30" s="144"/>
      <c r="CBO30" s="144"/>
      <c r="CBP30" s="144"/>
      <c r="CBQ30" s="141"/>
      <c r="CBR30" s="141"/>
      <c r="CBS30" s="142"/>
      <c r="CBT30" s="142"/>
      <c r="CBU30" s="143"/>
      <c r="CBV30" s="144"/>
      <c r="CBW30" s="144"/>
      <c r="CBX30" s="144"/>
      <c r="CBY30" s="141"/>
      <c r="CBZ30" s="141"/>
      <c r="CCA30" s="142"/>
      <c r="CCB30" s="142"/>
      <c r="CCC30" s="143"/>
      <c r="CCD30" s="144"/>
      <c r="CCE30" s="144"/>
      <c r="CCF30" s="144"/>
      <c r="CCG30" s="141"/>
      <c r="CCH30" s="141"/>
      <c r="CCI30" s="142"/>
      <c r="CCJ30" s="142"/>
      <c r="CCK30" s="143"/>
      <c r="CCL30" s="144"/>
      <c r="CCM30" s="144"/>
      <c r="CCN30" s="144"/>
      <c r="CCO30" s="141"/>
      <c r="CCP30" s="141"/>
      <c r="CCQ30" s="142"/>
      <c r="CCR30" s="142"/>
      <c r="CCS30" s="143"/>
      <c r="CCT30" s="144"/>
      <c r="CCU30" s="144"/>
      <c r="CCV30" s="144"/>
      <c r="CCW30" s="141"/>
      <c r="CCX30" s="141"/>
      <c r="CCY30" s="142"/>
      <c r="CCZ30" s="142"/>
      <c r="CDA30" s="143"/>
      <c r="CDB30" s="144"/>
      <c r="CDC30" s="144"/>
      <c r="CDD30" s="144"/>
      <c r="CDE30" s="141"/>
      <c r="CDF30" s="141"/>
      <c r="CDG30" s="142"/>
      <c r="CDH30" s="142"/>
      <c r="CDI30" s="143"/>
      <c r="CDJ30" s="144"/>
      <c r="CDK30" s="144"/>
      <c r="CDL30" s="144"/>
      <c r="CDM30" s="141"/>
      <c r="CDN30" s="141"/>
      <c r="CDO30" s="142"/>
      <c r="CDP30" s="142"/>
      <c r="CDQ30" s="143"/>
      <c r="CDR30" s="144"/>
      <c r="CDS30" s="144"/>
      <c r="CDT30" s="144"/>
      <c r="CDU30" s="141"/>
      <c r="CDV30" s="141"/>
      <c r="CDW30" s="142"/>
      <c r="CDX30" s="142"/>
      <c r="CDY30" s="143"/>
      <c r="CDZ30" s="144"/>
      <c r="CEA30" s="144"/>
      <c r="CEB30" s="144"/>
      <c r="CEC30" s="141"/>
      <c r="CED30" s="141"/>
      <c r="CEE30" s="142"/>
      <c r="CEF30" s="142"/>
      <c r="CEG30" s="143"/>
      <c r="CEH30" s="144"/>
      <c r="CEI30" s="144"/>
      <c r="CEJ30" s="144"/>
      <c r="CEK30" s="141"/>
      <c r="CEL30" s="141"/>
      <c r="CEM30" s="142"/>
      <c r="CEN30" s="142"/>
      <c r="CEO30" s="143"/>
      <c r="CEP30" s="144"/>
      <c r="CEQ30" s="144"/>
      <c r="CER30" s="144"/>
      <c r="CES30" s="141"/>
      <c r="CET30" s="141"/>
      <c r="CEU30" s="142"/>
      <c r="CEV30" s="142"/>
      <c r="CEW30" s="143"/>
      <c r="CEX30" s="144"/>
      <c r="CEY30" s="144"/>
      <c r="CEZ30" s="144"/>
      <c r="CFA30" s="141"/>
      <c r="CFB30" s="141"/>
      <c r="CFC30" s="142"/>
      <c r="CFD30" s="142"/>
      <c r="CFE30" s="143"/>
      <c r="CFF30" s="144"/>
      <c r="CFG30" s="144"/>
      <c r="CFH30" s="144"/>
      <c r="CFI30" s="141"/>
      <c r="CFJ30" s="141"/>
      <c r="CFK30" s="142"/>
      <c r="CFL30" s="142"/>
      <c r="CFM30" s="143"/>
      <c r="CFN30" s="144"/>
      <c r="CFO30" s="144"/>
      <c r="CFP30" s="144"/>
      <c r="CFQ30" s="141"/>
      <c r="CFR30" s="141"/>
      <c r="CFS30" s="142"/>
      <c r="CFT30" s="142"/>
      <c r="CFU30" s="143"/>
      <c r="CFV30" s="144"/>
      <c r="CFW30" s="144"/>
      <c r="CFX30" s="144"/>
      <c r="CFY30" s="141"/>
      <c r="CFZ30" s="141"/>
      <c r="CGA30" s="142"/>
      <c r="CGB30" s="142"/>
      <c r="CGC30" s="143"/>
      <c r="CGD30" s="144"/>
      <c r="CGE30" s="144"/>
      <c r="CGF30" s="144"/>
      <c r="CGG30" s="141"/>
      <c r="CGH30" s="141"/>
      <c r="CGI30" s="142"/>
      <c r="CGJ30" s="142"/>
      <c r="CGK30" s="143"/>
      <c r="CGL30" s="144"/>
      <c r="CGM30" s="144"/>
      <c r="CGN30" s="144"/>
      <c r="CGO30" s="141"/>
      <c r="CGP30" s="141"/>
      <c r="CGQ30" s="142"/>
      <c r="CGR30" s="142"/>
      <c r="CGS30" s="143"/>
      <c r="CGT30" s="144"/>
      <c r="CGU30" s="144"/>
      <c r="CGV30" s="144"/>
      <c r="CGW30" s="141"/>
      <c r="CGX30" s="141"/>
      <c r="CGY30" s="142"/>
      <c r="CGZ30" s="142"/>
      <c r="CHA30" s="143"/>
      <c r="CHB30" s="144"/>
      <c r="CHC30" s="144"/>
      <c r="CHD30" s="144"/>
      <c r="CHE30" s="141"/>
      <c r="CHF30" s="141"/>
      <c r="CHG30" s="142"/>
      <c r="CHH30" s="142"/>
      <c r="CHI30" s="143"/>
      <c r="CHJ30" s="144"/>
      <c r="CHK30" s="144"/>
      <c r="CHL30" s="144"/>
      <c r="CHM30" s="141"/>
      <c r="CHN30" s="141"/>
      <c r="CHO30" s="142"/>
      <c r="CHP30" s="142"/>
      <c r="CHQ30" s="143"/>
      <c r="CHR30" s="144"/>
      <c r="CHS30" s="144"/>
      <c r="CHT30" s="144"/>
      <c r="CHU30" s="141"/>
      <c r="CHV30" s="141"/>
      <c r="CHW30" s="142"/>
      <c r="CHX30" s="142"/>
      <c r="CHY30" s="143"/>
      <c r="CHZ30" s="144"/>
      <c r="CIA30" s="144"/>
      <c r="CIB30" s="144"/>
      <c r="CIC30" s="141"/>
      <c r="CID30" s="141"/>
      <c r="CIE30" s="142"/>
      <c r="CIF30" s="142"/>
      <c r="CIG30" s="143"/>
      <c r="CIH30" s="144"/>
      <c r="CII30" s="144"/>
      <c r="CIJ30" s="144"/>
      <c r="CIK30" s="141"/>
      <c r="CIL30" s="141"/>
      <c r="CIM30" s="142"/>
      <c r="CIN30" s="142"/>
      <c r="CIO30" s="143"/>
      <c r="CIP30" s="144"/>
      <c r="CIQ30" s="144"/>
      <c r="CIR30" s="144"/>
      <c r="CIS30" s="141"/>
      <c r="CIT30" s="141"/>
      <c r="CIU30" s="142"/>
      <c r="CIV30" s="142"/>
      <c r="CIW30" s="143"/>
      <c r="CIX30" s="144"/>
      <c r="CIY30" s="144"/>
      <c r="CIZ30" s="144"/>
      <c r="CJA30" s="141"/>
      <c r="CJB30" s="141"/>
      <c r="CJC30" s="142"/>
      <c r="CJD30" s="142"/>
      <c r="CJE30" s="143"/>
      <c r="CJF30" s="144"/>
      <c r="CJG30" s="144"/>
      <c r="CJH30" s="144"/>
      <c r="CJI30" s="141"/>
      <c r="CJJ30" s="141"/>
      <c r="CJK30" s="142"/>
      <c r="CJL30" s="142"/>
      <c r="CJM30" s="143"/>
      <c r="CJN30" s="144"/>
      <c r="CJO30" s="144"/>
      <c r="CJP30" s="144"/>
      <c r="CJQ30" s="141"/>
      <c r="CJR30" s="141"/>
      <c r="CJS30" s="142"/>
      <c r="CJT30" s="142"/>
      <c r="CJU30" s="143"/>
      <c r="CJV30" s="144"/>
      <c r="CJW30" s="144"/>
      <c r="CJX30" s="144"/>
      <c r="CJY30" s="141"/>
      <c r="CJZ30" s="141"/>
      <c r="CKA30" s="142"/>
      <c r="CKB30" s="142"/>
      <c r="CKC30" s="143"/>
      <c r="CKD30" s="144"/>
      <c r="CKE30" s="144"/>
      <c r="CKF30" s="144"/>
      <c r="CKG30" s="141"/>
      <c r="CKH30" s="141"/>
      <c r="CKI30" s="142"/>
      <c r="CKJ30" s="142"/>
      <c r="CKK30" s="143"/>
      <c r="CKL30" s="144"/>
      <c r="CKM30" s="144"/>
      <c r="CKN30" s="144"/>
      <c r="CKO30" s="141"/>
      <c r="CKP30" s="141"/>
      <c r="CKQ30" s="142"/>
      <c r="CKR30" s="142"/>
      <c r="CKS30" s="143"/>
      <c r="CKT30" s="144"/>
      <c r="CKU30" s="144"/>
      <c r="CKV30" s="144"/>
      <c r="CKW30" s="141"/>
      <c r="CKX30" s="141"/>
      <c r="CKY30" s="142"/>
      <c r="CKZ30" s="142"/>
      <c r="CLA30" s="143"/>
      <c r="CLB30" s="144"/>
      <c r="CLC30" s="144"/>
      <c r="CLD30" s="144"/>
      <c r="CLE30" s="141"/>
      <c r="CLF30" s="141"/>
      <c r="CLG30" s="142"/>
      <c r="CLH30" s="142"/>
      <c r="CLI30" s="143"/>
      <c r="CLJ30" s="144"/>
      <c r="CLK30" s="144"/>
      <c r="CLL30" s="144"/>
      <c r="CLM30" s="141"/>
      <c r="CLN30" s="141"/>
      <c r="CLO30" s="142"/>
      <c r="CLP30" s="142"/>
      <c r="CLQ30" s="143"/>
      <c r="CLR30" s="144"/>
      <c r="CLS30" s="144"/>
      <c r="CLT30" s="144"/>
      <c r="CLU30" s="141"/>
      <c r="CLV30" s="141"/>
      <c r="CLW30" s="142"/>
      <c r="CLX30" s="142"/>
      <c r="CLY30" s="143"/>
      <c r="CLZ30" s="144"/>
      <c r="CMA30" s="144"/>
      <c r="CMB30" s="144"/>
      <c r="CMC30" s="141"/>
      <c r="CMD30" s="141"/>
      <c r="CME30" s="142"/>
      <c r="CMF30" s="142"/>
      <c r="CMG30" s="143"/>
      <c r="CMH30" s="144"/>
      <c r="CMI30" s="144"/>
      <c r="CMJ30" s="144"/>
      <c r="CMK30" s="141"/>
      <c r="CML30" s="141"/>
      <c r="CMM30" s="142"/>
      <c r="CMN30" s="142"/>
      <c r="CMO30" s="143"/>
      <c r="CMP30" s="144"/>
      <c r="CMQ30" s="144"/>
      <c r="CMR30" s="144"/>
      <c r="CMS30" s="141"/>
      <c r="CMT30" s="141"/>
      <c r="CMU30" s="142"/>
      <c r="CMV30" s="142"/>
      <c r="CMW30" s="143"/>
      <c r="CMX30" s="144"/>
      <c r="CMY30" s="144"/>
      <c r="CMZ30" s="144"/>
      <c r="CNA30" s="141"/>
      <c r="CNB30" s="141"/>
      <c r="CNC30" s="142"/>
      <c r="CND30" s="142"/>
      <c r="CNE30" s="143"/>
      <c r="CNF30" s="144"/>
      <c r="CNG30" s="144"/>
      <c r="CNH30" s="144"/>
      <c r="CNI30" s="141"/>
      <c r="CNJ30" s="141"/>
      <c r="CNK30" s="142"/>
      <c r="CNL30" s="142"/>
      <c r="CNM30" s="143"/>
      <c r="CNN30" s="144"/>
      <c r="CNO30" s="144"/>
      <c r="CNP30" s="144"/>
      <c r="CNQ30" s="141"/>
      <c r="CNR30" s="141"/>
      <c r="CNS30" s="142"/>
      <c r="CNT30" s="142"/>
      <c r="CNU30" s="143"/>
      <c r="CNV30" s="144"/>
      <c r="CNW30" s="144"/>
      <c r="CNX30" s="144"/>
      <c r="CNY30" s="141"/>
      <c r="CNZ30" s="141"/>
      <c r="COA30" s="142"/>
      <c r="COB30" s="142"/>
      <c r="COC30" s="143"/>
      <c r="COD30" s="144"/>
      <c r="COE30" s="144"/>
      <c r="COF30" s="144"/>
      <c r="COG30" s="141"/>
      <c r="COH30" s="141"/>
      <c r="COI30" s="142"/>
      <c r="COJ30" s="142"/>
      <c r="COK30" s="143"/>
      <c r="COL30" s="144"/>
      <c r="COM30" s="144"/>
      <c r="CON30" s="144"/>
      <c r="COO30" s="141"/>
      <c r="COP30" s="141"/>
      <c r="COQ30" s="142"/>
      <c r="COR30" s="142"/>
      <c r="COS30" s="143"/>
      <c r="COT30" s="144"/>
      <c r="COU30" s="144"/>
      <c r="COV30" s="144"/>
      <c r="COW30" s="141"/>
      <c r="COX30" s="141"/>
      <c r="COY30" s="142"/>
      <c r="COZ30" s="142"/>
      <c r="CPA30" s="143"/>
      <c r="CPB30" s="144"/>
      <c r="CPC30" s="144"/>
      <c r="CPD30" s="144"/>
      <c r="CPE30" s="141"/>
      <c r="CPF30" s="141"/>
      <c r="CPG30" s="142"/>
      <c r="CPH30" s="142"/>
      <c r="CPI30" s="143"/>
      <c r="CPJ30" s="144"/>
      <c r="CPK30" s="144"/>
      <c r="CPL30" s="144"/>
      <c r="CPM30" s="141"/>
      <c r="CPN30" s="141"/>
      <c r="CPO30" s="142"/>
      <c r="CPP30" s="142"/>
      <c r="CPQ30" s="143"/>
      <c r="CPR30" s="144"/>
      <c r="CPS30" s="144"/>
      <c r="CPT30" s="144"/>
      <c r="CPU30" s="141"/>
      <c r="CPV30" s="141"/>
      <c r="CPW30" s="142"/>
      <c r="CPX30" s="142"/>
      <c r="CPY30" s="143"/>
      <c r="CPZ30" s="144"/>
      <c r="CQA30" s="144"/>
      <c r="CQB30" s="144"/>
      <c r="CQC30" s="141"/>
      <c r="CQD30" s="141"/>
      <c r="CQE30" s="142"/>
      <c r="CQF30" s="142"/>
      <c r="CQG30" s="143"/>
      <c r="CQH30" s="144"/>
      <c r="CQI30" s="144"/>
      <c r="CQJ30" s="144"/>
      <c r="CQK30" s="141"/>
      <c r="CQL30" s="141"/>
      <c r="CQM30" s="142"/>
      <c r="CQN30" s="142"/>
      <c r="CQO30" s="143"/>
      <c r="CQP30" s="144"/>
      <c r="CQQ30" s="144"/>
      <c r="CQR30" s="144"/>
      <c r="CQS30" s="141"/>
      <c r="CQT30" s="141"/>
      <c r="CQU30" s="142"/>
      <c r="CQV30" s="142"/>
      <c r="CQW30" s="143"/>
      <c r="CQX30" s="144"/>
      <c r="CQY30" s="144"/>
      <c r="CQZ30" s="144"/>
      <c r="CRA30" s="141"/>
      <c r="CRB30" s="141"/>
      <c r="CRC30" s="142"/>
      <c r="CRD30" s="142"/>
      <c r="CRE30" s="143"/>
      <c r="CRF30" s="144"/>
      <c r="CRG30" s="144"/>
      <c r="CRH30" s="144"/>
      <c r="CRI30" s="141"/>
      <c r="CRJ30" s="141"/>
      <c r="CRK30" s="142"/>
      <c r="CRL30" s="142"/>
      <c r="CRM30" s="143"/>
      <c r="CRN30" s="144"/>
      <c r="CRO30" s="144"/>
      <c r="CRP30" s="144"/>
      <c r="CRQ30" s="141"/>
      <c r="CRR30" s="141"/>
      <c r="CRS30" s="142"/>
      <c r="CRT30" s="142"/>
      <c r="CRU30" s="143"/>
      <c r="CRV30" s="144"/>
      <c r="CRW30" s="144"/>
      <c r="CRX30" s="144"/>
      <c r="CRY30" s="141"/>
      <c r="CRZ30" s="141"/>
      <c r="CSA30" s="142"/>
      <c r="CSB30" s="142"/>
      <c r="CSC30" s="143"/>
      <c r="CSD30" s="144"/>
      <c r="CSE30" s="144"/>
      <c r="CSF30" s="144"/>
      <c r="CSG30" s="141"/>
      <c r="CSH30" s="141"/>
      <c r="CSI30" s="142"/>
      <c r="CSJ30" s="142"/>
      <c r="CSK30" s="143"/>
      <c r="CSL30" s="144"/>
      <c r="CSM30" s="144"/>
      <c r="CSN30" s="144"/>
      <c r="CSO30" s="141"/>
      <c r="CSP30" s="141"/>
      <c r="CSQ30" s="142"/>
      <c r="CSR30" s="142"/>
      <c r="CSS30" s="143"/>
      <c r="CST30" s="144"/>
      <c r="CSU30" s="144"/>
      <c r="CSV30" s="144"/>
      <c r="CSW30" s="141"/>
      <c r="CSX30" s="141"/>
      <c r="CSY30" s="142"/>
      <c r="CSZ30" s="142"/>
      <c r="CTA30" s="143"/>
      <c r="CTB30" s="144"/>
      <c r="CTC30" s="144"/>
      <c r="CTD30" s="144"/>
      <c r="CTE30" s="141"/>
      <c r="CTF30" s="141"/>
      <c r="CTG30" s="142"/>
      <c r="CTH30" s="142"/>
      <c r="CTI30" s="143"/>
      <c r="CTJ30" s="144"/>
      <c r="CTK30" s="144"/>
      <c r="CTL30" s="144"/>
      <c r="CTM30" s="141"/>
      <c r="CTN30" s="141"/>
      <c r="CTO30" s="142"/>
      <c r="CTP30" s="142"/>
      <c r="CTQ30" s="143"/>
      <c r="CTR30" s="144"/>
      <c r="CTS30" s="144"/>
      <c r="CTT30" s="144"/>
      <c r="CTU30" s="141"/>
      <c r="CTV30" s="141"/>
      <c r="CTW30" s="142"/>
      <c r="CTX30" s="142"/>
      <c r="CTY30" s="143"/>
      <c r="CTZ30" s="144"/>
      <c r="CUA30" s="144"/>
      <c r="CUB30" s="144"/>
      <c r="CUC30" s="141"/>
      <c r="CUD30" s="141"/>
      <c r="CUE30" s="142"/>
      <c r="CUF30" s="142"/>
      <c r="CUG30" s="143"/>
      <c r="CUH30" s="144"/>
      <c r="CUI30" s="144"/>
      <c r="CUJ30" s="144"/>
      <c r="CUK30" s="141"/>
      <c r="CUL30" s="141"/>
      <c r="CUM30" s="142"/>
      <c r="CUN30" s="142"/>
      <c r="CUO30" s="143"/>
      <c r="CUP30" s="144"/>
      <c r="CUQ30" s="144"/>
      <c r="CUR30" s="144"/>
      <c r="CUS30" s="141"/>
      <c r="CUT30" s="141"/>
      <c r="CUU30" s="142"/>
      <c r="CUV30" s="142"/>
      <c r="CUW30" s="143"/>
      <c r="CUX30" s="144"/>
      <c r="CUY30" s="144"/>
      <c r="CUZ30" s="144"/>
      <c r="CVA30" s="141"/>
      <c r="CVB30" s="141"/>
      <c r="CVC30" s="142"/>
      <c r="CVD30" s="142"/>
      <c r="CVE30" s="143"/>
      <c r="CVF30" s="144"/>
      <c r="CVG30" s="144"/>
      <c r="CVH30" s="144"/>
      <c r="CVI30" s="141"/>
      <c r="CVJ30" s="141"/>
      <c r="CVK30" s="142"/>
      <c r="CVL30" s="142"/>
      <c r="CVM30" s="143"/>
      <c r="CVN30" s="144"/>
      <c r="CVO30" s="144"/>
      <c r="CVP30" s="144"/>
      <c r="CVQ30" s="141"/>
      <c r="CVR30" s="141"/>
      <c r="CVS30" s="142"/>
      <c r="CVT30" s="142"/>
      <c r="CVU30" s="143"/>
      <c r="CVV30" s="144"/>
      <c r="CVW30" s="144"/>
      <c r="CVX30" s="144"/>
      <c r="CVY30" s="141"/>
      <c r="CVZ30" s="141"/>
      <c r="CWA30" s="142"/>
      <c r="CWB30" s="142"/>
      <c r="CWC30" s="143"/>
      <c r="CWD30" s="144"/>
      <c r="CWE30" s="144"/>
      <c r="CWF30" s="144"/>
      <c r="CWG30" s="141"/>
      <c r="CWH30" s="141"/>
      <c r="CWI30" s="142"/>
      <c r="CWJ30" s="142"/>
      <c r="CWK30" s="143"/>
      <c r="CWL30" s="144"/>
      <c r="CWM30" s="144"/>
      <c r="CWN30" s="144"/>
      <c r="CWO30" s="141"/>
      <c r="CWP30" s="141"/>
      <c r="CWQ30" s="142"/>
      <c r="CWR30" s="142"/>
      <c r="CWS30" s="143"/>
      <c r="CWT30" s="144"/>
      <c r="CWU30" s="144"/>
      <c r="CWV30" s="144"/>
      <c r="CWW30" s="141"/>
      <c r="CWX30" s="141"/>
      <c r="CWY30" s="142"/>
      <c r="CWZ30" s="142"/>
      <c r="CXA30" s="143"/>
      <c r="CXB30" s="144"/>
      <c r="CXC30" s="144"/>
      <c r="CXD30" s="144"/>
      <c r="CXE30" s="141"/>
      <c r="CXF30" s="141"/>
      <c r="CXG30" s="142"/>
      <c r="CXH30" s="142"/>
      <c r="CXI30" s="143"/>
      <c r="CXJ30" s="144"/>
      <c r="CXK30" s="144"/>
      <c r="CXL30" s="144"/>
      <c r="CXM30" s="141"/>
      <c r="CXN30" s="141"/>
      <c r="CXO30" s="142"/>
      <c r="CXP30" s="142"/>
      <c r="CXQ30" s="143"/>
      <c r="CXR30" s="144"/>
      <c r="CXS30" s="144"/>
      <c r="CXT30" s="144"/>
      <c r="CXU30" s="141"/>
      <c r="CXV30" s="141"/>
      <c r="CXW30" s="142"/>
      <c r="CXX30" s="142"/>
      <c r="CXY30" s="143"/>
      <c r="CXZ30" s="144"/>
      <c r="CYA30" s="144"/>
      <c r="CYB30" s="144"/>
      <c r="CYC30" s="141"/>
      <c r="CYD30" s="141"/>
      <c r="CYE30" s="142"/>
      <c r="CYF30" s="142"/>
      <c r="CYG30" s="143"/>
      <c r="CYH30" s="144"/>
      <c r="CYI30" s="144"/>
      <c r="CYJ30" s="144"/>
      <c r="CYK30" s="141"/>
      <c r="CYL30" s="141"/>
      <c r="CYM30" s="142"/>
      <c r="CYN30" s="142"/>
      <c r="CYO30" s="143"/>
      <c r="CYP30" s="144"/>
      <c r="CYQ30" s="144"/>
      <c r="CYR30" s="144"/>
      <c r="CYS30" s="141"/>
      <c r="CYT30" s="141"/>
      <c r="CYU30" s="142"/>
      <c r="CYV30" s="142"/>
      <c r="CYW30" s="143"/>
      <c r="CYX30" s="144"/>
      <c r="CYY30" s="144"/>
      <c r="CYZ30" s="144"/>
      <c r="CZA30" s="141"/>
      <c r="CZB30" s="141"/>
      <c r="CZC30" s="142"/>
      <c r="CZD30" s="142"/>
      <c r="CZE30" s="143"/>
      <c r="CZF30" s="144"/>
      <c r="CZG30" s="144"/>
      <c r="CZH30" s="144"/>
      <c r="CZI30" s="141"/>
      <c r="CZJ30" s="141"/>
      <c r="CZK30" s="142"/>
      <c r="CZL30" s="142"/>
      <c r="CZM30" s="143"/>
      <c r="CZN30" s="144"/>
      <c r="CZO30" s="144"/>
      <c r="CZP30" s="144"/>
      <c r="CZQ30" s="141"/>
      <c r="CZR30" s="141"/>
      <c r="CZS30" s="142"/>
      <c r="CZT30" s="142"/>
      <c r="CZU30" s="143"/>
      <c r="CZV30" s="144"/>
      <c r="CZW30" s="144"/>
      <c r="CZX30" s="144"/>
      <c r="CZY30" s="141"/>
      <c r="CZZ30" s="141"/>
      <c r="DAA30" s="142"/>
      <c r="DAB30" s="142"/>
      <c r="DAC30" s="143"/>
      <c r="DAD30" s="144"/>
      <c r="DAE30" s="144"/>
      <c r="DAF30" s="144"/>
      <c r="DAG30" s="141"/>
      <c r="DAH30" s="141"/>
      <c r="DAI30" s="142"/>
      <c r="DAJ30" s="142"/>
      <c r="DAK30" s="143"/>
      <c r="DAL30" s="144"/>
      <c r="DAM30" s="144"/>
      <c r="DAN30" s="144"/>
      <c r="DAO30" s="141"/>
      <c r="DAP30" s="141"/>
      <c r="DAQ30" s="142"/>
      <c r="DAR30" s="142"/>
      <c r="DAS30" s="143"/>
      <c r="DAT30" s="144"/>
      <c r="DAU30" s="144"/>
      <c r="DAV30" s="144"/>
      <c r="DAW30" s="141"/>
      <c r="DAX30" s="141"/>
      <c r="DAY30" s="142"/>
      <c r="DAZ30" s="142"/>
      <c r="DBA30" s="143"/>
      <c r="DBB30" s="144"/>
      <c r="DBC30" s="144"/>
      <c r="DBD30" s="144"/>
      <c r="DBE30" s="141"/>
      <c r="DBF30" s="141"/>
      <c r="DBG30" s="142"/>
      <c r="DBH30" s="142"/>
      <c r="DBI30" s="143"/>
      <c r="DBJ30" s="144"/>
      <c r="DBK30" s="144"/>
      <c r="DBL30" s="144"/>
      <c r="DBM30" s="141"/>
      <c r="DBN30" s="141"/>
      <c r="DBO30" s="142"/>
      <c r="DBP30" s="142"/>
      <c r="DBQ30" s="143"/>
      <c r="DBR30" s="144"/>
      <c r="DBS30" s="144"/>
      <c r="DBT30" s="144"/>
      <c r="DBU30" s="141"/>
      <c r="DBV30" s="141"/>
      <c r="DBW30" s="142"/>
      <c r="DBX30" s="142"/>
      <c r="DBY30" s="143"/>
      <c r="DBZ30" s="144"/>
      <c r="DCA30" s="144"/>
      <c r="DCB30" s="144"/>
      <c r="DCC30" s="141"/>
      <c r="DCD30" s="141"/>
      <c r="DCE30" s="142"/>
      <c r="DCF30" s="142"/>
      <c r="DCG30" s="143"/>
      <c r="DCH30" s="144"/>
      <c r="DCI30" s="144"/>
      <c r="DCJ30" s="144"/>
      <c r="DCK30" s="141"/>
      <c r="DCL30" s="141"/>
      <c r="DCM30" s="142"/>
      <c r="DCN30" s="142"/>
      <c r="DCO30" s="143"/>
      <c r="DCP30" s="144"/>
      <c r="DCQ30" s="144"/>
      <c r="DCR30" s="144"/>
      <c r="DCS30" s="141"/>
      <c r="DCT30" s="141"/>
      <c r="DCU30" s="142"/>
      <c r="DCV30" s="142"/>
      <c r="DCW30" s="143"/>
      <c r="DCX30" s="144"/>
      <c r="DCY30" s="144"/>
      <c r="DCZ30" s="144"/>
      <c r="DDA30" s="141"/>
      <c r="DDB30" s="141"/>
      <c r="DDC30" s="142"/>
      <c r="DDD30" s="142"/>
      <c r="DDE30" s="143"/>
      <c r="DDF30" s="144"/>
      <c r="DDG30" s="144"/>
      <c r="DDH30" s="144"/>
      <c r="DDI30" s="141"/>
      <c r="DDJ30" s="141"/>
      <c r="DDK30" s="142"/>
      <c r="DDL30" s="142"/>
      <c r="DDM30" s="143"/>
      <c r="DDN30" s="144"/>
      <c r="DDO30" s="144"/>
      <c r="DDP30" s="144"/>
      <c r="DDQ30" s="141"/>
      <c r="DDR30" s="141"/>
      <c r="DDS30" s="142"/>
      <c r="DDT30" s="142"/>
      <c r="DDU30" s="143"/>
      <c r="DDV30" s="144"/>
      <c r="DDW30" s="144"/>
      <c r="DDX30" s="144"/>
      <c r="DDY30" s="141"/>
      <c r="DDZ30" s="141"/>
      <c r="DEA30" s="142"/>
      <c r="DEB30" s="142"/>
      <c r="DEC30" s="143"/>
      <c r="DED30" s="144"/>
      <c r="DEE30" s="144"/>
      <c r="DEF30" s="144"/>
      <c r="DEG30" s="141"/>
      <c r="DEH30" s="141"/>
      <c r="DEI30" s="142"/>
      <c r="DEJ30" s="142"/>
      <c r="DEK30" s="143"/>
      <c r="DEL30" s="144"/>
      <c r="DEM30" s="144"/>
      <c r="DEN30" s="144"/>
      <c r="DEO30" s="141"/>
      <c r="DEP30" s="141"/>
      <c r="DEQ30" s="142"/>
      <c r="DER30" s="142"/>
      <c r="DES30" s="143"/>
      <c r="DET30" s="144"/>
      <c r="DEU30" s="144"/>
      <c r="DEV30" s="144"/>
      <c r="DEW30" s="141"/>
      <c r="DEX30" s="141"/>
      <c r="DEY30" s="142"/>
      <c r="DEZ30" s="142"/>
      <c r="DFA30" s="143"/>
      <c r="DFB30" s="144"/>
      <c r="DFC30" s="144"/>
      <c r="DFD30" s="144"/>
      <c r="DFE30" s="141"/>
      <c r="DFF30" s="141"/>
      <c r="DFG30" s="142"/>
      <c r="DFH30" s="142"/>
      <c r="DFI30" s="143"/>
      <c r="DFJ30" s="144"/>
      <c r="DFK30" s="144"/>
      <c r="DFL30" s="144"/>
      <c r="DFM30" s="141"/>
      <c r="DFN30" s="141"/>
      <c r="DFO30" s="142"/>
      <c r="DFP30" s="142"/>
      <c r="DFQ30" s="143"/>
      <c r="DFR30" s="144"/>
      <c r="DFS30" s="144"/>
      <c r="DFT30" s="144"/>
      <c r="DFU30" s="141"/>
      <c r="DFV30" s="141"/>
      <c r="DFW30" s="142"/>
      <c r="DFX30" s="142"/>
      <c r="DFY30" s="143"/>
      <c r="DFZ30" s="144"/>
      <c r="DGA30" s="144"/>
      <c r="DGB30" s="144"/>
      <c r="DGC30" s="141"/>
      <c r="DGD30" s="141"/>
      <c r="DGE30" s="142"/>
      <c r="DGF30" s="142"/>
      <c r="DGG30" s="143"/>
      <c r="DGH30" s="144"/>
      <c r="DGI30" s="144"/>
      <c r="DGJ30" s="144"/>
      <c r="DGK30" s="141"/>
      <c r="DGL30" s="141"/>
      <c r="DGM30" s="142"/>
      <c r="DGN30" s="142"/>
      <c r="DGO30" s="143"/>
      <c r="DGP30" s="144"/>
      <c r="DGQ30" s="144"/>
      <c r="DGR30" s="144"/>
      <c r="DGS30" s="141"/>
      <c r="DGT30" s="141"/>
      <c r="DGU30" s="142"/>
      <c r="DGV30" s="142"/>
      <c r="DGW30" s="143"/>
      <c r="DGX30" s="144"/>
      <c r="DGY30" s="144"/>
      <c r="DGZ30" s="144"/>
      <c r="DHA30" s="141"/>
      <c r="DHB30" s="141"/>
      <c r="DHC30" s="142"/>
      <c r="DHD30" s="142"/>
      <c r="DHE30" s="143"/>
      <c r="DHF30" s="144"/>
      <c r="DHG30" s="144"/>
      <c r="DHH30" s="144"/>
      <c r="DHI30" s="141"/>
      <c r="DHJ30" s="141"/>
      <c r="DHK30" s="142"/>
      <c r="DHL30" s="142"/>
      <c r="DHM30" s="143"/>
      <c r="DHN30" s="144"/>
      <c r="DHO30" s="144"/>
      <c r="DHP30" s="144"/>
      <c r="DHQ30" s="141"/>
      <c r="DHR30" s="141"/>
      <c r="DHS30" s="142"/>
      <c r="DHT30" s="142"/>
      <c r="DHU30" s="143"/>
      <c r="DHV30" s="144"/>
      <c r="DHW30" s="144"/>
      <c r="DHX30" s="144"/>
      <c r="DHY30" s="141"/>
      <c r="DHZ30" s="141"/>
      <c r="DIA30" s="142"/>
      <c r="DIB30" s="142"/>
      <c r="DIC30" s="143"/>
      <c r="DID30" s="144"/>
      <c r="DIE30" s="144"/>
      <c r="DIF30" s="144"/>
      <c r="DIG30" s="141"/>
      <c r="DIH30" s="141"/>
      <c r="DII30" s="142"/>
      <c r="DIJ30" s="142"/>
      <c r="DIK30" s="143"/>
      <c r="DIL30" s="144"/>
      <c r="DIM30" s="144"/>
      <c r="DIN30" s="144"/>
      <c r="DIO30" s="141"/>
      <c r="DIP30" s="141"/>
      <c r="DIQ30" s="142"/>
      <c r="DIR30" s="142"/>
      <c r="DIS30" s="143"/>
      <c r="DIT30" s="144"/>
      <c r="DIU30" s="144"/>
      <c r="DIV30" s="144"/>
      <c r="DIW30" s="141"/>
      <c r="DIX30" s="141"/>
      <c r="DIY30" s="142"/>
      <c r="DIZ30" s="142"/>
      <c r="DJA30" s="143"/>
      <c r="DJB30" s="144"/>
      <c r="DJC30" s="144"/>
      <c r="DJD30" s="144"/>
      <c r="DJE30" s="141"/>
      <c r="DJF30" s="141"/>
      <c r="DJG30" s="142"/>
      <c r="DJH30" s="142"/>
      <c r="DJI30" s="143"/>
      <c r="DJJ30" s="144"/>
      <c r="DJK30" s="144"/>
      <c r="DJL30" s="144"/>
      <c r="DJM30" s="141"/>
      <c r="DJN30" s="141"/>
      <c r="DJO30" s="142"/>
      <c r="DJP30" s="142"/>
      <c r="DJQ30" s="143"/>
      <c r="DJR30" s="144"/>
      <c r="DJS30" s="144"/>
      <c r="DJT30" s="144"/>
      <c r="DJU30" s="141"/>
      <c r="DJV30" s="141"/>
      <c r="DJW30" s="142"/>
      <c r="DJX30" s="142"/>
      <c r="DJY30" s="143"/>
      <c r="DJZ30" s="144"/>
      <c r="DKA30" s="144"/>
      <c r="DKB30" s="144"/>
      <c r="DKC30" s="141"/>
      <c r="DKD30" s="141"/>
      <c r="DKE30" s="142"/>
      <c r="DKF30" s="142"/>
      <c r="DKG30" s="143"/>
      <c r="DKH30" s="144"/>
      <c r="DKI30" s="144"/>
      <c r="DKJ30" s="144"/>
      <c r="DKK30" s="141"/>
      <c r="DKL30" s="141"/>
      <c r="DKM30" s="142"/>
      <c r="DKN30" s="142"/>
      <c r="DKO30" s="143"/>
      <c r="DKP30" s="144"/>
      <c r="DKQ30" s="144"/>
      <c r="DKR30" s="144"/>
      <c r="DKS30" s="141"/>
      <c r="DKT30" s="141"/>
      <c r="DKU30" s="142"/>
      <c r="DKV30" s="142"/>
      <c r="DKW30" s="143"/>
      <c r="DKX30" s="144"/>
      <c r="DKY30" s="144"/>
      <c r="DKZ30" s="144"/>
      <c r="DLA30" s="141"/>
      <c r="DLB30" s="141"/>
      <c r="DLC30" s="142"/>
      <c r="DLD30" s="142"/>
      <c r="DLE30" s="143"/>
      <c r="DLF30" s="144"/>
      <c r="DLG30" s="144"/>
      <c r="DLH30" s="144"/>
      <c r="DLI30" s="141"/>
      <c r="DLJ30" s="141"/>
      <c r="DLK30" s="142"/>
      <c r="DLL30" s="142"/>
      <c r="DLM30" s="143"/>
      <c r="DLN30" s="144"/>
      <c r="DLO30" s="144"/>
      <c r="DLP30" s="144"/>
      <c r="DLQ30" s="141"/>
      <c r="DLR30" s="141"/>
      <c r="DLS30" s="142"/>
      <c r="DLT30" s="142"/>
      <c r="DLU30" s="143"/>
      <c r="DLV30" s="144"/>
      <c r="DLW30" s="144"/>
      <c r="DLX30" s="144"/>
      <c r="DLY30" s="141"/>
      <c r="DLZ30" s="141"/>
      <c r="DMA30" s="142"/>
      <c r="DMB30" s="142"/>
      <c r="DMC30" s="143"/>
      <c r="DMD30" s="144"/>
      <c r="DME30" s="144"/>
      <c r="DMF30" s="144"/>
      <c r="DMG30" s="141"/>
      <c r="DMH30" s="141"/>
      <c r="DMI30" s="142"/>
      <c r="DMJ30" s="142"/>
      <c r="DMK30" s="143"/>
      <c r="DML30" s="144"/>
      <c r="DMM30" s="144"/>
      <c r="DMN30" s="144"/>
      <c r="DMO30" s="141"/>
      <c r="DMP30" s="141"/>
      <c r="DMQ30" s="142"/>
      <c r="DMR30" s="142"/>
      <c r="DMS30" s="143"/>
      <c r="DMT30" s="144"/>
      <c r="DMU30" s="144"/>
      <c r="DMV30" s="144"/>
      <c r="DMW30" s="141"/>
      <c r="DMX30" s="141"/>
      <c r="DMY30" s="142"/>
      <c r="DMZ30" s="142"/>
      <c r="DNA30" s="143"/>
      <c r="DNB30" s="144"/>
      <c r="DNC30" s="144"/>
      <c r="DND30" s="144"/>
      <c r="DNE30" s="141"/>
      <c r="DNF30" s="141"/>
      <c r="DNG30" s="142"/>
      <c r="DNH30" s="142"/>
      <c r="DNI30" s="143"/>
      <c r="DNJ30" s="144"/>
      <c r="DNK30" s="144"/>
      <c r="DNL30" s="144"/>
      <c r="DNM30" s="141"/>
      <c r="DNN30" s="141"/>
      <c r="DNO30" s="142"/>
      <c r="DNP30" s="142"/>
      <c r="DNQ30" s="143"/>
      <c r="DNR30" s="144"/>
      <c r="DNS30" s="144"/>
      <c r="DNT30" s="144"/>
      <c r="DNU30" s="141"/>
      <c r="DNV30" s="141"/>
      <c r="DNW30" s="142"/>
      <c r="DNX30" s="142"/>
      <c r="DNY30" s="143"/>
      <c r="DNZ30" s="144"/>
      <c r="DOA30" s="144"/>
      <c r="DOB30" s="144"/>
      <c r="DOC30" s="141"/>
      <c r="DOD30" s="141"/>
      <c r="DOE30" s="142"/>
      <c r="DOF30" s="142"/>
      <c r="DOG30" s="143"/>
      <c r="DOH30" s="144"/>
      <c r="DOI30" s="144"/>
      <c r="DOJ30" s="144"/>
      <c r="DOK30" s="141"/>
      <c r="DOL30" s="141"/>
      <c r="DOM30" s="142"/>
      <c r="DON30" s="142"/>
      <c r="DOO30" s="143"/>
      <c r="DOP30" s="144"/>
      <c r="DOQ30" s="144"/>
      <c r="DOR30" s="144"/>
      <c r="DOS30" s="141"/>
      <c r="DOT30" s="141"/>
      <c r="DOU30" s="142"/>
      <c r="DOV30" s="142"/>
      <c r="DOW30" s="143"/>
      <c r="DOX30" s="144"/>
      <c r="DOY30" s="144"/>
      <c r="DOZ30" s="144"/>
      <c r="DPA30" s="141"/>
      <c r="DPB30" s="141"/>
      <c r="DPC30" s="142"/>
      <c r="DPD30" s="142"/>
      <c r="DPE30" s="143"/>
      <c r="DPF30" s="144"/>
      <c r="DPG30" s="144"/>
      <c r="DPH30" s="144"/>
      <c r="DPI30" s="141"/>
      <c r="DPJ30" s="141"/>
      <c r="DPK30" s="142"/>
      <c r="DPL30" s="142"/>
      <c r="DPM30" s="143"/>
      <c r="DPN30" s="144"/>
      <c r="DPO30" s="144"/>
      <c r="DPP30" s="144"/>
      <c r="DPQ30" s="141"/>
      <c r="DPR30" s="141"/>
      <c r="DPS30" s="142"/>
      <c r="DPT30" s="142"/>
      <c r="DPU30" s="143"/>
      <c r="DPV30" s="144"/>
      <c r="DPW30" s="144"/>
      <c r="DPX30" s="144"/>
      <c r="DPY30" s="141"/>
      <c r="DPZ30" s="141"/>
      <c r="DQA30" s="142"/>
      <c r="DQB30" s="142"/>
      <c r="DQC30" s="143"/>
      <c r="DQD30" s="144"/>
      <c r="DQE30" s="144"/>
      <c r="DQF30" s="144"/>
      <c r="DQG30" s="141"/>
      <c r="DQH30" s="141"/>
      <c r="DQI30" s="142"/>
      <c r="DQJ30" s="142"/>
      <c r="DQK30" s="143"/>
      <c r="DQL30" s="144"/>
      <c r="DQM30" s="144"/>
      <c r="DQN30" s="144"/>
      <c r="DQO30" s="141"/>
      <c r="DQP30" s="141"/>
      <c r="DQQ30" s="142"/>
      <c r="DQR30" s="142"/>
      <c r="DQS30" s="143"/>
      <c r="DQT30" s="144"/>
      <c r="DQU30" s="144"/>
      <c r="DQV30" s="144"/>
      <c r="DQW30" s="141"/>
      <c r="DQX30" s="141"/>
      <c r="DQY30" s="142"/>
      <c r="DQZ30" s="142"/>
      <c r="DRA30" s="143"/>
      <c r="DRB30" s="144"/>
      <c r="DRC30" s="144"/>
      <c r="DRD30" s="144"/>
      <c r="DRE30" s="141"/>
      <c r="DRF30" s="141"/>
      <c r="DRG30" s="142"/>
      <c r="DRH30" s="142"/>
      <c r="DRI30" s="143"/>
      <c r="DRJ30" s="144"/>
      <c r="DRK30" s="144"/>
      <c r="DRL30" s="144"/>
      <c r="DRM30" s="141"/>
      <c r="DRN30" s="141"/>
      <c r="DRO30" s="142"/>
      <c r="DRP30" s="142"/>
      <c r="DRQ30" s="143"/>
      <c r="DRR30" s="144"/>
      <c r="DRS30" s="144"/>
      <c r="DRT30" s="144"/>
      <c r="DRU30" s="141"/>
      <c r="DRV30" s="141"/>
      <c r="DRW30" s="142"/>
      <c r="DRX30" s="142"/>
      <c r="DRY30" s="143"/>
      <c r="DRZ30" s="144"/>
      <c r="DSA30" s="144"/>
      <c r="DSB30" s="144"/>
      <c r="DSC30" s="141"/>
      <c r="DSD30" s="141"/>
      <c r="DSE30" s="142"/>
      <c r="DSF30" s="142"/>
      <c r="DSG30" s="143"/>
      <c r="DSH30" s="144"/>
      <c r="DSI30" s="144"/>
      <c r="DSJ30" s="144"/>
      <c r="DSK30" s="141"/>
      <c r="DSL30" s="141"/>
      <c r="DSM30" s="142"/>
      <c r="DSN30" s="142"/>
      <c r="DSO30" s="143"/>
      <c r="DSP30" s="144"/>
      <c r="DSQ30" s="144"/>
      <c r="DSR30" s="144"/>
      <c r="DSS30" s="141"/>
      <c r="DST30" s="141"/>
      <c r="DSU30" s="142"/>
      <c r="DSV30" s="142"/>
      <c r="DSW30" s="143"/>
      <c r="DSX30" s="144"/>
      <c r="DSY30" s="144"/>
      <c r="DSZ30" s="144"/>
      <c r="DTA30" s="141"/>
      <c r="DTB30" s="141"/>
      <c r="DTC30" s="142"/>
      <c r="DTD30" s="142"/>
      <c r="DTE30" s="143"/>
      <c r="DTF30" s="144"/>
      <c r="DTG30" s="144"/>
      <c r="DTH30" s="144"/>
      <c r="DTI30" s="141"/>
      <c r="DTJ30" s="141"/>
      <c r="DTK30" s="142"/>
      <c r="DTL30" s="142"/>
      <c r="DTM30" s="143"/>
      <c r="DTN30" s="144"/>
      <c r="DTO30" s="144"/>
      <c r="DTP30" s="144"/>
      <c r="DTQ30" s="141"/>
      <c r="DTR30" s="141"/>
      <c r="DTS30" s="142"/>
      <c r="DTT30" s="142"/>
      <c r="DTU30" s="143"/>
      <c r="DTV30" s="144"/>
      <c r="DTW30" s="144"/>
      <c r="DTX30" s="144"/>
      <c r="DTY30" s="141"/>
      <c r="DTZ30" s="141"/>
      <c r="DUA30" s="142"/>
      <c r="DUB30" s="142"/>
      <c r="DUC30" s="143"/>
      <c r="DUD30" s="144"/>
      <c r="DUE30" s="144"/>
      <c r="DUF30" s="144"/>
      <c r="DUG30" s="141"/>
      <c r="DUH30" s="141"/>
      <c r="DUI30" s="142"/>
      <c r="DUJ30" s="142"/>
      <c r="DUK30" s="143"/>
      <c r="DUL30" s="144"/>
      <c r="DUM30" s="144"/>
      <c r="DUN30" s="144"/>
      <c r="DUO30" s="141"/>
      <c r="DUP30" s="141"/>
      <c r="DUQ30" s="142"/>
      <c r="DUR30" s="142"/>
      <c r="DUS30" s="143"/>
      <c r="DUT30" s="144"/>
      <c r="DUU30" s="144"/>
      <c r="DUV30" s="144"/>
      <c r="DUW30" s="141"/>
      <c r="DUX30" s="141"/>
      <c r="DUY30" s="142"/>
      <c r="DUZ30" s="142"/>
      <c r="DVA30" s="143"/>
      <c r="DVB30" s="144"/>
      <c r="DVC30" s="144"/>
      <c r="DVD30" s="144"/>
      <c r="DVE30" s="141"/>
      <c r="DVF30" s="141"/>
      <c r="DVG30" s="142"/>
      <c r="DVH30" s="142"/>
      <c r="DVI30" s="143"/>
      <c r="DVJ30" s="144"/>
      <c r="DVK30" s="144"/>
      <c r="DVL30" s="144"/>
      <c r="DVM30" s="141"/>
      <c r="DVN30" s="141"/>
      <c r="DVO30" s="142"/>
      <c r="DVP30" s="142"/>
      <c r="DVQ30" s="143"/>
      <c r="DVR30" s="144"/>
      <c r="DVS30" s="144"/>
      <c r="DVT30" s="144"/>
      <c r="DVU30" s="141"/>
      <c r="DVV30" s="141"/>
      <c r="DVW30" s="142"/>
      <c r="DVX30" s="142"/>
      <c r="DVY30" s="143"/>
      <c r="DVZ30" s="144"/>
      <c r="DWA30" s="144"/>
      <c r="DWB30" s="144"/>
      <c r="DWC30" s="141"/>
      <c r="DWD30" s="141"/>
      <c r="DWE30" s="142"/>
      <c r="DWF30" s="142"/>
      <c r="DWG30" s="143"/>
      <c r="DWH30" s="144"/>
      <c r="DWI30" s="144"/>
      <c r="DWJ30" s="144"/>
      <c r="DWK30" s="141"/>
      <c r="DWL30" s="141"/>
      <c r="DWM30" s="142"/>
      <c r="DWN30" s="142"/>
      <c r="DWO30" s="143"/>
      <c r="DWP30" s="144"/>
      <c r="DWQ30" s="144"/>
      <c r="DWR30" s="144"/>
      <c r="DWS30" s="141"/>
      <c r="DWT30" s="141"/>
      <c r="DWU30" s="142"/>
      <c r="DWV30" s="142"/>
      <c r="DWW30" s="143"/>
      <c r="DWX30" s="144"/>
      <c r="DWY30" s="144"/>
      <c r="DWZ30" s="144"/>
      <c r="DXA30" s="141"/>
      <c r="DXB30" s="141"/>
      <c r="DXC30" s="142"/>
      <c r="DXD30" s="142"/>
      <c r="DXE30" s="143"/>
      <c r="DXF30" s="144"/>
      <c r="DXG30" s="144"/>
      <c r="DXH30" s="144"/>
      <c r="DXI30" s="141"/>
      <c r="DXJ30" s="141"/>
      <c r="DXK30" s="142"/>
      <c r="DXL30" s="142"/>
      <c r="DXM30" s="143"/>
      <c r="DXN30" s="144"/>
      <c r="DXO30" s="144"/>
      <c r="DXP30" s="144"/>
      <c r="DXQ30" s="141"/>
      <c r="DXR30" s="141"/>
      <c r="DXS30" s="142"/>
      <c r="DXT30" s="142"/>
      <c r="DXU30" s="143"/>
      <c r="DXV30" s="144"/>
      <c r="DXW30" s="144"/>
      <c r="DXX30" s="144"/>
      <c r="DXY30" s="141"/>
      <c r="DXZ30" s="141"/>
      <c r="DYA30" s="142"/>
      <c r="DYB30" s="142"/>
      <c r="DYC30" s="143"/>
      <c r="DYD30" s="144"/>
      <c r="DYE30" s="144"/>
      <c r="DYF30" s="144"/>
      <c r="DYG30" s="141"/>
      <c r="DYH30" s="141"/>
      <c r="DYI30" s="142"/>
      <c r="DYJ30" s="142"/>
      <c r="DYK30" s="143"/>
      <c r="DYL30" s="144"/>
      <c r="DYM30" s="144"/>
      <c r="DYN30" s="144"/>
      <c r="DYO30" s="141"/>
      <c r="DYP30" s="141"/>
      <c r="DYQ30" s="142"/>
      <c r="DYR30" s="142"/>
      <c r="DYS30" s="143"/>
      <c r="DYT30" s="144"/>
      <c r="DYU30" s="144"/>
      <c r="DYV30" s="144"/>
      <c r="DYW30" s="141"/>
      <c r="DYX30" s="141"/>
      <c r="DYY30" s="142"/>
      <c r="DYZ30" s="142"/>
      <c r="DZA30" s="143"/>
      <c r="DZB30" s="144"/>
      <c r="DZC30" s="144"/>
      <c r="DZD30" s="144"/>
      <c r="DZE30" s="141"/>
      <c r="DZF30" s="141"/>
      <c r="DZG30" s="142"/>
      <c r="DZH30" s="142"/>
      <c r="DZI30" s="143"/>
      <c r="DZJ30" s="144"/>
      <c r="DZK30" s="144"/>
      <c r="DZL30" s="144"/>
      <c r="DZM30" s="141"/>
      <c r="DZN30" s="141"/>
      <c r="DZO30" s="142"/>
      <c r="DZP30" s="142"/>
      <c r="DZQ30" s="143"/>
      <c r="DZR30" s="144"/>
      <c r="DZS30" s="144"/>
      <c r="DZT30" s="144"/>
      <c r="DZU30" s="141"/>
      <c r="DZV30" s="141"/>
      <c r="DZW30" s="142"/>
      <c r="DZX30" s="142"/>
      <c r="DZY30" s="143"/>
      <c r="DZZ30" s="144"/>
      <c r="EAA30" s="144"/>
      <c r="EAB30" s="144"/>
      <c r="EAC30" s="141"/>
      <c r="EAD30" s="141"/>
      <c r="EAE30" s="142"/>
      <c r="EAF30" s="142"/>
      <c r="EAG30" s="143"/>
      <c r="EAH30" s="144"/>
      <c r="EAI30" s="144"/>
      <c r="EAJ30" s="144"/>
      <c r="EAK30" s="141"/>
      <c r="EAL30" s="141"/>
      <c r="EAM30" s="142"/>
      <c r="EAN30" s="142"/>
      <c r="EAO30" s="143"/>
      <c r="EAP30" s="144"/>
      <c r="EAQ30" s="144"/>
      <c r="EAR30" s="144"/>
      <c r="EAS30" s="141"/>
      <c r="EAT30" s="141"/>
      <c r="EAU30" s="142"/>
      <c r="EAV30" s="142"/>
      <c r="EAW30" s="143"/>
      <c r="EAX30" s="144"/>
      <c r="EAY30" s="144"/>
      <c r="EAZ30" s="144"/>
      <c r="EBA30" s="141"/>
      <c r="EBB30" s="141"/>
      <c r="EBC30" s="142"/>
      <c r="EBD30" s="142"/>
      <c r="EBE30" s="143"/>
      <c r="EBF30" s="144"/>
      <c r="EBG30" s="144"/>
      <c r="EBH30" s="144"/>
      <c r="EBI30" s="141"/>
      <c r="EBJ30" s="141"/>
      <c r="EBK30" s="142"/>
      <c r="EBL30" s="142"/>
      <c r="EBM30" s="143"/>
      <c r="EBN30" s="144"/>
      <c r="EBO30" s="144"/>
      <c r="EBP30" s="144"/>
      <c r="EBQ30" s="141"/>
      <c r="EBR30" s="141"/>
      <c r="EBS30" s="142"/>
      <c r="EBT30" s="142"/>
      <c r="EBU30" s="143"/>
      <c r="EBV30" s="144"/>
      <c r="EBW30" s="144"/>
      <c r="EBX30" s="144"/>
      <c r="EBY30" s="141"/>
      <c r="EBZ30" s="141"/>
      <c r="ECA30" s="142"/>
      <c r="ECB30" s="142"/>
      <c r="ECC30" s="143"/>
      <c r="ECD30" s="144"/>
      <c r="ECE30" s="144"/>
      <c r="ECF30" s="144"/>
      <c r="ECG30" s="141"/>
      <c r="ECH30" s="141"/>
      <c r="ECI30" s="142"/>
      <c r="ECJ30" s="142"/>
      <c r="ECK30" s="143"/>
      <c r="ECL30" s="144"/>
      <c r="ECM30" s="144"/>
      <c r="ECN30" s="144"/>
      <c r="ECO30" s="141"/>
      <c r="ECP30" s="141"/>
      <c r="ECQ30" s="142"/>
      <c r="ECR30" s="142"/>
      <c r="ECS30" s="143"/>
      <c r="ECT30" s="144"/>
      <c r="ECU30" s="144"/>
      <c r="ECV30" s="144"/>
      <c r="ECW30" s="141"/>
      <c r="ECX30" s="141"/>
      <c r="ECY30" s="142"/>
      <c r="ECZ30" s="142"/>
      <c r="EDA30" s="143"/>
      <c r="EDB30" s="144"/>
      <c r="EDC30" s="144"/>
      <c r="EDD30" s="144"/>
      <c r="EDE30" s="141"/>
      <c r="EDF30" s="141"/>
      <c r="EDG30" s="142"/>
      <c r="EDH30" s="142"/>
      <c r="EDI30" s="143"/>
      <c r="EDJ30" s="144"/>
      <c r="EDK30" s="144"/>
      <c r="EDL30" s="144"/>
      <c r="EDM30" s="141"/>
      <c r="EDN30" s="141"/>
      <c r="EDO30" s="142"/>
      <c r="EDP30" s="142"/>
      <c r="EDQ30" s="143"/>
      <c r="EDR30" s="144"/>
      <c r="EDS30" s="144"/>
      <c r="EDT30" s="144"/>
      <c r="EDU30" s="141"/>
      <c r="EDV30" s="141"/>
      <c r="EDW30" s="142"/>
      <c r="EDX30" s="142"/>
      <c r="EDY30" s="143"/>
      <c r="EDZ30" s="144"/>
      <c r="EEA30" s="144"/>
      <c r="EEB30" s="144"/>
      <c r="EEC30" s="141"/>
      <c r="EED30" s="141"/>
      <c r="EEE30" s="142"/>
      <c r="EEF30" s="142"/>
      <c r="EEG30" s="143"/>
      <c r="EEH30" s="144"/>
      <c r="EEI30" s="144"/>
      <c r="EEJ30" s="144"/>
      <c r="EEK30" s="141"/>
      <c r="EEL30" s="141"/>
      <c r="EEM30" s="142"/>
      <c r="EEN30" s="142"/>
      <c r="EEO30" s="143"/>
      <c r="EEP30" s="144"/>
      <c r="EEQ30" s="144"/>
      <c r="EER30" s="144"/>
      <c r="EES30" s="141"/>
      <c r="EET30" s="141"/>
      <c r="EEU30" s="142"/>
      <c r="EEV30" s="142"/>
      <c r="EEW30" s="143"/>
      <c r="EEX30" s="144"/>
      <c r="EEY30" s="144"/>
      <c r="EEZ30" s="144"/>
      <c r="EFA30" s="141"/>
      <c r="EFB30" s="141"/>
      <c r="EFC30" s="142"/>
      <c r="EFD30" s="142"/>
      <c r="EFE30" s="143"/>
      <c r="EFF30" s="144"/>
      <c r="EFG30" s="144"/>
      <c r="EFH30" s="144"/>
      <c r="EFI30" s="141"/>
      <c r="EFJ30" s="141"/>
      <c r="EFK30" s="142"/>
      <c r="EFL30" s="142"/>
      <c r="EFM30" s="143"/>
      <c r="EFN30" s="144"/>
      <c r="EFO30" s="144"/>
      <c r="EFP30" s="144"/>
      <c r="EFQ30" s="141"/>
      <c r="EFR30" s="141"/>
      <c r="EFS30" s="142"/>
      <c r="EFT30" s="142"/>
      <c r="EFU30" s="143"/>
      <c r="EFV30" s="144"/>
      <c r="EFW30" s="144"/>
      <c r="EFX30" s="144"/>
      <c r="EFY30" s="141"/>
      <c r="EFZ30" s="141"/>
      <c r="EGA30" s="142"/>
      <c r="EGB30" s="142"/>
      <c r="EGC30" s="143"/>
      <c r="EGD30" s="144"/>
      <c r="EGE30" s="144"/>
      <c r="EGF30" s="144"/>
      <c r="EGG30" s="141"/>
      <c r="EGH30" s="141"/>
      <c r="EGI30" s="142"/>
      <c r="EGJ30" s="142"/>
      <c r="EGK30" s="143"/>
      <c r="EGL30" s="144"/>
      <c r="EGM30" s="144"/>
      <c r="EGN30" s="144"/>
      <c r="EGO30" s="141"/>
      <c r="EGP30" s="141"/>
      <c r="EGQ30" s="142"/>
      <c r="EGR30" s="142"/>
      <c r="EGS30" s="143"/>
      <c r="EGT30" s="144"/>
      <c r="EGU30" s="144"/>
      <c r="EGV30" s="144"/>
      <c r="EGW30" s="141"/>
      <c r="EGX30" s="141"/>
      <c r="EGY30" s="142"/>
      <c r="EGZ30" s="142"/>
      <c r="EHA30" s="143"/>
      <c r="EHB30" s="144"/>
      <c r="EHC30" s="144"/>
      <c r="EHD30" s="144"/>
      <c r="EHE30" s="141"/>
      <c r="EHF30" s="141"/>
      <c r="EHG30" s="142"/>
      <c r="EHH30" s="142"/>
      <c r="EHI30" s="143"/>
      <c r="EHJ30" s="144"/>
      <c r="EHK30" s="144"/>
      <c r="EHL30" s="144"/>
      <c r="EHM30" s="141"/>
      <c r="EHN30" s="141"/>
      <c r="EHO30" s="142"/>
      <c r="EHP30" s="142"/>
      <c r="EHQ30" s="143"/>
      <c r="EHR30" s="144"/>
      <c r="EHS30" s="144"/>
      <c r="EHT30" s="144"/>
      <c r="EHU30" s="141"/>
      <c r="EHV30" s="141"/>
      <c r="EHW30" s="142"/>
      <c r="EHX30" s="142"/>
      <c r="EHY30" s="143"/>
      <c r="EHZ30" s="144"/>
      <c r="EIA30" s="144"/>
      <c r="EIB30" s="144"/>
      <c r="EIC30" s="141"/>
      <c r="EID30" s="141"/>
      <c r="EIE30" s="142"/>
      <c r="EIF30" s="142"/>
      <c r="EIG30" s="143"/>
      <c r="EIH30" s="144"/>
      <c r="EII30" s="144"/>
      <c r="EIJ30" s="144"/>
      <c r="EIK30" s="141"/>
      <c r="EIL30" s="141"/>
      <c r="EIM30" s="142"/>
      <c r="EIN30" s="142"/>
      <c r="EIO30" s="143"/>
      <c r="EIP30" s="144"/>
      <c r="EIQ30" s="144"/>
      <c r="EIR30" s="144"/>
      <c r="EIS30" s="141"/>
      <c r="EIT30" s="141"/>
      <c r="EIU30" s="142"/>
      <c r="EIV30" s="142"/>
      <c r="EIW30" s="143"/>
      <c r="EIX30" s="144"/>
      <c r="EIY30" s="144"/>
      <c r="EIZ30" s="144"/>
      <c r="EJA30" s="141"/>
      <c r="EJB30" s="141"/>
      <c r="EJC30" s="142"/>
      <c r="EJD30" s="142"/>
      <c r="EJE30" s="143"/>
      <c r="EJF30" s="144"/>
      <c r="EJG30" s="144"/>
      <c r="EJH30" s="144"/>
      <c r="EJI30" s="141"/>
      <c r="EJJ30" s="141"/>
      <c r="EJK30" s="142"/>
      <c r="EJL30" s="142"/>
      <c r="EJM30" s="143"/>
      <c r="EJN30" s="144"/>
      <c r="EJO30" s="144"/>
      <c r="EJP30" s="144"/>
      <c r="EJQ30" s="141"/>
      <c r="EJR30" s="141"/>
      <c r="EJS30" s="142"/>
      <c r="EJT30" s="142"/>
      <c r="EJU30" s="143"/>
      <c r="EJV30" s="144"/>
      <c r="EJW30" s="144"/>
      <c r="EJX30" s="144"/>
      <c r="EJY30" s="141"/>
      <c r="EJZ30" s="141"/>
      <c r="EKA30" s="142"/>
      <c r="EKB30" s="142"/>
      <c r="EKC30" s="143"/>
      <c r="EKD30" s="144"/>
      <c r="EKE30" s="144"/>
      <c r="EKF30" s="144"/>
      <c r="EKG30" s="141"/>
      <c r="EKH30" s="141"/>
      <c r="EKI30" s="142"/>
      <c r="EKJ30" s="142"/>
      <c r="EKK30" s="143"/>
      <c r="EKL30" s="144"/>
      <c r="EKM30" s="144"/>
      <c r="EKN30" s="144"/>
      <c r="EKO30" s="141"/>
      <c r="EKP30" s="141"/>
      <c r="EKQ30" s="142"/>
      <c r="EKR30" s="142"/>
      <c r="EKS30" s="143"/>
      <c r="EKT30" s="144"/>
      <c r="EKU30" s="144"/>
      <c r="EKV30" s="144"/>
      <c r="EKW30" s="141"/>
      <c r="EKX30" s="141"/>
      <c r="EKY30" s="142"/>
      <c r="EKZ30" s="142"/>
      <c r="ELA30" s="143"/>
      <c r="ELB30" s="144"/>
      <c r="ELC30" s="144"/>
      <c r="ELD30" s="144"/>
      <c r="ELE30" s="141"/>
      <c r="ELF30" s="141"/>
      <c r="ELG30" s="142"/>
      <c r="ELH30" s="142"/>
      <c r="ELI30" s="143"/>
      <c r="ELJ30" s="144"/>
      <c r="ELK30" s="144"/>
      <c r="ELL30" s="144"/>
      <c r="ELM30" s="141"/>
      <c r="ELN30" s="141"/>
      <c r="ELO30" s="142"/>
      <c r="ELP30" s="142"/>
      <c r="ELQ30" s="143"/>
      <c r="ELR30" s="144"/>
      <c r="ELS30" s="144"/>
      <c r="ELT30" s="144"/>
      <c r="ELU30" s="141"/>
      <c r="ELV30" s="141"/>
      <c r="ELW30" s="142"/>
      <c r="ELX30" s="142"/>
      <c r="ELY30" s="143"/>
      <c r="ELZ30" s="144"/>
      <c r="EMA30" s="144"/>
      <c r="EMB30" s="144"/>
      <c r="EMC30" s="141"/>
      <c r="EMD30" s="141"/>
      <c r="EME30" s="142"/>
      <c r="EMF30" s="142"/>
      <c r="EMG30" s="143"/>
      <c r="EMH30" s="144"/>
      <c r="EMI30" s="144"/>
      <c r="EMJ30" s="144"/>
      <c r="EMK30" s="141"/>
      <c r="EML30" s="141"/>
      <c r="EMM30" s="142"/>
      <c r="EMN30" s="142"/>
      <c r="EMO30" s="143"/>
      <c r="EMP30" s="144"/>
      <c r="EMQ30" s="144"/>
      <c r="EMR30" s="144"/>
      <c r="EMS30" s="141"/>
      <c r="EMT30" s="141"/>
      <c r="EMU30" s="142"/>
      <c r="EMV30" s="142"/>
      <c r="EMW30" s="143"/>
      <c r="EMX30" s="144"/>
      <c r="EMY30" s="144"/>
      <c r="EMZ30" s="144"/>
      <c r="ENA30" s="141"/>
      <c r="ENB30" s="141"/>
      <c r="ENC30" s="142"/>
      <c r="END30" s="142"/>
      <c r="ENE30" s="143"/>
      <c r="ENF30" s="144"/>
      <c r="ENG30" s="144"/>
      <c r="ENH30" s="144"/>
      <c r="ENI30" s="141"/>
      <c r="ENJ30" s="141"/>
      <c r="ENK30" s="142"/>
      <c r="ENL30" s="142"/>
      <c r="ENM30" s="143"/>
      <c r="ENN30" s="144"/>
      <c r="ENO30" s="144"/>
      <c r="ENP30" s="144"/>
      <c r="ENQ30" s="141"/>
      <c r="ENR30" s="141"/>
      <c r="ENS30" s="142"/>
      <c r="ENT30" s="142"/>
      <c r="ENU30" s="143"/>
      <c r="ENV30" s="144"/>
      <c r="ENW30" s="144"/>
      <c r="ENX30" s="144"/>
      <c r="ENY30" s="141"/>
      <c r="ENZ30" s="141"/>
      <c r="EOA30" s="142"/>
      <c r="EOB30" s="142"/>
      <c r="EOC30" s="143"/>
      <c r="EOD30" s="144"/>
      <c r="EOE30" s="144"/>
      <c r="EOF30" s="144"/>
      <c r="EOG30" s="141"/>
      <c r="EOH30" s="141"/>
      <c r="EOI30" s="142"/>
      <c r="EOJ30" s="142"/>
      <c r="EOK30" s="143"/>
      <c r="EOL30" s="144"/>
      <c r="EOM30" s="144"/>
      <c r="EON30" s="144"/>
      <c r="EOO30" s="141"/>
      <c r="EOP30" s="141"/>
      <c r="EOQ30" s="142"/>
      <c r="EOR30" s="142"/>
      <c r="EOS30" s="143"/>
      <c r="EOT30" s="144"/>
      <c r="EOU30" s="144"/>
      <c r="EOV30" s="144"/>
      <c r="EOW30" s="141"/>
      <c r="EOX30" s="141"/>
      <c r="EOY30" s="142"/>
      <c r="EOZ30" s="142"/>
      <c r="EPA30" s="143"/>
      <c r="EPB30" s="144"/>
      <c r="EPC30" s="144"/>
      <c r="EPD30" s="144"/>
      <c r="EPE30" s="141"/>
      <c r="EPF30" s="141"/>
      <c r="EPG30" s="142"/>
      <c r="EPH30" s="142"/>
      <c r="EPI30" s="143"/>
      <c r="EPJ30" s="144"/>
      <c r="EPK30" s="144"/>
      <c r="EPL30" s="144"/>
      <c r="EPM30" s="141"/>
      <c r="EPN30" s="141"/>
      <c r="EPO30" s="142"/>
      <c r="EPP30" s="142"/>
      <c r="EPQ30" s="143"/>
      <c r="EPR30" s="144"/>
      <c r="EPS30" s="144"/>
      <c r="EPT30" s="144"/>
      <c r="EPU30" s="141"/>
      <c r="EPV30" s="141"/>
      <c r="EPW30" s="142"/>
      <c r="EPX30" s="142"/>
      <c r="EPY30" s="143"/>
      <c r="EPZ30" s="144"/>
      <c r="EQA30" s="144"/>
      <c r="EQB30" s="144"/>
      <c r="EQC30" s="141"/>
      <c r="EQD30" s="141"/>
      <c r="EQE30" s="142"/>
      <c r="EQF30" s="142"/>
      <c r="EQG30" s="143"/>
      <c r="EQH30" s="144"/>
      <c r="EQI30" s="144"/>
      <c r="EQJ30" s="144"/>
      <c r="EQK30" s="141"/>
      <c r="EQL30" s="141"/>
      <c r="EQM30" s="142"/>
      <c r="EQN30" s="142"/>
      <c r="EQO30" s="143"/>
      <c r="EQP30" s="144"/>
      <c r="EQQ30" s="144"/>
      <c r="EQR30" s="144"/>
      <c r="EQS30" s="141"/>
      <c r="EQT30" s="141"/>
      <c r="EQU30" s="142"/>
      <c r="EQV30" s="142"/>
      <c r="EQW30" s="143"/>
      <c r="EQX30" s="144"/>
      <c r="EQY30" s="144"/>
      <c r="EQZ30" s="144"/>
      <c r="ERA30" s="141"/>
      <c r="ERB30" s="141"/>
      <c r="ERC30" s="142"/>
      <c r="ERD30" s="142"/>
      <c r="ERE30" s="143"/>
      <c r="ERF30" s="144"/>
      <c r="ERG30" s="144"/>
      <c r="ERH30" s="144"/>
      <c r="ERI30" s="141"/>
      <c r="ERJ30" s="141"/>
      <c r="ERK30" s="142"/>
      <c r="ERL30" s="142"/>
      <c r="ERM30" s="143"/>
      <c r="ERN30" s="144"/>
      <c r="ERO30" s="144"/>
      <c r="ERP30" s="144"/>
      <c r="ERQ30" s="141"/>
      <c r="ERR30" s="141"/>
      <c r="ERS30" s="142"/>
      <c r="ERT30" s="142"/>
      <c r="ERU30" s="143"/>
      <c r="ERV30" s="144"/>
      <c r="ERW30" s="144"/>
      <c r="ERX30" s="144"/>
      <c r="ERY30" s="141"/>
      <c r="ERZ30" s="141"/>
      <c r="ESA30" s="142"/>
      <c r="ESB30" s="142"/>
      <c r="ESC30" s="143"/>
      <c r="ESD30" s="144"/>
      <c r="ESE30" s="144"/>
      <c r="ESF30" s="144"/>
      <c r="ESG30" s="141"/>
      <c r="ESH30" s="141"/>
      <c r="ESI30" s="142"/>
      <c r="ESJ30" s="142"/>
      <c r="ESK30" s="143"/>
      <c r="ESL30" s="144"/>
      <c r="ESM30" s="144"/>
      <c r="ESN30" s="144"/>
      <c r="ESO30" s="141"/>
      <c r="ESP30" s="141"/>
      <c r="ESQ30" s="142"/>
      <c r="ESR30" s="142"/>
      <c r="ESS30" s="143"/>
      <c r="EST30" s="144"/>
      <c r="ESU30" s="144"/>
      <c r="ESV30" s="144"/>
      <c r="ESW30" s="141"/>
      <c r="ESX30" s="141"/>
      <c r="ESY30" s="142"/>
      <c r="ESZ30" s="142"/>
      <c r="ETA30" s="143"/>
      <c r="ETB30" s="144"/>
      <c r="ETC30" s="144"/>
      <c r="ETD30" s="144"/>
      <c r="ETE30" s="141"/>
      <c r="ETF30" s="141"/>
      <c r="ETG30" s="142"/>
      <c r="ETH30" s="142"/>
      <c r="ETI30" s="143"/>
      <c r="ETJ30" s="144"/>
      <c r="ETK30" s="144"/>
      <c r="ETL30" s="144"/>
      <c r="ETM30" s="141"/>
      <c r="ETN30" s="141"/>
      <c r="ETO30" s="142"/>
      <c r="ETP30" s="142"/>
      <c r="ETQ30" s="143"/>
      <c r="ETR30" s="144"/>
      <c r="ETS30" s="144"/>
      <c r="ETT30" s="144"/>
      <c r="ETU30" s="141"/>
      <c r="ETV30" s="141"/>
      <c r="ETW30" s="142"/>
      <c r="ETX30" s="142"/>
      <c r="ETY30" s="143"/>
      <c r="ETZ30" s="144"/>
      <c r="EUA30" s="144"/>
      <c r="EUB30" s="144"/>
      <c r="EUC30" s="141"/>
      <c r="EUD30" s="141"/>
      <c r="EUE30" s="142"/>
      <c r="EUF30" s="142"/>
      <c r="EUG30" s="143"/>
      <c r="EUH30" s="144"/>
      <c r="EUI30" s="144"/>
      <c r="EUJ30" s="144"/>
      <c r="EUK30" s="141"/>
      <c r="EUL30" s="141"/>
      <c r="EUM30" s="142"/>
      <c r="EUN30" s="142"/>
      <c r="EUO30" s="143"/>
      <c r="EUP30" s="144"/>
      <c r="EUQ30" s="144"/>
      <c r="EUR30" s="144"/>
      <c r="EUS30" s="141"/>
      <c r="EUT30" s="141"/>
      <c r="EUU30" s="142"/>
      <c r="EUV30" s="142"/>
      <c r="EUW30" s="143"/>
      <c r="EUX30" s="144"/>
      <c r="EUY30" s="144"/>
      <c r="EUZ30" s="144"/>
      <c r="EVA30" s="141"/>
      <c r="EVB30" s="141"/>
      <c r="EVC30" s="142"/>
      <c r="EVD30" s="142"/>
      <c r="EVE30" s="143"/>
      <c r="EVF30" s="144"/>
      <c r="EVG30" s="144"/>
      <c r="EVH30" s="144"/>
      <c r="EVI30" s="141"/>
      <c r="EVJ30" s="141"/>
      <c r="EVK30" s="142"/>
      <c r="EVL30" s="142"/>
      <c r="EVM30" s="143"/>
      <c r="EVN30" s="144"/>
      <c r="EVO30" s="144"/>
      <c r="EVP30" s="144"/>
      <c r="EVQ30" s="141"/>
      <c r="EVR30" s="141"/>
      <c r="EVS30" s="142"/>
      <c r="EVT30" s="142"/>
      <c r="EVU30" s="143"/>
      <c r="EVV30" s="144"/>
      <c r="EVW30" s="144"/>
      <c r="EVX30" s="144"/>
      <c r="EVY30" s="141"/>
      <c r="EVZ30" s="141"/>
      <c r="EWA30" s="142"/>
      <c r="EWB30" s="142"/>
      <c r="EWC30" s="143"/>
      <c r="EWD30" s="144"/>
      <c r="EWE30" s="144"/>
      <c r="EWF30" s="144"/>
      <c r="EWG30" s="141"/>
      <c r="EWH30" s="141"/>
      <c r="EWI30" s="142"/>
      <c r="EWJ30" s="142"/>
      <c r="EWK30" s="143"/>
      <c r="EWL30" s="144"/>
      <c r="EWM30" s="144"/>
      <c r="EWN30" s="144"/>
      <c r="EWO30" s="141"/>
      <c r="EWP30" s="141"/>
      <c r="EWQ30" s="142"/>
      <c r="EWR30" s="142"/>
      <c r="EWS30" s="143"/>
      <c r="EWT30" s="144"/>
      <c r="EWU30" s="144"/>
      <c r="EWV30" s="144"/>
      <c r="EWW30" s="141"/>
      <c r="EWX30" s="141"/>
      <c r="EWY30" s="142"/>
      <c r="EWZ30" s="142"/>
      <c r="EXA30" s="143"/>
      <c r="EXB30" s="144"/>
      <c r="EXC30" s="144"/>
      <c r="EXD30" s="144"/>
      <c r="EXE30" s="141"/>
      <c r="EXF30" s="141"/>
      <c r="EXG30" s="142"/>
      <c r="EXH30" s="142"/>
      <c r="EXI30" s="143"/>
      <c r="EXJ30" s="144"/>
      <c r="EXK30" s="144"/>
      <c r="EXL30" s="144"/>
      <c r="EXM30" s="141"/>
      <c r="EXN30" s="141"/>
      <c r="EXO30" s="142"/>
      <c r="EXP30" s="142"/>
      <c r="EXQ30" s="143"/>
      <c r="EXR30" s="144"/>
      <c r="EXS30" s="144"/>
      <c r="EXT30" s="144"/>
      <c r="EXU30" s="141"/>
      <c r="EXV30" s="141"/>
      <c r="EXW30" s="142"/>
      <c r="EXX30" s="142"/>
      <c r="EXY30" s="143"/>
      <c r="EXZ30" s="144"/>
      <c r="EYA30" s="144"/>
      <c r="EYB30" s="144"/>
      <c r="EYC30" s="141"/>
      <c r="EYD30" s="141"/>
      <c r="EYE30" s="142"/>
      <c r="EYF30" s="142"/>
      <c r="EYG30" s="143"/>
      <c r="EYH30" s="144"/>
      <c r="EYI30" s="144"/>
      <c r="EYJ30" s="144"/>
      <c r="EYK30" s="141"/>
      <c r="EYL30" s="141"/>
      <c r="EYM30" s="142"/>
      <c r="EYN30" s="142"/>
      <c r="EYO30" s="143"/>
      <c r="EYP30" s="144"/>
      <c r="EYQ30" s="144"/>
      <c r="EYR30" s="144"/>
      <c r="EYS30" s="141"/>
      <c r="EYT30" s="141"/>
      <c r="EYU30" s="142"/>
      <c r="EYV30" s="142"/>
      <c r="EYW30" s="143"/>
      <c r="EYX30" s="144"/>
      <c r="EYY30" s="144"/>
      <c r="EYZ30" s="144"/>
      <c r="EZA30" s="141"/>
      <c r="EZB30" s="141"/>
      <c r="EZC30" s="142"/>
      <c r="EZD30" s="142"/>
      <c r="EZE30" s="143"/>
      <c r="EZF30" s="144"/>
      <c r="EZG30" s="144"/>
      <c r="EZH30" s="144"/>
      <c r="EZI30" s="141"/>
      <c r="EZJ30" s="141"/>
      <c r="EZK30" s="142"/>
      <c r="EZL30" s="142"/>
      <c r="EZM30" s="143"/>
      <c r="EZN30" s="144"/>
      <c r="EZO30" s="144"/>
      <c r="EZP30" s="144"/>
      <c r="EZQ30" s="141"/>
      <c r="EZR30" s="141"/>
      <c r="EZS30" s="142"/>
      <c r="EZT30" s="142"/>
      <c r="EZU30" s="143"/>
      <c r="EZV30" s="144"/>
      <c r="EZW30" s="144"/>
      <c r="EZX30" s="144"/>
      <c r="EZY30" s="141"/>
      <c r="EZZ30" s="141"/>
      <c r="FAA30" s="142"/>
      <c r="FAB30" s="142"/>
      <c r="FAC30" s="143"/>
      <c r="FAD30" s="144"/>
      <c r="FAE30" s="144"/>
      <c r="FAF30" s="144"/>
      <c r="FAG30" s="141"/>
      <c r="FAH30" s="141"/>
      <c r="FAI30" s="142"/>
      <c r="FAJ30" s="142"/>
      <c r="FAK30" s="143"/>
      <c r="FAL30" s="144"/>
      <c r="FAM30" s="144"/>
      <c r="FAN30" s="144"/>
      <c r="FAO30" s="141"/>
      <c r="FAP30" s="141"/>
      <c r="FAQ30" s="142"/>
      <c r="FAR30" s="142"/>
      <c r="FAS30" s="143"/>
      <c r="FAT30" s="144"/>
      <c r="FAU30" s="144"/>
      <c r="FAV30" s="144"/>
      <c r="FAW30" s="141"/>
      <c r="FAX30" s="141"/>
      <c r="FAY30" s="142"/>
      <c r="FAZ30" s="142"/>
      <c r="FBA30" s="143"/>
      <c r="FBB30" s="144"/>
      <c r="FBC30" s="144"/>
      <c r="FBD30" s="144"/>
      <c r="FBE30" s="141"/>
      <c r="FBF30" s="141"/>
      <c r="FBG30" s="142"/>
      <c r="FBH30" s="142"/>
      <c r="FBI30" s="143"/>
      <c r="FBJ30" s="144"/>
      <c r="FBK30" s="144"/>
      <c r="FBL30" s="144"/>
      <c r="FBM30" s="141"/>
      <c r="FBN30" s="141"/>
      <c r="FBO30" s="142"/>
      <c r="FBP30" s="142"/>
      <c r="FBQ30" s="143"/>
      <c r="FBR30" s="144"/>
      <c r="FBS30" s="144"/>
      <c r="FBT30" s="144"/>
      <c r="FBU30" s="141"/>
      <c r="FBV30" s="141"/>
      <c r="FBW30" s="142"/>
      <c r="FBX30" s="142"/>
      <c r="FBY30" s="143"/>
      <c r="FBZ30" s="144"/>
      <c r="FCA30" s="144"/>
      <c r="FCB30" s="144"/>
      <c r="FCC30" s="141"/>
      <c r="FCD30" s="141"/>
      <c r="FCE30" s="142"/>
      <c r="FCF30" s="142"/>
      <c r="FCG30" s="143"/>
      <c r="FCH30" s="144"/>
      <c r="FCI30" s="144"/>
      <c r="FCJ30" s="144"/>
      <c r="FCK30" s="141"/>
      <c r="FCL30" s="141"/>
      <c r="FCM30" s="142"/>
      <c r="FCN30" s="142"/>
      <c r="FCO30" s="143"/>
      <c r="FCP30" s="144"/>
      <c r="FCQ30" s="144"/>
      <c r="FCR30" s="144"/>
      <c r="FCS30" s="141"/>
      <c r="FCT30" s="141"/>
      <c r="FCU30" s="142"/>
      <c r="FCV30" s="142"/>
      <c r="FCW30" s="143"/>
      <c r="FCX30" s="144"/>
      <c r="FCY30" s="144"/>
      <c r="FCZ30" s="144"/>
      <c r="FDA30" s="141"/>
      <c r="FDB30" s="141"/>
      <c r="FDC30" s="142"/>
      <c r="FDD30" s="142"/>
      <c r="FDE30" s="143"/>
      <c r="FDF30" s="144"/>
      <c r="FDG30" s="144"/>
      <c r="FDH30" s="144"/>
      <c r="FDI30" s="141"/>
      <c r="FDJ30" s="141"/>
      <c r="FDK30" s="142"/>
      <c r="FDL30" s="142"/>
      <c r="FDM30" s="143"/>
      <c r="FDN30" s="144"/>
      <c r="FDO30" s="144"/>
      <c r="FDP30" s="144"/>
      <c r="FDQ30" s="141"/>
      <c r="FDR30" s="141"/>
      <c r="FDS30" s="142"/>
      <c r="FDT30" s="142"/>
      <c r="FDU30" s="143"/>
      <c r="FDV30" s="144"/>
      <c r="FDW30" s="144"/>
      <c r="FDX30" s="144"/>
      <c r="FDY30" s="141"/>
      <c r="FDZ30" s="141"/>
      <c r="FEA30" s="142"/>
      <c r="FEB30" s="142"/>
      <c r="FEC30" s="143"/>
      <c r="FED30" s="144"/>
      <c r="FEE30" s="144"/>
      <c r="FEF30" s="144"/>
      <c r="FEG30" s="141"/>
      <c r="FEH30" s="141"/>
      <c r="FEI30" s="142"/>
      <c r="FEJ30" s="142"/>
      <c r="FEK30" s="143"/>
      <c r="FEL30" s="144"/>
      <c r="FEM30" s="144"/>
      <c r="FEN30" s="144"/>
      <c r="FEO30" s="141"/>
      <c r="FEP30" s="141"/>
      <c r="FEQ30" s="142"/>
      <c r="FER30" s="142"/>
      <c r="FES30" s="143"/>
      <c r="FET30" s="144"/>
      <c r="FEU30" s="144"/>
      <c r="FEV30" s="144"/>
      <c r="FEW30" s="141"/>
      <c r="FEX30" s="141"/>
      <c r="FEY30" s="142"/>
      <c r="FEZ30" s="142"/>
      <c r="FFA30" s="143"/>
      <c r="FFB30" s="144"/>
      <c r="FFC30" s="144"/>
      <c r="FFD30" s="144"/>
      <c r="FFE30" s="141"/>
      <c r="FFF30" s="141"/>
      <c r="FFG30" s="142"/>
      <c r="FFH30" s="142"/>
      <c r="FFI30" s="143"/>
      <c r="FFJ30" s="144"/>
      <c r="FFK30" s="144"/>
      <c r="FFL30" s="144"/>
      <c r="FFM30" s="141"/>
      <c r="FFN30" s="141"/>
      <c r="FFO30" s="142"/>
      <c r="FFP30" s="142"/>
      <c r="FFQ30" s="143"/>
      <c r="FFR30" s="144"/>
      <c r="FFS30" s="144"/>
      <c r="FFT30" s="144"/>
      <c r="FFU30" s="141"/>
      <c r="FFV30" s="141"/>
      <c r="FFW30" s="142"/>
      <c r="FFX30" s="142"/>
      <c r="FFY30" s="143"/>
      <c r="FFZ30" s="144"/>
      <c r="FGA30" s="144"/>
      <c r="FGB30" s="144"/>
      <c r="FGC30" s="141"/>
      <c r="FGD30" s="141"/>
      <c r="FGE30" s="142"/>
      <c r="FGF30" s="142"/>
      <c r="FGG30" s="143"/>
      <c r="FGH30" s="144"/>
      <c r="FGI30" s="144"/>
      <c r="FGJ30" s="144"/>
      <c r="FGK30" s="141"/>
      <c r="FGL30" s="141"/>
      <c r="FGM30" s="142"/>
      <c r="FGN30" s="142"/>
      <c r="FGO30" s="143"/>
      <c r="FGP30" s="144"/>
      <c r="FGQ30" s="144"/>
      <c r="FGR30" s="144"/>
      <c r="FGS30" s="141"/>
      <c r="FGT30" s="141"/>
      <c r="FGU30" s="142"/>
      <c r="FGV30" s="142"/>
      <c r="FGW30" s="143"/>
      <c r="FGX30" s="144"/>
      <c r="FGY30" s="144"/>
      <c r="FGZ30" s="144"/>
      <c r="FHA30" s="141"/>
      <c r="FHB30" s="141"/>
      <c r="FHC30" s="142"/>
      <c r="FHD30" s="142"/>
      <c r="FHE30" s="143"/>
      <c r="FHF30" s="144"/>
      <c r="FHG30" s="144"/>
      <c r="FHH30" s="144"/>
      <c r="FHI30" s="141"/>
      <c r="FHJ30" s="141"/>
      <c r="FHK30" s="142"/>
      <c r="FHL30" s="142"/>
      <c r="FHM30" s="143"/>
      <c r="FHN30" s="144"/>
      <c r="FHO30" s="144"/>
      <c r="FHP30" s="144"/>
      <c r="FHQ30" s="141"/>
      <c r="FHR30" s="141"/>
      <c r="FHS30" s="142"/>
      <c r="FHT30" s="142"/>
      <c r="FHU30" s="143"/>
      <c r="FHV30" s="144"/>
      <c r="FHW30" s="144"/>
      <c r="FHX30" s="144"/>
      <c r="FHY30" s="141"/>
      <c r="FHZ30" s="141"/>
      <c r="FIA30" s="142"/>
      <c r="FIB30" s="142"/>
      <c r="FIC30" s="143"/>
      <c r="FID30" s="144"/>
      <c r="FIE30" s="144"/>
      <c r="FIF30" s="144"/>
      <c r="FIG30" s="141"/>
      <c r="FIH30" s="141"/>
      <c r="FII30" s="142"/>
      <c r="FIJ30" s="142"/>
      <c r="FIK30" s="143"/>
      <c r="FIL30" s="144"/>
      <c r="FIM30" s="144"/>
      <c r="FIN30" s="144"/>
      <c r="FIO30" s="141"/>
      <c r="FIP30" s="141"/>
      <c r="FIQ30" s="142"/>
      <c r="FIR30" s="142"/>
      <c r="FIS30" s="143"/>
      <c r="FIT30" s="144"/>
      <c r="FIU30" s="144"/>
      <c r="FIV30" s="144"/>
      <c r="FIW30" s="141"/>
      <c r="FIX30" s="141"/>
      <c r="FIY30" s="142"/>
      <c r="FIZ30" s="142"/>
      <c r="FJA30" s="143"/>
      <c r="FJB30" s="144"/>
      <c r="FJC30" s="144"/>
      <c r="FJD30" s="144"/>
      <c r="FJE30" s="141"/>
      <c r="FJF30" s="141"/>
      <c r="FJG30" s="142"/>
      <c r="FJH30" s="142"/>
      <c r="FJI30" s="143"/>
      <c r="FJJ30" s="144"/>
      <c r="FJK30" s="144"/>
      <c r="FJL30" s="144"/>
      <c r="FJM30" s="141"/>
      <c r="FJN30" s="141"/>
      <c r="FJO30" s="142"/>
      <c r="FJP30" s="142"/>
      <c r="FJQ30" s="143"/>
      <c r="FJR30" s="144"/>
      <c r="FJS30" s="144"/>
      <c r="FJT30" s="144"/>
      <c r="FJU30" s="141"/>
      <c r="FJV30" s="141"/>
      <c r="FJW30" s="142"/>
      <c r="FJX30" s="142"/>
      <c r="FJY30" s="143"/>
      <c r="FJZ30" s="144"/>
      <c r="FKA30" s="144"/>
      <c r="FKB30" s="144"/>
      <c r="FKC30" s="141"/>
      <c r="FKD30" s="141"/>
      <c r="FKE30" s="142"/>
      <c r="FKF30" s="142"/>
      <c r="FKG30" s="143"/>
      <c r="FKH30" s="144"/>
      <c r="FKI30" s="144"/>
      <c r="FKJ30" s="144"/>
      <c r="FKK30" s="141"/>
      <c r="FKL30" s="141"/>
      <c r="FKM30" s="142"/>
      <c r="FKN30" s="142"/>
      <c r="FKO30" s="143"/>
      <c r="FKP30" s="144"/>
      <c r="FKQ30" s="144"/>
      <c r="FKR30" s="144"/>
      <c r="FKS30" s="141"/>
      <c r="FKT30" s="141"/>
      <c r="FKU30" s="142"/>
      <c r="FKV30" s="142"/>
      <c r="FKW30" s="143"/>
      <c r="FKX30" s="144"/>
      <c r="FKY30" s="144"/>
      <c r="FKZ30" s="144"/>
      <c r="FLA30" s="141"/>
      <c r="FLB30" s="141"/>
      <c r="FLC30" s="142"/>
      <c r="FLD30" s="142"/>
      <c r="FLE30" s="143"/>
      <c r="FLF30" s="144"/>
      <c r="FLG30" s="144"/>
      <c r="FLH30" s="144"/>
      <c r="FLI30" s="141"/>
      <c r="FLJ30" s="141"/>
      <c r="FLK30" s="142"/>
      <c r="FLL30" s="142"/>
      <c r="FLM30" s="143"/>
      <c r="FLN30" s="144"/>
      <c r="FLO30" s="144"/>
      <c r="FLP30" s="144"/>
      <c r="FLQ30" s="141"/>
      <c r="FLR30" s="141"/>
      <c r="FLS30" s="142"/>
      <c r="FLT30" s="142"/>
      <c r="FLU30" s="143"/>
      <c r="FLV30" s="144"/>
      <c r="FLW30" s="144"/>
      <c r="FLX30" s="144"/>
      <c r="FLY30" s="141"/>
      <c r="FLZ30" s="141"/>
      <c r="FMA30" s="142"/>
      <c r="FMB30" s="142"/>
      <c r="FMC30" s="143"/>
      <c r="FMD30" s="144"/>
      <c r="FME30" s="144"/>
      <c r="FMF30" s="144"/>
      <c r="FMG30" s="141"/>
      <c r="FMH30" s="141"/>
      <c r="FMI30" s="142"/>
      <c r="FMJ30" s="142"/>
      <c r="FMK30" s="143"/>
      <c r="FML30" s="144"/>
      <c r="FMM30" s="144"/>
      <c r="FMN30" s="144"/>
      <c r="FMO30" s="141"/>
      <c r="FMP30" s="141"/>
      <c r="FMQ30" s="142"/>
      <c r="FMR30" s="142"/>
      <c r="FMS30" s="143"/>
      <c r="FMT30" s="144"/>
      <c r="FMU30" s="144"/>
      <c r="FMV30" s="144"/>
      <c r="FMW30" s="141"/>
      <c r="FMX30" s="141"/>
      <c r="FMY30" s="142"/>
      <c r="FMZ30" s="142"/>
      <c r="FNA30" s="143"/>
      <c r="FNB30" s="144"/>
      <c r="FNC30" s="144"/>
      <c r="FND30" s="144"/>
      <c r="FNE30" s="141"/>
      <c r="FNF30" s="141"/>
      <c r="FNG30" s="142"/>
      <c r="FNH30" s="142"/>
      <c r="FNI30" s="143"/>
      <c r="FNJ30" s="144"/>
      <c r="FNK30" s="144"/>
      <c r="FNL30" s="144"/>
      <c r="FNM30" s="141"/>
      <c r="FNN30" s="141"/>
      <c r="FNO30" s="142"/>
      <c r="FNP30" s="142"/>
      <c r="FNQ30" s="143"/>
      <c r="FNR30" s="144"/>
      <c r="FNS30" s="144"/>
      <c r="FNT30" s="144"/>
      <c r="FNU30" s="141"/>
      <c r="FNV30" s="141"/>
      <c r="FNW30" s="142"/>
      <c r="FNX30" s="142"/>
      <c r="FNY30" s="143"/>
      <c r="FNZ30" s="144"/>
      <c r="FOA30" s="144"/>
      <c r="FOB30" s="144"/>
      <c r="FOC30" s="141"/>
      <c r="FOD30" s="141"/>
      <c r="FOE30" s="142"/>
      <c r="FOF30" s="142"/>
      <c r="FOG30" s="143"/>
      <c r="FOH30" s="144"/>
      <c r="FOI30" s="144"/>
      <c r="FOJ30" s="144"/>
      <c r="FOK30" s="141"/>
      <c r="FOL30" s="141"/>
      <c r="FOM30" s="142"/>
      <c r="FON30" s="142"/>
      <c r="FOO30" s="143"/>
      <c r="FOP30" s="144"/>
      <c r="FOQ30" s="144"/>
      <c r="FOR30" s="144"/>
      <c r="FOS30" s="141"/>
      <c r="FOT30" s="141"/>
      <c r="FOU30" s="142"/>
      <c r="FOV30" s="142"/>
      <c r="FOW30" s="143"/>
      <c r="FOX30" s="144"/>
      <c r="FOY30" s="144"/>
      <c r="FOZ30" s="144"/>
      <c r="FPA30" s="141"/>
      <c r="FPB30" s="141"/>
      <c r="FPC30" s="142"/>
      <c r="FPD30" s="142"/>
      <c r="FPE30" s="143"/>
      <c r="FPF30" s="144"/>
      <c r="FPG30" s="144"/>
      <c r="FPH30" s="144"/>
      <c r="FPI30" s="141"/>
      <c r="FPJ30" s="141"/>
      <c r="FPK30" s="142"/>
      <c r="FPL30" s="142"/>
      <c r="FPM30" s="143"/>
      <c r="FPN30" s="144"/>
      <c r="FPO30" s="144"/>
      <c r="FPP30" s="144"/>
      <c r="FPQ30" s="141"/>
      <c r="FPR30" s="141"/>
      <c r="FPS30" s="142"/>
      <c r="FPT30" s="142"/>
      <c r="FPU30" s="143"/>
      <c r="FPV30" s="144"/>
      <c r="FPW30" s="144"/>
      <c r="FPX30" s="144"/>
      <c r="FPY30" s="141"/>
      <c r="FPZ30" s="141"/>
      <c r="FQA30" s="142"/>
      <c r="FQB30" s="142"/>
      <c r="FQC30" s="143"/>
      <c r="FQD30" s="144"/>
      <c r="FQE30" s="144"/>
      <c r="FQF30" s="144"/>
      <c r="FQG30" s="141"/>
      <c r="FQH30" s="141"/>
      <c r="FQI30" s="142"/>
      <c r="FQJ30" s="142"/>
      <c r="FQK30" s="143"/>
      <c r="FQL30" s="144"/>
      <c r="FQM30" s="144"/>
      <c r="FQN30" s="144"/>
      <c r="FQO30" s="141"/>
      <c r="FQP30" s="141"/>
      <c r="FQQ30" s="142"/>
      <c r="FQR30" s="142"/>
      <c r="FQS30" s="143"/>
      <c r="FQT30" s="144"/>
      <c r="FQU30" s="144"/>
      <c r="FQV30" s="144"/>
      <c r="FQW30" s="141"/>
      <c r="FQX30" s="141"/>
      <c r="FQY30" s="142"/>
      <c r="FQZ30" s="142"/>
      <c r="FRA30" s="143"/>
      <c r="FRB30" s="144"/>
      <c r="FRC30" s="144"/>
      <c r="FRD30" s="144"/>
      <c r="FRE30" s="141"/>
      <c r="FRF30" s="141"/>
      <c r="FRG30" s="142"/>
      <c r="FRH30" s="142"/>
      <c r="FRI30" s="143"/>
      <c r="FRJ30" s="144"/>
      <c r="FRK30" s="144"/>
      <c r="FRL30" s="144"/>
      <c r="FRM30" s="141"/>
      <c r="FRN30" s="141"/>
      <c r="FRO30" s="142"/>
      <c r="FRP30" s="142"/>
      <c r="FRQ30" s="143"/>
      <c r="FRR30" s="144"/>
      <c r="FRS30" s="144"/>
      <c r="FRT30" s="144"/>
      <c r="FRU30" s="141"/>
      <c r="FRV30" s="141"/>
      <c r="FRW30" s="142"/>
      <c r="FRX30" s="142"/>
      <c r="FRY30" s="143"/>
      <c r="FRZ30" s="144"/>
      <c r="FSA30" s="144"/>
      <c r="FSB30" s="144"/>
      <c r="FSC30" s="141"/>
      <c r="FSD30" s="141"/>
      <c r="FSE30" s="142"/>
      <c r="FSF30" s="142"/>
      <c r="FSG30" s="143"/>
      <c r="FSH30" s="144"/>
      <c r="FSI30" s="144"/>
      <c r="FSJ30" s="144"/>
      <c r="FSK30" s="141"/>
      <c r="FSL30" s="141"/>
      <c r="FSM30" s="142"/>
      <c r="FSN30" s="142"/>
      <c r="FSO30" s="143"/>
      <c r="FSP30" s="144"/>
      <c r="FSQ30" s="144"/>
      <c r="FSR30" s="144"/>
      <c r="FSS30" s="141"/>
      <c r="FST30" s="141"/>
      <c r="FSU30" s="142"/>
      <c r="FSV30" s="142"/>
      <c r="FSW30" s="143"/>
      <c r="FSX30" s="144"/>
      <c r="FSY30" s="144"/>
      <c r="FSZ30" s="144"/>
      <c r="FTA30" s="141"/>
      <c r="FTB30" s="141"/>
      <c r="FTC30" s="142"/>
      <c r="FTD30" s="142"/>
      <c r="FTE30" s="143"/>
      <c r="FTF30" s="144"/>
      <c r="FTG30" s="144"/>
      <c r="FTH30" s="144"/>
      <c r="FTI30" s="141"/>
      <c r="FTJ30" s="141"/>
      <c r="FTK30" s="142"/>
      <c r="FTL30" s="142"/>
      <c r="FTM30" s="143"/>
      <c r="FTN30" s="144"/>
      <c r="FTO30" s="144"/>
      <c r="FTP30" s="144"/>
      <c r="FTQ30" s="141"/>
      <c r="FTR30" s="141"/>
      <c r="FTS30" s="142"/>
      <c r="FTT30" s="142"/>
      <c r="FTU30" s="143"/>
      <c r="FTV30" s="144"/>
      <c r="FTW30" s="144"/>
      <c r="FTX30" s="144"/>
      <c r="FTY30" s="141"/>
      <c r="FTZ30" s="141"/>
      <c r="FUA30" s="142"/>
      <c r="FUB30" s="142"/>
      <c r="FUC30" s="143"/>
      <c r="FUD30" s="144"/>
      <c r="FUE30" s="144"/>
      <c r="FUF30" s="144"/>
      <c r="FUG30" s="141"/>
      <c r="FUH30" s="141"/>
      <c r="FUI30" s="142"/>
      <c r="FUJ30" s="142"/>
      <c r="FUK30" s="143"/>
      <c r="FUL30" s="144"/>
      <c r="FUM30" s="144"/>
      <c r="FUN30" s="144"/>
      <c r="FUO30" s="141"/>
      <c r="FUP30" s="141"/>
      <c r="FUQ30" s="142"/>
      <c r="FUR30" s="142"/>
      <c r="FUS30" s="143"/>
      <c r="FUT30" s="144"/>
      <c r="FUU30" s="144"/>
      <c r="FUV30" s="144"/>
      <c r="FUW30" s="141"/>
      <c r="FUX30" s="141"/>
      <c r="FUY30" s="142"/>
      <c r="FUZ30" s="142"/>
      <c r="FVA30" s="143"/>
      <c r="FVB30" s="144"/>
      <c r="FVC30" s="144"/>
      <c r="FVD30" s="144"/>
      <c r="FVE30" s="141"/>
      <c r="FVF30" s="141"/>
      <c r="FVG30" s="142"/>
      <c r="FVH30" s="142"/>
      <c r="FVI30" s="143"/>
      <c r="FVJ30" s="144"/>
      <c r="FVK30" s="144"/>
      <c r="FVL30" s="144"/>
      <c r="FVM30" s="141"/>
      <c r="FVN30" s="141"/>
      <c r="FVO30" s="142"/>
      <c r="FVP30" s="142"/>
      <c r="FVQ30" s="143"/>
      <c r="FVR30" s="144"/>
      <c r="FVS30" s="144"/>
      <c r="FVT30" s="144"/>
      <c r="FVU30" s="141"/>
      <c r="FVV30" s="141"/>
      <c r="FVW30" s="142"/>
      <c r="FVX30" s="142"/>
      <c r="FVY30" s="143"/>
      <c r="FVZ30" s="144"/>
      <c r="FWA30" s="144"/>
      <c r="FWB30" s="144"/>
      <c r="FWC30" s="141"/>
      <c r="FWD30" s="141"/>
      <c r="FWE30" s="142"/>
      <c r="FWF30" s="142"/>
      <c r="FWG30" s="143"/>
      <c r="FWH30" s="144"/>
      <c r="FWI30" s="144"/>
      <c r="FWJ30" s="144"/>
      <c r="FWK30" s="141"/>
      <c r="FWL30" s="141"/>
      <c r="FWM30" s="142"/>
      <c r="FWN30" s="142"/>
      <c r="FWO30" s="143"/>
      <c r="FWP30" s="144"/>
      <c r="FWQ30" s="144"/>
      <c r="FWR30" s="144"/>
      <c r="FWS30" s="141"/>
      <c r="FWT30" s="141"/>
      <c r="FWU30" s="142"/>
      <c r="FWV30" s="142"/>
      <c r="FWW30" s="143"/>
      <c r="FWX30" s="144"/>
      <c r="FWY30" s="144"/>
      <c r="FWZ30" s="144"/>
      <c r="FXA30" s="141"/>
      <c r="FXB30" s="141"/>
      <c r="FXC30" s="142"/>
      <c r="FXD30" s="142"/>
      <c r="FXE30" s="143"/>
      <c r="FXF30" s="144"/>
      <c r="FXG30" s="144"/>
      <c r="FXH30" s="144"/>
      <c r="FXI30" s="141"/>
      <c r="FXJ30" s="141"/>
      <c r="FXK30" s="142"/>
      <c r="FXL30" s="142"/>
      <c r="FXM30" s="143"/>
      <c r="FXN30" s="144"/>
      <c r="FXO30" s="144"/>
      <c r="FXP30" s="144"/>
      <c r="FXQ30" s="141"/>
      <c r="FXR30" s="141"/>
      <c r="FXS30" s="142"/>
      <c r="FXT30" s="142"/>
      <c r="FXU30" s="143"/>
      <c r="FXV30" s="144"/>
      <c r="FXW30" s="144"/>
      <c r="FXX30" s="144"/>
      <c r="FXY30" s="141"/>
      <c r="FXZ30" s="141"/>
      <c r="FYA30" s="142"/>
      <c r="FYB30" s="142"/>
      <c r="FYC30" s="143"/>
      <c r="FYD30" s="144"/>
      <c r="FYE30" s="144"/>
      <c r="FYF30" s="144"/>
      <c r="FYG30" s="141"/>
      <c r="FYH30" s="141"/>
      <c r="FYI30" s="142"/>
      <c r="FYJ30" s="142"/>
      <c r="FYK30" s="143"/>
      <c r="FYL30" s="144"/>
      <c r="FYM30" s="144"/>
      <c r="FYN30" s="144"/>
      <c r="FYO30" s="141"/>
      <c r="FYP30" s="141"/>
      <c r="FYQ30" s="142"/>
      <c r="FYR30" s="142"/>
      <c r="FYS30" s="143"/>
      <c r="FYT30" s="144"/>
      <c r="FYU30" s="144"/>
      <c r="FYV30" s="144"/>
      <c r="FYW30" s="141"/>
      <c r="FYX30" s="141"/>
      <c r="FYY30" s="142"/>
      <c r="FYZ30" s="142"/>
      <c r="FZA30" s="143"/>
      <c r="FZB30" s="144"/>
      <c r="FZC30" s="144"/>
      <c r="FZD30" s="144"/>
      <c r="FZE30" s="141"/>
      <c r="FZF30" s="141"/>
      <c r="FZG30" s="142"/>
      <c r="FZH30" s="142"/>
      <c r="FZI30" s="143"/>
      <c r="FZJ30" s="144"/>
      <c r="FZK30" s="144"/>
      <c r="FZL30" s="144"/>
      <c r="FZM30" s="141"/>
      <c r="FZN30" s="141"/>
      <c r="FZO30" s="142"/>
      <c r="FZP30" s="142"/>
      <c r="FZQ30" s="143"/>
      <c r="FZR30" s="144"/>
      <c r="FZS30" s="144"/>
      <c r="FZT30" s="144"/>
      <c r="FZU30" s="141"/>
      <c r="FZV30" s="141"/>
      <c r="FZW30" s="142"/>
      <c r="FZX30" s="142"/>
      <c r="FZY30" s="143"/>
      <c r="FZZ30" s="144"/>
      <c r="GAA30" s="144"/>
      <c r="GAB30" s="144"/>
      <c r="GAC30" s="141"/>
      <c r="GAD30" s="141"/>
      <c r="GAE30" s="142"/>
      <c r="GAF30" s="142"/>
      <c r="GAG30" s="143"/>
      <c r="GAH30" s="144"/>
      <c r="GAI30" s="144"/>
      <c r="GAJ30" s="144"/>
      <c r="GAK30" s="141"/>
      <c r="GAL30" s="141"/>
      <c r="GAM30" s="142"/>
      <c r="GAN30" s="142"/>
      <c r="GAO30" s="143"/>
      <c r="GAP30" s="144"/>
      <c r="GAQ30" s="144"/>
      <c r="GAR30" s="144"/>
      <c r="GAS30" s="141"/>
      <c r="GAT30" s="141"/>
      <c r="GAU30" s="142"/>
      <c r="GAV30" s="142"/>
      <c r="GAW30" s="143"/>
      <c r="GAX30" s="144"/>
      <c r="GAY30" s="144"/>
      <c r="GAZ30" s="144"/>
      <c r="GBA30" s="141"/>
      <c r="GBB30" s="141"/>
      <c r="GBC30" s="142"/>
      <c r="GBD30" s="142"/>
      <c r="GBE30" s="143"/>
      <c r="GBF30" s="144"/>
      <c r="GBG30" s="144"/>
      <c r="GBH30" s="144"/>
      <c r="GBI30" s="141"/>
      <c r="GBJ30" s="141"/>
      <c r="GBK30" s="142"/>
      <c r="GBL30" s="142"/>
      <c r="GBM30" s="143"/>
      <c r="GBN30" s="144"/>
      <c r="GBO30" s="144"/>
      <c r="GBP30" s="144"/>
      <c r="GBQ30" s="141"/>
      <c r="GBR30" s="141"/>
      <c r="GBS30" s="142"/>
      <c r="GBT30" s="142"/>
      <c r="GBU30" s="143"/>
      <c r="GBV30" s="144"/>
      <c r="GBW30" s="144"/>
      <c r="GBX30" s="144"/>
      <c r="GBY30" s="141"/>
      <c r="GBZ30" s="141"/>
      <c r="GCA30" s="142"/>
      <c r="GCB30" s="142"/>
      <c r="GCC30" s="143"/>
      <c r="GCD30" s="144"/>
      <c r="GCE30" s="144"/>
      <c r="GCF30" s="144"/>
      <c r="GCG30" s="141"/>
      <c r="GCH30" s="141"/>
      <c r="GCI30" s="142"/>
      <c r="GCJ30" s="142"/>
      <c r="GCK30" s="143"/>
      <c r="GCL30" s="144"/>
      <c r="GCM30" s="144"/>
      <c r="GCN30" s="144"/>
      <c r="GCO30" s="141"/>
      <c r="GCP30" s="141"/>
      <c r="GCQ30" s="142"/>
      <c r="GCR30" s="142"/>
      <c r="GCS30" s="143"/>
      <c r="GCT30" s="144"/>
      <c r="GCU30" s="144"/>
      <c r="GCV30" s="144"/>
      <c r="GCW30" s="141"/>
      <c r="GCX30" s="141"/>
      <c r="GCY30" s="142"/>
      <c r="GCZ30" s="142"/>
      <c r="GDA30" s="143"/>
      <c r="GDB30" s="144"/>
      <c r="GDC30" s="144"/>
      <c r="GDD30" s="144"/>
      <c r="GDE30" s="141"/>
      <c r="GDF30" s="141"/>
      <c r="GDG30" s="142"/>
      <c r="GDH30" s="142"/>
      <c r="GDI30" s="143"/>
      <c r="GDJ30" s="144"/>
      <c r="GDK30" s="144"/>
      <c r="GDL30" s="144"/>
      <c r="GDM30" s="141"/>
      <c r="GDN30" s="141"/>
      <c r="GDO30" s="142"/>
      <c r="GDP30" s="142"/>
      <c r="GDQ30" s="143"/>
      <c r="GDR30" s="144"/>
      <c r="GDS30" s="144"/>
      <c r="GDT30" s="144"/>
      <c r="GDU30" s="141"/>
      <c r="GDV30" s="141"/>
      <c r="GDW30" s="142"/>
      <c r="GDX30" s="142"/>
      <c r="GDY30" s="143"/>
      <c r="GDZ30" s="144"/>
      <c r="GEA30" s="144"/>
      <c r="GEB30" s="144"/>
      <c r="GEC30" s="141"/>
      <c r="GED30" s="141"/>
      <c r="GEE30" s="142"/>
      <c r="GEF30" s="142"/>
      <c r="GEG30" s="143"/>
      <c r="GEH30" s="144"/>
      <c r="GEI30" s="144"/>
      <c r="GEJ30" s="144"/>
      <c r="GEK30" s="141"/>
      <c r="GEL30" s="141"/>
      <c r="GEM30" s="142"/>
      <c r="GEN30" s="142"/>
      <c r="GEO30" s="143"/>
      <c r="GEP30" s="144"/>
      <c r="GEQ30" s="144"/>
      <c r="GER30" s="144"/>
      <c r="GES30" s="141"/>
      <c r="GET30" s="141"/>
      <c r="GEU30" s="142"/>
      <c r="GEV30" s="142"/>
      <c r="GEW30" s="143"/>
      <c r="GEX30" s="144"/>
      <c r="GEY30" s="144"/>
      <c r="GEZ30" s="144"/>
      <c r="GFA30" s="141"/>
      <c r="GFB30" s="141"/>
      <c r="GFC30" s="142"/>
      <c r="GFD30" s="142"/>
      <c r="GFE30" s="143"/>
      <c r="GFF30" s="144"/>
      <c r="GFG30" s="144"/>
      <c r="GFH30" s="144"/>
      <c r="GFI30" s="141"/>
      <c r="GFJ30" s="141"/>
      <c r="GFK30" s="142"/>
      <c r="GFL30" s="142"/>
      <c r="GFM30" s="143"/>
      <c r="GFN30" s="144"/>
      <c r="GFO30" s="144"/>
      <c r="GFP30" s="144"/>
      <c r="GFQ30" s="141"/>
      <c r="GFR30" s="141"/>
      <c r="GFS30" s="142"/>
      <c r="GFT30" s="142"/>
      <c r="GFU30" s="143"/>
      <c r="GFV30" s="144"/>
      <c r="GFW30" s="144"/>
      <c r="GFX30" s="144"/>
      <c r="GFY30" s="141"/>
      <c r="GFZ30" s="141"/>
      <c r="GGA30" s="142"/>
      <c r="GGB30" s="142"/>
      <c r="GGC30" s="143"/>
      <c r="GGD30" s="144"/>
      <c r="GGE30" s="144"/>
      <c r="GGF30" s="144"/>
      <c r="GGG30" s="141"/>
      <c r="GGH30" s="141"/>
      <c r="GGI30" s="142"/>
      <c r="GGJ30" s="142"/>
      <c r="GGK30" s="143"/>
      <c r="GGL30" s="144"/>
      <c r="GGM30" s="144"/>
      <c r="GGN30" s="144"/>
      <c r="GGO30" s="141"/>
      <c r="GGP30" s="141"/>
      <c r="GGQ30" s="142"/>
      <c r="GGR30" s="142"/>
      <c r="GGS30" s="143"/>
      <c r="GGT30" s="144"/>
      <c r="GGU30" s="144"/>
      <c r="GGV30" s="144"/>
      <c r="GGW30" s="141"/>
      <c r="GGX30" s="141"/>
      <c r="GGY30" s="142"/>
      <c r="GGZ30" s="142"/>
      <c r="GHA30" s="143"/>
      <c r="GHB30" s="144"/>
      <c r="GHC30" s="144"/>
      <c r="GHD30" s="144"/>
      <c r="GHE30" s="141"/>
      <c r="GHF30" s="141"/>
      <c r="GHG30" s="142"/>
      <c r="GHH30" s="142"/>
      <c r="GHI30" s="143"/>
      <c r="GHJ30" s="144"/>
      <c r="GHK30" s="144"/>
      <c r="GHL30" s="144"/>
      <c r="GHM30" s="141"/>
      <c r="GHN30" s="141"/>
      <c r="GHO30" s="142"/>
      <c r="GHP30" s="142"/>
      <c r="GHQ30" s="143"/>
      <c r="GHR30" s="144"/>
      <c r="GHS30" s="144"/>
      <c r="GHT30" s="144"/>
      <c r="GHU30" s="141"/>
      <c r="GHV30" s="141"/>
      <c r="GHW30" s="142"/>
      <c r="GHX30" s="142"/>
      <c r="GHY30" s="143"/>
      <c r="GHZ30" s="144"/>
      <c r="GIA30" s="144"/>
      <c r="GIB30" s="144"/>
      <c r="GIC30" s="141"/>
      <c r="GID30" s="141"/>
      <c r="GIE30" s="142"/>
      <c r="GIF30" s="142"/>
      <c r="GIG30" s="143"/>
      <c r="GIH30" s="144"/>
      <c r="GII30" s="144"/>
      <c r="GIJ30" s="144"/>
      <c r="GIK30" s="141"/>
      <c r="GIL30" s="141"/>
      <c r="GIM30" s="142"/>
      <c r="GIN30" s="142"/>
      <c r="GIO30" s="143"/>
      <c r="GIP30" s="144"/>
      <c r="GIQ30" s="144"/>
      <c r="GIR30" s="144"/>
      <c r="GIS30" s="141"/>
      <c r="GIT30" s="141"/>
      <c r="GIU30" s="142"/>
      <c r="GIV30" s="142"/>
      <c r="GIW30" s="143"/>
      <c r="GIX30" s="144"/>
      <c r="GIY30" s="144"/>
      <c r="GIZ30" s="144"/>
      <c r="GJA30" s="141"/>
      <c r="GJB30" s="141"/>
      <c r="GJC30" s="142"/>
      <c r="GJD30" s="142"/>
      <c r="GJE30" s="143"/>
      <c r="GJF30" s="144"/>
      <c r="GJG30" s="144"/>
      <c r="GJH30" s="144"/>
      <c r="GJI30" s="141"/>
      <c r="GJJ30" s="141"/>
      <c r="GJK30" s="142"/>
      <c r="GJL30" s="142"/>
      <c r="GJM30" s="143"/>
      <c r="GJN30" s="144"/>
      <c r="GJO30" s="144"/>
      <c r="GJP30" s="144"/>
      <c r="GJQ30" s="141"/>
      <c r="GJR30" s="141"/>
      <c r="GJS30" s="142"/>
      <c r="GJT30" s="142"/>
      <c r="GJU30" s="143"/>
      <c r="GJV30" s="144"/>
      <c r="GJW30" s="144"/>
      <c r="GJX30" s="144"/>
      <c r="GJY30" s="141"/>
      <c r="GJZ30" s="141"/>
      <c r="GKA30" s="142"/>
      <c r="GKB30" s="142"/>
      <c r="GKC30" s="143"/>
      <c r="GKD30" s="144"/>
      <c r="GKE30" s="144"/>
      <c r="GKF30" s="144"/>
      <c r="GKG30" s="141"/>
      <c r="GKH30" s="141"/>
      <c r="GKI30" s="142"/>
      <c r="GKJ30" s="142"/>
      <c r="GKK30" s="143"/>
      <c r="GKL30" s="144"/>
      <c r="GKM30" s="144"/>
      <c r="GKN30" s="144"/>
      <c r="GKO30" s="141"/>
      <c r="GKP30" s="141"/>
      <c r="GKQ30" s="142"/>
      <c r="GKR30" s="142"/>
      <c r="GKS30" s="143"/>
      <c r="GKT30" s="144"/>
      <c r="GKU30" s="144"/>
      <c r="GKV30" s="144"/>
      <c r="GKW30" s="141"/>
      <c r="GKX30" s="141"/>
      <c r="GKY30" s="142"/>
      <c r="GKZ30" s="142"/>
      <c r="GLA30" s="143"/>
      <c r="GLB30" s="144"/>
      <c r="GLC30" s="144"/>
      <c r="GLD30" s="144"/>
      <c r="GLE30" s="141"/>
      <c r="GLF30" s="141"/>
      <c r="GLG30" s="142"/>
      <c r="GLH30" s="142"/>
      <c r="GLI30" s="143"/>
      <c r="GLJ30" s="144"/>
      <c r="GLK30" s="144"/>
      <c r="GLL30" s="144"/>
      <c r="GLM30" s="141"/>
      <c r="GLN30" s="141"/>
      <c r="GLO30" s="142"/>
      <c r="GLP30" s="142"/>
      <c r="GLQ30" s="143"/>
      <c r="GLR30" s="144"/>
      <c r="GLS30" s="144"/>
      <c r="GLT30" s="144"/>
      <c r="GLU30" s="141"/>
      <c r="GLV30" s="141"/>
      <c r="GLW30" s="142"/>
      <c r="GLX30" s="142"/>
      <c r="GLY30" s="143"/>
      <c r="GLZ30" s="144"/>
      <c r="GMA30" s="144"/>
      <c r="GMB30" s="144"/>
      <c r="GMC30" s="141"/>
      <c r="GMD30" s="141"/>
      <c r="GME30" s="142"/>
      <c r="GMF30" s="142"/>
      <c r="GMG30" s="143"/>
      <c r="GMH30" s="144"/>
      <c r="GMI30" s="144"/>
      <c r="GMJ30" s="144"/>
      <c r="GMK30" s="141"/>
      <c r="GML30" s="141"/>
      <c r="GMM30" s="142"/>
      <c r="GMN30" s="142"/>
      <c r="GMO30" s="143"/>
      <c r="GMP30" s="144"/>
      <c r="GMQ30" s="144"/>
      <c r="GMR30" s="144"/>
      <c r="GMS30" s="141"/>
      <c r="GMT30" s="141"/>
      <c r="GMU30" s="142"/>
      <c r="GMV30" s="142"/>
      <c r="GMW30" s="143"/>
      <c r="GMX30" s="144"/>
      <c r="GMY30" s="144"/>
      <c r="GMZ30" s="144"/>
      <c r="GNA30" s="141"/>
      <c r="GNB30" s="141"/>
      <c r="GNC30" s="142"/>
      <c r="GND30" s="142"/>
      <c r="GNE30" s="143"/>
      <c r="GNF30" s="144"/>
      <c r="GNG30" s="144"/>
      <c r="GNH30" s="144"/>
      <c r="GNI30" s="141"/>
      <c r="GNJ30" s="141"/>
      <c r="GNK30" s="142"/>
      <c r="GNL30" s="142"/>
      <c r="GNM30" s="143"/>
      <c r="GNN30" s="144"/>
      <c r="GNO30" s="144"/>
      <c r="GNP30" s="144"/>
      <c r="GNQ30" s="141"/>
      <c r="GNR30" s="141"/>
      <c r="GNS30" s="142"/>
      <c r="GNT30" s="142"/>
      <c r="GNU30" s="143"/>
      <c r="GNV30" s="144"/>
      <c r="GNW30" s="144"/>
      <c r="GNX30" s="144"/>
      <c r="GNY30" s="141"/>
      <c r="GNZ30" s="141"/>
      <c r="GOA30" s="142"/>
      <c r="GOB30" s="142"/>
      <c r="GOC30" s="143"/>
      <c r="GOD30" s="144"/>
      <c r="GOE30" s="144"/>
      <c r="GOF30" s="144"/>
      <c r="GOG30" s="141"/>
      <c r="GOH30" s="141"/>
      <c r="GOI30" s="142"/>
      <c r="GOJ30" s="142"/>
      <c r="GOK30" s="143"/>
      <c r="GOL30" s="144"/>
      <c r="GOM30" s="144"/>
      <c r="GON30" s="144"/>
      <c r="GOO30" s="141"/>
      <c r="GOP30" s="141"/>
      <c r="GOQ30" s="142"/>
      <c r="GOR30" s="142"/>
      <c r="GOS30" s="143"/>
      <c r="GOT30" s="144"/>
      <c r="GOU30" s="144"/>
      <c r="GOV30" s="144"/>
      <c r="GOW30" s="141"/>
      <c r="GOX30" s="141"/>
      <c r="GOY30" s="142"/>
      <c r="GOZ30" s="142"/>
      <c r="GPA30" s="143"/>
      <c r="GPB30" s="144"/>
      <c r="GPC30" s="144"/>
      <c r="GPD30" s="144"/>
      <c r="GPE30" s="141"/>
      <c r="GPF30" s="141"/>
      <c r="GPG30" s="142"/>
      <c r="GPH30" s="142"/>
      <c r="GPI30" s="143"/>
      <c r="GPJ30" s="144"/>
      <c r="GPK30" s="144"/>
      <c r="GPL30" s="144"/>
      <c r="GPM30" s="141"/>
      <c r="GPN30" s="141"/>
      <c r="GPO30" s="142"/>
      <c r="GPP30" s="142"/>
      <c r="GPQ30" s="143"/>
      <c r="GPR30" s="144"/>
      <c r="GPS30" s="144"/>
      <c r="GPT30" s="144"/>
      <c r="GPU30" s="141"/>
      <c r="GPV30" s="141"/>
      <c r="GPW30" s="142"/>
      <c r="GPX30" s="142"/>
      <c r="GPY30" s="143"/>
      <c r="GPZ30" s="144"/>
      <c r="GQA30" s="144"/>
      <c r="GQB30" s="144"/>
      <c r="GQC30" s="141"/>
      <c r="GQD30" s="141"/>
      <c r="GQE30" s="142"/>
      <c r="GQF30" s="142"/>
      <c r="GQG30" s="143"/>
      <c r="GQH30" s="144"/>
      <c r="GQI30" s="144"/>
      <c r="GQJ30" s="144"/>
      <c r="GQK30" s="141"/>
      <c r="GQL30" s="141"/>
      <c r="GQM30" s="142"/>
      <c r="GQN30" s="142"/>
      <c r="GQO30" s="143"/>
      <c r="GQP30" s="144"/>
      <c r="GQQ30" s="144"/>
      <c r="GQR30" s="144"/>
      <c r="GQS30" s="141"/>
      <c r="GQT30" s="141"/>
      <c r="GQU30" s="142"/>
      <c r="GQV30" s="142"/>
      <c r="GQW30" s="143"/>
      <c r="GQX30" s="144"/>
      <c r="GQY30" s="144"/>
      <c r="GQZ30" s="144"/>
      <c r="GRA30" s="141"/>
      <c r="GRB30" s="141"/>
      <c r="GRC30" s="142"/>
      <c r="GRD30" s="142"/>
      <c r="GRE30" s="143"/>
      <c r="GRF30" s="144"/>
      <c r="GRG30" s="144"/>
      <c r="GRH30" s="144"/>
      <c r="GRI30" s="141"/>
      <c r="GRJ30" s="141"/>
      <c r="GRK30" s="142"/>
      <c r="GRL30" s="142"/>
      <c r="GRM30" s="143"/>
      <c r="GRN30" s="144"/>
      <c r="GRO30" s="144"/>
      <c r="GRP30" s="144"/>
      <c r="GRQ30" s="141"/>
      <c r="GRR30" s="141"/>
      <c r="GRS30" s="142"/>
      <c r="GRT30" s="142"/>
      <c r="GRU30" s="143"/>
      <c r="GRV30" s="144"/>
      <c r="GRW30" s="144"/>
      <c r="GRX30" s="144"/>
      <c r="GRY30" s="141"/>
      <c r="GRZ30" s="141"/>
      <c r="GSA30" s="142"/>
      <c r="GSB30" s="142"/>
      <c r="GSC30" s="143"/>
      <c r="GSD30" s="144"/>
      <c r="GSE30" s="144"/>
      <c r="GSF30" s="144"/>
      <c r="GSG30" s="141"/>
      <c r="GSH30" s="141"/>
      <c r="GSI30" s="142"/>
      <c r="GSJ30" s="142"/>
      <c r="GSK30" s="143"/>
      <c r="GSL30" s="144"/>
      <c r="GSM30" s="144"/>
      <c r="GSN30" s="144"/>
      <c r="GSO30" s="141"/>
      <c r="GSP30" s="141"/>
      <c r="GSQ30" s="142"/>
      <c r="GSR30" s="142"/>
      <c r="GSS30" s="143"/>
      <c r="GST30" s="144"/>
      <c r="GSU30" s="144"/>
      <c r="GSV30" s="144"/>
      <c r="GSW30" s="141"/>
      <c r="GSX30" s="141"/>
      <c r="GSY30" s="142"/>
      <c r="GSZ30" s="142"/>
      <c r="GTA30" s="143"/>
      <c r="GTB30" s="144"/>
      <c r="GTC30" s="144"/>
      <c r="GTD30" s="144"/>
      <c r="GTE30" s="141"/>
      <c r="GTF30" s="141"/>
      <c r="GTG30" s="142"/>
      <c r="GTH30" s="142"/>
      <c r="GTI30" s="143"/>
      <c r="GTJ30" s="144"/>
      <c r="GTK30" s="144"/>
      <c r="GTL30" s="144"/>
      <c r="GTM30" s="141"/>
      <c r="GTN30" s="141"/>
      <c r="GTO30" s="142"/>
      <c r="GTP30" s="142"/>
      <c r="GTQ30" s="143"/>
      <c r="GTR30" s="144"/>
      <c r="GTS30" s="144"/>
      <c r="GTT30" s="144"/>
      <c r="GTU30" s="141"/>
      <c r="GTV30" s="141"/>
      <c r="GTW30" s="142"/>
      <c r="GTX30" s="142"/>
      <c r="GTY30" s="143"/>
      <c r="GTZ30" s="144"/>
      <c r="GUA30" s="144"/>
      <c r="GUB30" s="144"/>
      <c r="GUC30" s="141"/>
      <c r="GUD30" s="141"/>
      <c r="GUE30" s="142"/>
      <c r="GUF30" s="142"/>
      <c r="GUG30" s="143"/>
      <c r="GUH30" s="144"/>
      <c r="GUI30" s="144"/>
      <c r="GUJ30" s="144"/>
      <c r="GUK30" s="141"/>
      <c r="GUL30" s="141"/>
      <c r="GUM30" s="142"/>
      <c r="GUN30" s="142"/>
      <c r="GUO30" s="143"/>
      <c r="GUP30" s="144"/>
      <c r="GUQ30" s="144"/>
      <c r="GUR30" s="144"/>
      <c r="GUS30" s="141"/>
      <c r="GUT30" s="141"/>
      <c r="GUU30" s="142"/>
      <c r="GUV30" s="142"/>
      <c r="GUW30" s="143"/>
      <c r="GUX30" s="144"/>
      <c r="GUY30" s="144"/>
      <c r="GUZ30" s="144"/>
      <c r="GVA30" s="141"/>
      <c r="GVB30" s="141"/>
      <c r="GVC30" s="142"/>
      <c r="GVD30" s="142"/>
      <c r="GVE30" s="143"/>
      <c r="GVF30" s="144"/>
      <c r="GVG30" s="144"/>
      <c r="GVH30" s="144"/>
      <c r="GVI30" s="141"/>
      <c r="GVJ30" s="141"/>
      <c r="GVK30" s="142"/>
      <c r="GVL30" s="142"/>
      <c r="GVM30" s="143"/>
      <c r="GVN30" s="144"/>
      <c r="GVO30" s="144"/>
      <c r="GVP30" s="144"/>
      <c r="GVQ30" s="141"/>
      <c r="GVR30" s="141"/>
      <c r="GVS30" s="142"/>
      <c r="GVT30" s="142"/>
      <c r="GVU30" s="143"/>
      <c r="GVV30" s="144"/>
      <c r="GVW30" s="144"/>
      <c r="GVX30" s="144"/>
      <c r="GVY30" s="141"/>
      <c r="GVZ30" s="141"/>
      <c r="GWA30" s="142"/>
      <c r="GWB30" s="142"/>
      <c r="GWC30" s="143"/>
      <c r="GWD30" s="144"/>
      <c r="GWE30" s="144"/>
      <c r="GWF30" s="144"/>
      <c r="GWG30" s="141"/>
      <c r="GWH30" s="141"/>
      <c r="GWI30" s="142"/>
      <c r="GWJ30" s="142"/>
      <c r="GWK30" s="143"/>
      <c r="GWL30" s="144"/>
      <c r="GWM30" s="144"/>
      <c r="GWN30" s="144"/>
      <c r="GWO30" s="141"/>
      <c r="GWP30" s="141"/>
      <c r="GWQ30" s="142"/>
      <c r="GWR30" s="142"/>
      <c r="GWS30" s="143"/>
      <c r="GWT30" s="144"/>
      <c r="GWU30" s="144"/>
      <c r="GWV30" s="144"/>
      <c r="GWW30" s="141"/>
      <c r="GWX30" s="141"/>
      <c r="GWY30" s="142"/>
      <c r="GWZ30" s="142"/>
      <c r="GXA30" s="143"/>
      <c r="GXB30" s="144"/>
      <c r="GXC30" s="144"/>
      <c r="GXD30" s="144"/>
      <c r="GXE30" s="141"/>
      <c r="GXF30" s="141"/>
      <c r="GXG30" s="142"/>
      <c r="GXH30" s="142"/>
      <c r="GXI30" s="143"/>
      <c r="GXJ30" s="144"/>
      <c r="GXK30" s="144"/>
      <c r="GXL30" s="144"/>
      <c r="GXM30" s="141"/>
      <c r="GXN30" s="141"/>
      <c r="GXO30" s="142"/>
      <c r="GXP30" s="142"/>
      <c r="GXQ30" s="143"/>
      <c r="GXR30" s="144"/>
      <c r="GXS30" s="144"/>
      <c r="GXT30" s="144"/>
      <c r="GXU30" s="141"/>
      <c r="GXV30" s="141"/>
      <c r="GXW30" s="142"/>
      <c r="GXX30" s="142"/>
      <c r="GXY30" s="143"/>
      <c r="GXZ30" s="144"/>
      <c r="GYA30" s="144"/>
      <c r="GYB30" s="144"/>
      <c r="GYC30" s="141"/>
      <c r="GYD30" s="141"/>
      <c r="GYE30" s="142"/>
      <c r="GYF30" s="142"/>
      <c r="GYG30" s="143"/>
      <c r="GYH30" s="144"/>
      <c r="GYI30" s="144"/>
      <c r="GYJ30" s="144"/>
      <c r="GYK30" s="141"/>
      <c r="GYL30" s="141"/>
      <c r="GYM30" s="142"/>
      <c r="GYN30" s="142"/>
      <c r="GYO30" s="143"/>
      <c r="GYP30" s="144"/>
      <c r="GYQ30" s="144"/>
      <c r="GYR30" s="144"/>
      <c r="GYS30" s="141"/>
      <c r="GYT30" s="141"/>
      <c r="GYU30" s="142"/>
      <c r="GYV30" s="142"/>
      <c r="GYW30" s="143"/>
      <c r="GYX30" s="144"/>
      <c r="GYY30" s="144"/>
      <c r="GYZ30" s="144"/>
      <c r="GZA30" s="141"/>
      <c r="GZB30" s="141"/>
      <c r="GZC30" s="142"/>
      <c r="GZD30" s="142"/>
      <c r="GZE30" s="143"/>
      <c r="GZF30" s="144"/>
      <c r="GZG30" s="144"/>
      <c r="GZH30" s="144"/>
      <c r="GZI30" s="141"/>
      <c r="GZJ30" s="141"/>
      <c r="GZK30" s="142"/>
      <c r="GZL30" s="142"/>
      <c r="GZM30" s="143"/>
      <c r="GZN30" s="144"/>
      <c r="GZO30" s="144"/>
      <c r="GZP30" s="144"/>
      <c r="GZQ30" s="141"/>
      <c r="GZR30" s="141"/>
      <c r="GZS30" s="142"/>
      <c r="GZT30" s="142"/>
      <c r="GZU30" s="143"/>
      <c r="GZV30" s="144"/>
      <c r="GZW30" s="144"/>
      <c r="GZX30" s="144"/>
      <c r="GZY30" s="141"/>
      <c r="GZZ30" s="141"/>
      <c r="HAA30" s="142"/>
      <c r="HAB30" s="142"/>
      <c r="HAC30" s="143"/>
      <c r="HAD30" s="144"/>
      <c r="HAE30" s="144"/>
      <c r="HAF30" s="144"/>
      <c r="HAG30" s="141"/>
      <c r="HAH30" s="141"/>
      <c r="HAI30" s="142"/>
      <c r="HAJ30" s="142"/>
      <c r="HAK30" s="143"/>
      <c r="HAL30" s="144"/>
      <c r="HAM30" s="144"/>
      <c r="HAN30" s="144"/>
      <c r="HAO30" s="141"/>
      <c r="HAP30" s="141"/>
      <c r="HAQ30" s="142"/>
      <c r="HAR30" s="142"/>
      <c r="HAS30" s="143"/>
      <c r="HAT30" s="144"/>
      <c r="HAU30" s="144"/>
      <c r="HAV30" s="144"/>
      <c r="HAW30" s="141"/>
      <c r="HAX30" s="141"/>
      <c r="HAY30" s="142"/>
      <c r="HAZ30" s="142"/>
      <c r="HBA30" s="143"/>
      <c r="HBB30" s="144"/>
      <c r="HBC30" s="144"/>
      <c r="HBD30" s="144"/>
      <c r="HBE30" s="141"/>
      <c r="HBF30" s="141"/>
      <c r="HBG30" s="142"/>
      <c r="HBH30" s="142"/>
      <c r="HBI30" s="143"/>
      <c r="HBJ30" s="144"/>
      <c r="HBK30" s="144"/>
      <c r="HBL30" s="144"/>
      <c r="HBM30" s="141"/>
      <c r="HBN30" s="141"/>
      <c r="HBO30" s="142"/>
      <c r="HBP30" s="142"/>
      <c r="HBQ30" s="143"/>
      <c r="HBR30" s="144"/>
      <c r="HBS30" s="144"/>
      <c r="HBT30" s="144"/>
      <c r="HBU30" s="141"/>
      <c r="HBV30" s="141"/>
      <c r="HBW30" s="142"/>
      <c r="HBX30" s="142"/>
      <c r="HBY30" s="143"/>
      <c r="HBZ30" s="144"/>
      <c r="HCA30" s="144"/>
      <c r="HCB30" s="144"/>
      <c r="HCC30" s="141"/>
      <c r="HCD30" s="141"/>
      <c r="HCE30" s="142"/>
      <c r="HCF30" s="142"/>
      <c r="HCG30" s="143"/>
      <c r="HCH30" s="144"/>
      <c r="HCI30" s="144"/>
      <c r="HCJ30" s="144"/>
      <c r="HCK30" s="141"/>
      <c r="HCL30" s="141"/>
      <c r="HCM30" s="142"/>
      <c r="HCN30" s="142"/>
      <c r="HCO30" s="143"/>
      <c r="HCP30" s="144"/>
      <c r="HCQ30" s="144"/>
      <c r="HCR30" s="144"/>
      <c r="HCS30" s="141"/>
      <c r="HCT30" s="141"/>
      <c r="HCU30" s="142"/>
      <c r="HCV30" s="142"/>
      <c r="HCW30" s="143"/>
      <c r="HCX30" s="144"/>
      <c r="HCY30" s="144"/>
      <c r="HCZ30" s="144"/>
      <c r="HDA30" s="141"/>
      <c r="HDB30" s="141"/>
      <c r="HDC30" s="142"/>
      <c r="HDD30" s="142"/>
      <c r="HDE30" s="143"/>
      <c r="HDF30" s="144"/>
      <c r="HDG30" s="144"/>
      <c r="HDH30" s="144"/>
      <c r="HDI30" s="141"/>
      <c r="HDJ30" s="141"/>
      <c r="HDK30" s="142"/>
      <c r="HDL30" s="142"/>
      <c r="HDM30" s="143"/>
      <c r="HDN30" s="144"/>
      <c r="HDO30" s="144"/>
      <c r="HDP30" s="144"/>
      <c r="HDQ30" s="141"/>
      <c r="HDR30" s="141"/>
      <c r="HDS30" s="142"/>
      <c r="HDT30" s="142"/>
      <c r="HDU30" s="143"/>
      <c r="HDV30" s="144"/>
      <c r="HDW30" s="144"/>
      <c r="HDX30" s="144"/>
      <c r="HDY30" s="141"/>
      <c r="HDZ30" s="141"/>
      <c r="HEA30" s="142"/>
      <c r="HEB30" s="142"/>
      <c r="HEC30" s="143"/>
      <c r="HED30" s="144"/>
      <c r="HEE30" s="144"/>
      <c r="HEF30" s="144"/>
      <c r="HEG30" s="141"/>
      <c r="HEH30" s="141"/>
      <c r="HEI30" s="142"/>
      <c r="HEJ30" s="142"/>
      <c r="HEK30" s="143"/>
      <c r="HEL30" s="144"/>
      <c r="HEM30" s="144"/>
      <c r="HEN30" s="144"/>
      <c r="HEO30" s="141"/>
      <c r="HEP30" s="141"/>
      <c r="HEQ30" s="142"/>
      <c r="HER30" s="142"/>
      <c r="HES30" s="143"/>
      <c r="HET30" s="144"/>
      <c r="HEU30" s="144"/>
      <c r="HEV30" s="144"/>
      <c r="HEW30" s="141"/>
      <c r="HEX30" s="141"/>
      <c r="HEY30" s="142"/>
      <c r="HEZ30" s="142"/>
      <c r="HFA30" s="143"/>
      <c r="HFB30" s="144"/>
      <c r="HFC30" s="144"/>
      <c r="HFD30" s="144"/>
      <c r="HFE30" s="141"/>
      <c r="HFF30" s="141"/>
      <c r="HFG30" s="142"/>
      <c r="HFH30" s="142"/>
      <c r="HFI30" s="143"/>
      <c r="HFJ30" s="144"/>
      <c r="HFK30" s="144"/>
      <c r="HFL30" s="144"/>
      <c r="HFM30" s="141"/>
      <c r="HFN30" s="141"/>
      <c r="HFO30" s="142"/>
      <c r="HFP30" s="142"/>
      <c r="HFQ30" s="143"/>
      <c r="HFR30" s="144"/>
      <c r="HFS30" s="144"/>
      <c r="HFT30" s="144"/>
      <c r="HFU30" s="141"/>
      <c r="HFV30" s="141"/>
      <c r="HFW30" s="142"/>
      <c r="HFX30" s="142"/>
      <c r="HFY30" s="143"/>
      <c r="HFZ30" s="144"/>
      <c r="HGA30" s="144"/>
      <c r="HGB30" s="144"/>
      <c r="HGC30" s="141"/>
      <c r="HGD30" s="141"/>
      <c r="HGE30" s="142"/>
      <c r="HGF30" s="142"/>
      <c r="HGG30" s="143"/>
      <c r="HGH30" s="144"/>
      <c r="HGI30" s="144"/>
      <c r="HGJ30" s="144"/>
      <c r="HGK30" s="141"/>
      <c r="HGL30" s="141"/>
      <c r="HGM30" s="142"/>
      <c r="HGN30" s="142"/>
      <c r="HGO30" s="143"/>
      <c r="HGP30" s="144"/>
      <c r="HGQ30" s="144"/>
      <c r="HGR30" s="144"/>
      <c r="HGS30" s="141"/>
      <c r="HGT30" s="141"/>
      <c r="HGU30" s="142"/>
      <c r="HGV30" s="142"/>
      <c r="HGW30" s="143"/>
      <c r="HGX30" s="144"/>
      <c r="HGY30" s="144"/>
      <c r="HGZ30" s="144"/>
      <c r="HHA30" s="141"/>
      <c r="HHB30" s="141"/>
      <c r="HHC30" s="142"/>
      <c r="HHD30" s="142"/>
      <c r="HHE30" s="143"/>
      <c r="HHF30" s="144"/>
      <c r="HHG30" s="144"/>
      <c r="HHH30" s="144"/>
      <c r="HHI30" s="141"/>
      <c r="HHJ30" s="141"/>
      <c r="HHK30" s="142"/>
      <c r="HHL30" s="142"/>
      <c r="HHM30" s="143"/>
      <c r="HHN30" s="144"/>
      <c r="HHO30" s="144"/>
      <c r="HHP30" s="144"/>
      <c r="HHQ30" s="141"/>
      <c r="HHR30" s="141"/>
      <c r="HHS30" s="142"/>
      <c r="HHT30" s="142"/>
      <c r="HHU30" s="143"/>
      <c r="HHV30" s="144"/>
      <c r="HHW30" s="144"/>
      <c r="HHX30" s="144"/>
      <c r="HHY30" s="141"/>
      <c r="HHZ30" s="141"/>
      <c r="HIA30" s="142"/>
      <c r="HIB30" s="142"/>
      <c r="HIC30" s="143"/>
      <c r="HID30" s="144"/>
      <c r="HIE30" s="144"/>
      <c r="HIF30" s="144"/>
      <c r="HIG30" s="141"/>
      <c r="HIH30" s="141"/>
      <c r="HII30" s="142"/>
      <c r="HIJ30" s="142"/>
      <c r="HIK30" s="143"/>
      <c r="HIL30" s="144"/>
      <c r="HIM30" s="144"/>
      <c r="HIN30" s="144"/>
      <c r="HIO30" s="141"/>
      <c r="HIP30" s="141"/>
      <c r="HIQ30" s="142"/>
      <c r="HIR30" s="142"/>
      <c r="HIS30" s="143"/>
      <c r="HIT30" s="144"/>
      <c r="HIU30" s="144"/>
      <c r="HIV30" s="144"/>
      <c r="HIW30" s="141"/>
      <c r="HIX30" s="141"/>
      <c r="HIY30" s="142"/>
      <c r="HIZ30" s="142"/>
      <c r="HJA30" s="143"/>
      <c r="HJB30" s="144"/>
      <c r="HJC30" s="144"/>
      <c r="HJD30" s="144"/>
      <c r="HJE30" s="141"/>
      <c r="HJF30" s="141"/>
      <c r="HJG30" s="142"/>
      <c r="HJH30" s="142"/>
      <c r="HJI30" s="143"/>
      <c r="HJJ30" s="144"/>
      <c r="HJK30" s="144"/>
      <c r="HJL30" s="144"/>
      <c r="HJM30" s="141"/>
      <c r="HJN30" s="141"/>
      <c r="HJO30" s="142"/>
      <c r="HJP30" s="142"/>
      <c r="HJQ30" s="143"/>
      <c r="HJR30" s="144"/>
      <c r="HJS30" s="144"/>
      <c r="HJT30" s="144"/>
      <c r="HJU30" s="141"/>
      <c r="HJV30" s="141"/>
      <c r="HJW30" s="142"/>
      <c r="HJX30" s="142"/>
      <c r="HJY30" s="143"/>
      <c r="HJZ30" s="144"/>
      <c r="HKA30" s="144"/>
      <c r="HKB30" s="144"/>
      <c r="HKC30" s="141"/>
      <c r="HKD30" s="141"/>
      <c r="HKE30" s="142"/>
      <c r="HKF30" s="142"/>
      <c r="HKG30" s="143"/>
      <c r="HKH30" s="144"/>
      <c r="HKI30" s="144"/>
      <c r="HKJ30" s="144"/>
      <c r="HKK30" s="141"/>
      <c r="HKL30" s="141"/>
      <c r="HKM30" s="142"/>
      <c r="HKN30" s="142"/>
      <c r="HKO30" s="143"/>
      <c r="HKP30" s="144"/>
      <c r="HKQ30" s="144"/>
      <c r="HKR30" s="144"/>
      <c r="HKS30" s="141"/>
      <c r="HKT30" s="141"/>
      <c r="HKU30" s="142"/>
      <c r="HKV30" s="142"/>
      <c r="HKW30" s="143"/>
      <c r="HKX30" s="144"/>
      <c r="HKY30" s="144"/>
      <c r="HKZ30" s="144"/>
      <c r="HLA30" s="141"/>
      <c r="HLB30" s="141"/>
      <c r="HLC30" s="142"/>
      <c r="HLD30" s="142"/>
      <c r="HLE30" s="143"/>
      <c r="HLF30" s="144"/>
      <c r="HLG30" s="144"/>
      <c r="HLH30" s="144"/>
      <c r="HLI30" s="141"/>
      <c r="HLJ30" s="141"/>
      <c r="HLK30" s="142"/>
      <c r="HLL30" s="142"/>
      <c r="HLM30" s="143"/>
      <c r="HLN30" s="144"/>
      <c r="HLO30" s="144"/>
      <c r="HLP30" s="144"/>
      <c r="HLQ30" s="141"/>
      <c r="HLR30" s="141"/>
      <c r="HLS30" s="142"/>
      <c r="HLT30" s="142"/>
      <c r="HLU30" s="143"/>
      <c r="HLV30" s="144"/>
      <c r="HLW30" s="144"/>
      <c r="HLX30" s="144"/>
      <c r="HLY30" s="141"/>
      <c r="HLZ30" s="141"/>
      <c r="HMA30" s="142"/>
      <c r="HMB30" s="142"/>
      <c r="HMC30" s="143"/>
      <c r="HMD30" s="144"/>
      <c r="HME30" s="144"/>
      <c r="HMF30" s="144"/>
      <c r="HMG30" s="141"/>
      <c r="HMH30" s="141"/>
      <c r="HMI30" s="142"/>
      <c r="HMJ30" s="142"/>
      <c r="HMK30" s="143"/>
      <c r="HML30" s="144"/>
      <c r="HMM30" s="144"/>
      <c r="HMN30" s="144"/>
      <c r="HMO30" s="141"/>
      <c r="HMP30" s="141"/>
      <c r="HMQ30" s="142"/>
      <c r="HMR30" s="142"/>
      <c r="HMS30" s="143"/>
      <c r="HMT30" s="144"/>
      <c r="HMU30" s="144"/>
      <c r="HMV30" s="144"/>
      <c r="HMW30" s="141"/>
      <c r="HMX30" s="141"/>
      <c r="HMY30" s="142"/>
      <c r="HMZ30" s="142"/>
      <c r="HNA30" s="143"/>
      <c r="HNB30" s="144"/>
      <c r="HNC30" s="144"/>
      <c r="HND30" s="144"/>
      <c r="HNE30" s="141"/>
      <c r="HNF30" s="141"/>
      <c r="HNG30" s="142"/>
      <c r="HNH30" s="142"/>
      <c r="HNI30" s="143"/>
      <c r="HNJ30" s="144"/>
      <c r="HNK30" s="144"/>
      <c r="HNL30" s="144"/>
      <c r="HNM30" s="141"/>
      <c r="HNN30" s="141"/>
      <c r="HNO30" s="142"/>
      <c r="HNP30" s="142"/>
      <c r="HNQ30" s="143"/>
      <c r="HNR30" s="144"/>
      <c r="HNS30" s="144"/>
      <c r="HNT30" s="144"/>
      <c r="HNU30" s="141"/>
      <c r="HNV30" s="141"/>
      <c r="HNW30" s="142"/>
      <c r="HNX30" s="142"/>
      <c r="HNY30" s="143"/>
      <c r="HNZ30" s="144"/>
      <c r="HOA30" s="144"/>
      <c r="HOB30" s="144"/>
      <c r="HOC30" s="141"/>
      <c r="HOD30" s="141"/>
      <c r="HOE30" s="142"/>
      <c r="HOF30" s="142"/>
      <c r="HOG30" s="143"/>
      <c r="HOH30" s="144"/>
      <c r="HOI30" s="144"/>
      <c r="HOJ30" s="144"/>
      <c r="HOK30" s="141"/>
      <c r="HOL30" s="141"/>
      <c r="HOM30" s="142"/>
      <c r="HON30" s="142"/>
      <c r="HOO30" s="143"/>
      <c r="HOP30" s="144"/>
      <c r="HOQ30" s="144"/>
      <c r="HOR30" s="144"/>
      <c r="HOS30" s="141"/>
      <c r="HOT30" s="141"/>
      <c r="HOU30" s="142"/>
      <c r="HOV30" s="142"/>
      <c r="HOW30" s="143"/>
      <c r="HOX30" s="144"/>
      <c r="HOY30" s="144"/>
      <c r="HOZ30" s="144"/>
      <c r="HPA30" s="141"/>
      <c r="HPB30" s="141"/>
      <c r="HPC30" s="142"/>
      <c r="HPD30" s="142"/>
      <c r="HPE30" s="143"/>
      <c r="HPF30" s="144"/>
      <c r="HPG30" s="144"/>
      <c r="HPH30" s="144"/>
      <c r="HPI30" s="141"/>
      <c r="HPJ30" s="141"/>
      <c r="HPK30" s="142"/>
      <c r="HPL30" s="142"/>
      <c r="HPM30" s="143"/>
      <c r="HPN30" s="144"/>
      <c r="HPO30" s="144"/>
      <c r="HPP30" s="144"/>
      <c r="HPQ30" s="141"/>
      <c r="HPR30" s="141"/>
      <c r="HPS30" s="142"/>
      <c r="HPT30" s="142"/>
      <c r="HPU30" s="143"/>
      <c r="HPV30" s="144"/>
      <c r="HPW30" s="144"/>
      <c r="HPX30" s="144"/>
      <c r="HPY30" s="141"/>
      <c r="HPZ30" s="141"/>
      <c r="HQA30" s="142"/>
      <c r="HQB30" s="142"/>
      <c r="HQC30" s="143"/>
      <c r="HQD30" s="144"/>
      <c r="HQE30" s="144"/>
      <c r="HQF30" s="144"/>
      <c r="HQG30" s="141"/>
      <c r="HQH30" s="141"/>
      <c r="HQI30" s="142"/>
      <c r="HQJ30" s="142"/>
      <c r="HQK30" s="143"/>
      <c r="HQL30" s="144"/>
      <c r="HQM30" s="144"/>
      <c r="HQN30" s="144"/>
      <c r="HQO30" s="141"/>
      <c r="HQP30" s="141"/>
      <c r="HQQ30" s="142"/>
      <c r="HQR30" s="142"/>
      <c r="HQS30" s="143"/>
      <c r="HQT30" s="144"/>
      <c r="HQU30" s="144"/>
      <c r="HQV30" s="144"/>
      <c r="HQW30" s="141"/>
      <c r="HQX30" s="141"/>
      <c r="HQY30" s="142"/>
      <c r="HQZ30" s="142"/>
      <c r="HRA30" s="143"/>
      <c r="HRB30" s="144"/>
      <c r="HRC30" s="144"/>
      <c r="HRD30" s="144"/>
      <c r="HRE30" s="141"/>
      <c r="HRF30" s="141"/>
      <c r="HRG30" s="142"/>
      <c r="HRH30" s="142"/>
      <c r="HRI30" s="143"/>
      <c r="HRJ30" s="144"/>
      <c r="HRK30" s="144"/>
      <c r="HRL30" s="144"/>
      <c r="HRM30" s="141"/>
      <c r="HRN30" s="141"/>
      <c r="HRO30" s="142"/>
      <c r="HRP30" s="142"/>
      <c r="HRQ30" s="143"/>
      <c r="HRR30" s="144"/>
      <c r="HRS30" s="144"/>
      <c r="HRT30" s="144"/>
      <c r="HRU30" s="141"/>
      <c r="HRV30" s="141"/>
      <c r="HRW30" s="142"/>
      <c r="HRX30" s="142"/>
      <c r="HRY30" s="143"/>
      <c r="HRZ30" s="144"/>
      <c r="HSA30" s="144"/>
      <c r="HSB30" s="144"/>
      <c r="HSC30" s="141"/>
      <c r="HSD30" s="141"/>
      <c r="HSE30" s="142"/>
      <c r="HSF30" s="142"/>
      <c r="HSG30" s="143"/>
      <c r="HSH30" s="144"/>
      <c r="HSI30" s="144"/>
      <c r="HSJ30" s="144"/>
      <c r="HSK30" s="141"/>
      <c r="HSL30" s="141"/>
      <c r="HSM30" s="142"/>
      <c r="HSN30" s="142"/>
      <c r="HSO30" s="143"/>
      <c r="HSP30" s="144"/>
      <c r="HSQ30" s="144"/>
      <c r="HSR30" s="144"/>
      <c r="HSS30" s="141"/>
      <c r="HST30" s="141"/>
      <c r="HSU30" s="142"/>
      <c r="HSV30" s="142"/>
      <c r="HSW30" s="143"/>
      <c r="HSX30" s="144"/>
      <c r="HSY30" s="144"/>
      <c r="HSZ30" s="144"/>
      <c r="HTA30" s="141"/>
      <c r="HTB30" s="141"/>
      <c r="HTC30" s="142"/>
      <c r="HTD30" s="142"/>
      <c r="HTE30" s="143"/>
      <c r="HTF30" s="144"/>
      <c r="HTG30" s="144"/>
      <c r="HTH30" s="144"/>
      <c r="HTI30" s="141"/>
      <c r="HTJ30" s="141"/>
      <c r="HTK30" s="142"/>
      <c r="HTL30" s="142"/>
      <c r="HTM30" s="143"/>
      <c r="HTN30" s="144"/>
      <c r="HTO30" s="144"/>
      <c r="HTP30" s="144"/>
      <c r="HTQ30" s="141"/>
      <c r="HTR30" s="141"/>
      <c r="HTS30" s="142"/>
      <c r="HTT30" s="142"/>
      <c r="HTU30" s="143"/>
      <c r="HTV30" s="144"/>
      <c r="HTW30" s="144"/>
      <c r="HTX30" s="144"/>
      <c r="HTY30" s="141"/>
      <c r="HTZ30" s="141"/>
      <c r="HUA30" s="142"/>
      <c r="HUB30" s="142"/>
      <c r="HUC30" s="143"/>
      <c r="HUD30" s="144"/>
      <c r="HUE30" s="144"/>
      <c r="HUF30" s="144"/>
      <c r="HUG30" s="141"/>
      <c r="HUH30" s="141"/>
      <c r="HUI30" s="142"/>
      <c r="HUJ30" s="142"/>
      <c r="HUK30" s="143"/>
      <c r="HUL30" s="144"/>
      <c r="HUM30" s="144"/>
      <c r="HUN30" s="144"/>
      <c r="HUO30" s="141"/>
      <c r="HUP30" s="141"/>
      <c r="HUQ30" s="142"/>
      <c r="HUR30" s="142"/>
      <c r="HUS30" s="143"/>
      <c r="HUT30" s="144"/>
      <c r="HUU30" s="144"/>
      <c r="HUV30" s="144"/>
      <c r="HUW30" s="141"/>
      <c r="HUX30" s="141"/>
      <c r="HUY30" s="142"/>
      <c r="HUZ30" s="142"/>
      <c r="HVA30" s="143"/>
      <c r="HVB30" s="144"/>
      <c r="HVC30" s="144"/>
      <c r="HVD30" s="144"/>
      <c r="HVE30" s="141"/>
      <c r="HVF30" s="141"/>
      <c r="HVG30" s="142"/>
      <c r="HVH30" s="142"/>
      <c r="HVI30" s="143"/>
      <c r="HVJ30" s="144"/>
      <c r="HVK30" s="144"/>
      <c r="HVL30" s="144"/>
      <c r="HVM30" s="141"/>
      <c r="HVN30" s="141"/>
      <c r="HVO30" s="142"/>
      <c r="HVP30" s="142"/>
      <c r="HVQ30" s="143"/>
      <c r="HVR30" s="144"/>
      <c r="HVS30" s="144"/>
      <c r="HVT30" s="144"/>
      <c r="HVU30" s="141"/>
      <c r="HVV30" s="141"/>
      <c r="HVW30" s="142"/>
      <c r="HVX30" s="142"/>
      <c r="HVY30" s="143"/>
      <c r="HVZ30" s="144"/>
      <c r="HWA30" s="144"/>
      <c r="HWB30" s="144"/>
      <c r="HWC30" s="141"/>
      <c r="HWD30" s="141"/>
      <c r="HWE30" s="142"/>
      <c r="HWF30" s="142"/>
      <c r="HWG30" s="143"/>
      <c r="HWH30" s="144"/>
      <c r="HWI30" s="144"/>
      <c r="HWJ30" s="144"/>
      <c r="HWK30" s="141"/>
      <c r="HWL30" s="141"/>
      <c r="HWM30" s="142"/>
      <c r="HWN30" s="142"/>
      <c r="HWO30" s="143"/>
      <c r="HWP30" s="144"/>
      <c r="HWQ30" s="144"/>
      <c r="HWR30" s="144"/>
      <c r="HWS30" s="141"/>
      <c r="HWT30" s="141"/>
      <c r="HWU30" s="142"/>
      <c r="HWV30" s="142"/>
      <c r="HWW30" s="143"/>
      <c r="HWX30" s="144"/>
      <c r="HWY30" s="144"/>
      <c r="HWZ30" s="144"/>
      <c r="HXA30" s="141"/>
      <c r="HXB30" s="141"/>
      <c r="HXC30" s="142"/>
      <c r="HXD30" s="142"/>
      <c r="HXE30" s="143"/>
      <c r="HXF30" s="144"/>
      <c r="HXG30" s="144"/>
      <c r="HXH30" s="144"/>
      <c r="HXI30" s="141"/>
      <c r="HXJ30" s="141"/>
      <c r="HXK30" s="142"/>
      <c r="HXL30" s="142"/>
      <c r="HXM30" s="143"/>
      <c r="HXN30" s="144"/>
      <c r="HXO30" s="144"/>
      <c r="HXP30" s="144"/>
      <c r="HXQ30" s="141"/>
      <c r="HXR30" s="141"/>
      <c r="HXS30" s="142"/>
      <c r="HXT30" s="142"/>
      <c r="HXU30" s="143"/>
      <c r="HXV30" s="144"/>
      <c r="HXW30" s="144"/>
      <c r="HXX30" s="144"/>
      <c r="HXY30" s="141"/>
      <c r="HXZ30" s="141"/>
      <c r="HYA30" s="142"/>
      <c r="HYB30" s="142"/>
      <c r="HYC30" s="143"/>
      <c r="HYD30" s="144"/>
      <c r="HYE30" s="144"/>
      <c r="HYF30" s="144"/>
      <c r="HYG30" s="141"/>
      <c r="HYH30" s="141"/>
      <c r="HYI30" s="142"/>
      <c r="HYJ30" s="142"/>
      <c r="HYK30" s="143"/>
      <c r="HYL30" s="144"/>
      <c r="HYM30" s="144"/>
      <c r="HYN30" s="144"/>
      <c r="HYO30" s="141"/>
      <c r="HYP30" s="141"/>
      <c r="HYQ30" s="142"/>
      <c r="HYR30" s="142"/>
      <c r="HYS30" s="143"/>
      <c r="HYT30" s="144"/>
      <c r="HYU30" s="144"/>
      <c r="HYV30" s="144"/>
      <c r="HYW30" s="141"/>
      <c r="HYX30" s="141"/>
      <c r="HYY30" s="142"/>
      <c r="HYZ30" s="142"/>
      <c r="HZA30" s="143"/>
      <c r="HZB30" s="144"/>
      <c r="HZC30" s="144"/>
      <c r="HZD30" s="144"/>
      <c r="HZE30" s="141"/>
      <c r="HZF30" s="141"/>
      <c r="HZG30" s="142"/>
      <c r="HZH30" s="142"/>
      <c r="HZI30" s="143"/>
      <c r="HZJ30" s="144"/>
      <c r="HZK30" s="144"/>
      <c r="HZL30" s="144"/>
      <c r="HZM30" s="141"/>
      <c r="HZN30" s="141"/>
      <c r="HZO30" s="142"/>
      <c r="HZP30" s="142"/>
      <c r="HZQ30" s="143"/>
      <c r="HZR30" s="144"/>
      <c r="HZS30" s="144"/>
      <c r="HZT30" s="144"/>
      <c r="HZU30" s="141"/>
      <c r="HZV30" s="141"/>
      <c r="HZW30" s="142"/>
      <c r="HZX30" s="142"/>
      <c r="HZY30" s="143"/>
      <c r="HZZ30" s="144"/>
      <c r="IAA30" s="144"/>
      <c r="IAB30" s="144"/>
      <c r="IAC30" s="141"/>
      <c r="IAD30" s="141"/>
      <c r="IAE30" s="142"/>
      <c r="IAF30" s="142"/>
      <c r="IAG30" s="143"/>
      <c r="IAH30" s="144"/>
      <c r="IAI30" s="144"/>
      <c r="IAJ30" s="144"/>
      <c r="IAK30" s="141"/>
      <c r="IAL30" s="141"/>
      <c r="IAM30" s="142"/>
      <c r="IAN30" s="142"/>
      <c r="IAO30" s="143"/>
      <c r="IAP30" s="144"/>
      <c r="IAQ30" s="144"/>
      <c r="IAR30" s="144"/>
      <c r="IAS30" s="141"/>
      <c r="IAT30" s="141"/>
      <c r="IAU30" s="142"/>
      <c r="IAV30" s="142"/>
      <c r="IAW30" s="143"/>
      <c r="IAX30" s="144"/>
      <c r="IAY30" s="144"/>
      <c r="IAZ30" s="144"/>
      <c r="IBA30" s="141"/>
      <c r="IBB30" s="141"/>
      <c r="IBC30" s="142"/>
      <c r="IBD30" s="142"/>
      <c r="IBE30" s="143"/>
      <c r="IBF30" s="144"/>
      <c r="IBG30" s="144"/>
      <c r="IBH30" s="144"/>
      <c r="IBI30" s="141"/>
      <c r="IBJ30" s="141"/>
      <c r="IBK30" s="142"/>
      <c r="IBL30" s="142"/>
      <c r="IBM30" s="143"/>
      <c r="IBN30" s="144"/>
      <c r="IBO30" s="144"/>
      <c r="IBP30" s="144"/>
      <c r="IBQ30" s="141"/>
      <c r="IBR30" s="141"/>
      <c r="IBS30" s="142"/>
      <c r="IBT30" s="142"/>
      <c r="IBU30" s="143"/>
      <c r="IBV30" s="144"/>
      <c r="IBW30" s="144"/>
      <c r="IBX30" s="144"/>
      <c r="IBY30" s="141"/>
      <c r="IBZ30" s="141"/>
      <c r="ICA30" s="142"/>
      <c r="ICB30" s="142"/>
      <c r="ICC30" s="143"/>
      <c r="ICD30" s="144"/>
      <c r="ICE30" s="144"/>
      <c r="ICF30" s="144"/>
      <c r="ICG30" s="141"/>
      <c r="ICH30" s="141"/>
      <c r="ICI30" s="142"/>
      <c r="ICJ30" s="142"/>
      <c r="ICK30" s="143"/>
      <c r="ICL30" s="144"/>
      <c r="ICM30" s="144"/>
      <c r="ICN30" s="144"/>
      <c r="ICO30" s="141"/>
      <c r="ICP30" s="141"/>
      <c r="ICQ30" s="142"/>
      <c r="ICR30" s="142"/>
      <c r="ICS30" s="143"/>
      <c r="ICT30" s="144"/>
      <c r="ICU30" s="144"/>
      <c r="ICV30" s="144"/>
      <c r="ICW30" s="141"/>
      <c r="ICX30" s="141"/>
      <c r="ICY30" s="142"/>
      <c r="ICZ30" s="142"/>
      <c r="IDA30" s="143"/>
      <c r="IDB30" s="144"/>
      <c r="IDC30" s="144"/>
      <c r="IDD30" s="144"/>
      <c r="IDE30" s="141"/>
      <c r="IDF30" s="141"/>
      <c r="IDG30" s="142"/>
      <c r="IDH30" s="142"/>
      <c r="IDI30" s="143"/>
      <c r="IDJ30" s="144"/>
      <c r="IDK30" s="144"/>
      <c r="IDL30" s="144"/>
      <c r="IDM30" s="141"/>
      <c r="IDN30" s="141"/>
      <c r="IDO30" s="142"/>
      <c r="IDP30" s="142"/>
      <c r="IDQ30" s="143"/>
      <c r="IDR30" s="144"/>
      <c r="IDS30" s="144"/>
      <c r="IDT30" s="144"/>
      <c r="IDU30" s="141"/>
      <c r="IDV30" s="141"/>
      <c r="IDW30" s="142"/>
      <c r="IDX30" s="142"/>
      <c r="IDY30" s="143"/>
      <c r="IDZ30" s="144"/>
      <c r="IEA30" s="144"/>
      <c r="IEB30" s="144"/>
      <c r="IEC30" s="141"/>
      <c r="IED30" s="141"/>
      <c r="IEE30" s="142"/>
      <c r="IEF30" s="142"/>
      <c r="IEG30" s="143"/>
      <c r="IEH30" s="144"/>
      <c r="IEI30" s="144"/>
      <c r="IEJ30" s="144"/>
      <c r="IEK30" s="141"/>
      <c r="IEL30" s="141"/>
      <c r="IEM30" s="142"/>
      <c r="IEN30" s="142"/>
      <c r="IEO30" s="143"/>
      <c r="IEP30" s="144"/>
      <c r="IEQ30" s="144"/>
      <c r="IER30" s="144"/>
      <c r="IES30" s="141"/>
      <c r="IET30" s="141"/>
      <c r="IEU30" s="142"/>
      <c r="IEV30" s="142"/>
      <c r="IEW30" s="143"/>
      <c r="IEX30" s="144"/>
      <c r="IEY30" s="144"/>
      <c r="IEZ30" s="144"/>
      <c r="IFA30" s="141"/>
      <c r="IFB30" s="141"/>
      <c r="IFC30" s="142"/>
      <c r="IFD30" s="142"/>
      <c r="IFE30" s="143"/>
      <c r="IFF30" s="144"/>
      <c r="IFG30" s="144"/>
      <c r="IFH30" s="144"/>
      <c r="IFI30" s="141"/>
      <c r="IFJ30" s="141"/>
      <c r="IFK30" s="142"/>
      <c r="IFL30" s="142"/>
      <c r="IFM30" s="143"/>
      <c r="IFN30" s="144"/>
      <c r="IFO30" s="144"/>
      <c r="IFP30" s="144"/>
      <c r="IFQ30" s="141"/>
      <c r="IFR30" s="141"/>
      <c r="IFS30" s="142"/>
      <c r="IFT30" s="142"/>
      <c r="IFU30" s="143"/>
      <c r="IFV30" s="144"/>
      <c r="IFW30" s="144"/>
      <c r="IFX30" s="144"/>
      <c r="IFY30" s="141"/>
      <c r="IFZ30" s="141"/>
      <c r="IGA30" s="142"/>
      <c r="IGB30" s="142"/>
      <c r="IGC30" s="143"/>
      <c r="IGD30" s="144"/>
      <c r="IGE30" s="144"/>
      <c r="IGF30" s="144"/>
      <c r="IGG30" s="141"/>
      <c r="IGH30" s="141"/>
      <c r="IGI30" s="142"/>
      <c r="IGJ30" s="142"/>
      <c r="IGK30" s="143"/>
      <c r="IGL30" s="144"/>
      <c r="IGM30" s="144"/>
      <c r="IGN30" s="144"/>
      <c r="IGO30" s="141"/>
      <c r="IGP30" s="141"/>
      <c r="IGQ30" s="142"/>
      <c r="IGR30" s="142"/>
      <c r="IGS30" s="143"/>
      <c r="IGT30" s="144"/>
      <c r="IGU30" s="144"/>
      <c r="IGV30" s="144"/>
      <c r="IGW30" s="141"/>
      <c r="IGX30" s="141"/>
      <c r="IGY30" s="142"/>
      <c r="IGZ30" s="142"/>
      <c r="IHA30" s="143"/>
      <c r="IHB30" s="144"/>
      <c r="IHC30" s="144"/>
      <c r="IHD30" s="144"/>
      <c r="IHE30" s="141"/>
      <c r="IHF30" s="141"/>
      <c r="IHG30" s="142"/>
      <c r="IHH30" s="142"/>
      <c r="IHI30" s="143"/>
      <c r="IHJ30" s="144"/>
      <c r="IHK30" s="144"/>
      <c r="IHL30" s="144"/>
      <c r="IHM30" s="141"/>
      <c r="IHN30" s="141"/>
      <c r="IHO30" s="142"/>
      <c r="IHP30" s="142"/>
      <c r="IHQ30" s="143"/>
      <c r="IHR30" s="144"/>
      <c r="IHS30" s="144"/>
      <c r="IHT30" s="144"/>
      <c r="IHU30" s="141"/>
      <c r="IHV30" s="141"/>
      <c r="IHW30" s="142"/>
      <c r="IHX30" s="142"/>
      <c r="IHY30" s="143"/>
      <c r="IHZ30" s="144"/>
      <c r="IIA30" s="144"/>
      <c r="IIB30" s="144"/>
      <c r="IIC30" s="141"/>
      <c r="IID30" s="141"/>
      <c r="IIE30" s="142"/>
      <c r="IIF30" s="142"/>
      <c r="IIG30" s="143"/>
      <c r="IIH30" s="144"/>
      <c r="III30" s="144"/>
      <c r="IIJ30" s="144"/>
      <c r="IIK30" s="141"/>
      <c r="IIL30" s="141"/>
      <c r="IIM30" s="142"/>
      <c r="IIN30" s="142"/>
      <c r="IIO30" s="143"/>
      <c r="IIP30" s="144"/>
      <c r="IIQ30" s="144"/>
      <c r="IIR30" s="144"/>
      <c r="IIS30" s="141"/>
      <c r="IIT30" s="141"/>
      <c r="IIU30" s="142"/>
      <c r="IIV30" s="142"/>
      <c r="IIW30" s="143"/>
      <c r="IIX30" s="144"/>
      <c r="IIY30" s="144"/>
      <c r="IIZ30" s="144"/>
      <c r="IJA30" s="141"/>
      <c r="IJB30" s="141"/>
      <c r="IJC30" s="142"/>
      <c r="IJD30" s="142"/>
      <c r="IJE30" s="143"/>
      <c r="IJF30" s="144"/>
      <c r="IJG30" s="144"/>
      <c r="IJH30" s="144"/>
      <c r="IJI30" s="141"/>
      <c r="IJJ30" s="141"/>
      <c r="IJK30" s="142"/>
      <c r="IJL30" s="142"/>
      <c r="IJM30" s="143"/>
      <c r="IJN30" s="144"/>
      <c r="IJO30" s="144"/>
      <c r="IJP30" s="144"/>
      <c r="IJQ30" s="141"/>
      <c r="IJR30" s="141"/>
      <c r="IJS30" s="142"/>
      <c r="IJT30" s="142"/>
      <c r="IJU30" s="143"/>
      <c r="IJV30" s="144"/>
      <c r="IJW30" s="144"/>
      <c r="IJX30" s="144"/>
      <c r="IJY30" s="141"/>
      <c r="IJZ30" s="141"/>
      <c r="IKA30" s="142"/>
      <c r="IKB30" s="142"/>
      <c r="IKC30" s="143"/>
      <c r="IKD30" s="144"/>
      <c r="IKE30" s="144"/>
      <c r="IKF30" s="144"/>
      <c r="IKG30" s="141"/>
      <c r="IKH30" s="141"/>
      <c r="IKI30" s="142"/>
      <c r="IKJ30" s="142"/>
      <c r="IKK30" s="143"/>
      <c r="IKL30" s="144"/>
      <c r="IKM30" s="144"/>
      <c r="IKN30" s="144"/>
      <c r="IKO30" s="141"/>
      <c r="IKP30" s="141"/>
      <c r="IKQ30" s="142"/>
      <c r="IKR30" s="142"/>
      <c r="IKS30" s="143"/>
      <c r="IKT30" s="144"/>
      <c r="IKU30" s="144"/>
      <c r="IKV30" s="144"/>
      <c r="IKW30" s="141"/>
      <c r="IKX30" s="141"/>
      <c r="IKY30" s="142"/>
      <c r="IKZ30" s="142"/>
      <c r="ILA30" s="143"/>
      <c r="ILB30" s="144"/>
      <c r="ILC30" s="144"/>
      <c r="ILD30" s="144"/>
      <c r="ILE30" s="141"/>
      <c r="ILF30" s="141"/>
      <c r="ILG30" s="142"/>
      <c r="ILH30" s="142"/>
      <c r="ILI30" s="143"/>
      <c r="ILJ30" s="144"/>
      <c r="ILK30" s="144"/>
      <c r="ILL30" s="144"/>
      <c r="ILM30" s="141"/>
      <c r="ILN30" s="141"/>
      <c r="ILO30" s="142"/>
      <c r="ILP30" s="142"/>
      <c r="ILQ30" s="143"/>
      <c r="ILR30" s="144"/>
      <c r="ILS30" s="144"/>
      <c r="ILT30" s="144"/>
      <c r="ILU30" s="141"/>
      <c r="ILV30" s="141"/>
      <c r="ILW30" s="142"/>
      <c r="ILX30" s="142"/>
      <c r="ILY30" s="143"/>
      <c r="ILZ30" s="144"/>
      <c r="IMA30" s="144"/>
      <c r="IMB30" s="144"/>
      <c r="IMC30" s="141"/>
      <c r="IMD30" s="141"/>
      <c r="IME30" s="142"/>
      <c r="IMF30" s="142"/>
      <c r="IMG30" s="143"/>
      <c r="IMH30" s="144"/>
      <c r="IMI30" s="144"/>
      <c r="IMJ30" s="144"/>
      <c r="IMK30" s="141"/>
      <c r="IML30" s="141"/>
      <c r="IMM30" s="142"/>
      <c r="IMN30" s="142"/>
      <c r="IMO30" s="143"/>
      <c r="IMP30" s="144"/>
      <c r="IMQ30" s="144"/>
      <c r="IMR30" s="144"/>
      <c r="IMS30" s="141"/>
      <c r="IMT30" s="141"/>
      <c r="IMU30" s="142"/>
      <c r="IMV30" s="142"/>
      <c r="IMW30" s="143"/>
      <c r="IMX30" s="144"/>
      <c r="IMY30" s="144"/>
      <c r="IMZ30" s="144"/>
      <c r="INA30" s="141"/>
      <c r="INB30" s="141"/>
      <c r="INC30" s="142"/>
      <c r="IND30" s="142"/>
      <c r="INE30" s="143"/>
      <c r="INF30" s="144"/>
      <c r="ING30" s="144"/>
      <c r="INH30" s="144"/>
      <c r="INI30" s="141"/>
      <c r="INJ30" s="141"/>
      <c r="INK30" s="142"/>
      <c r="INL30" s="142"/>
      <c r="INM30" s="143"/>
      <c r="INN30" s="144"/>
      <c r="INO30" s="144"/>
      <c r="INP30" s="144"/>
      <c r="INQ30" s="141"/>
      <c r="INR30" s="141"/>
      <c r="INS30" s="142"/>
      <c r="INT30" s="142"/>
      <c r="INU30" s="143"/>
      <c r="INV30" s="144"/>
      <c r="INW30" s="144"/>
      <c r="INX30" s="144"/>
      <c r="INY30" s="141"/>
      <c r="INZ30" s="141"/>
      <c r="IOA30" s="142"/>
      <c r="IOB30" s="142"/>
      <c r="IOC30" s="143"/>
      <c r="IOD30" s="144"/>
      <c r="IOE30" s="144"/>
      <c r="IOF30" s="144"/>
      <c r="IOG30" s="141"/>
      <c r="IOH30" s="141"/>
      <c r="IOI30" s="142"/>
      <c r="IOJ30" s="142"/>
      <c r="IOK30" s="143"/>
      <c r="IOL30" s="144"/>
      <c r="IOM30" s="144"/>
      <c r="ION30" s="144"/>
      <c r="IOO30" s="141"/>
      <c r="IOP30" s="141"/>
      <c r="IOQ30" s="142"/>
      <c r="IOR30" s="142"/>
      <c r="IOS30" s="143"/>
      <c r="IOT30" s="144"/>
      <c r="IOU30" s="144"/>
      <c r="IOV30" s="144"/>
      <c r="IOW30" s="141"/>
      <c r="IOX30" s="141"/>
      <c r="IOY30" s="142"/>
      <c r="IOZ30" s="142"/>
      <c r="IPA30" s="143"/>
      <c r="IPB30" s="144"/>
      <c r="IPC30" s="144"/>
      <c r="IPD30" s="144"/>
      <c r="IPE30" s="141"/>
      <c r="IPF30" s="141"/>
      <c r="IPG30" s="142"/>
      <c r="IPH30" s="142"/>
      <c r="IPI30" s="143"/>
      <c r="IPJ30" s="144"/>
      <c r="IPK30" s="144"/>
      <c r="IPL30" s="144"/>
      <c r="IPM30" s="141"/>
      <c r="IPN30" s="141"/>
      <c r="IPO30" s="142"/>
      <c r="IPP30" s="142"/>
      <c r="IPQ30" s="143"/>
      <c r="IPR30" s="144"/>
      <c r="IPS30" s="144"/>
      <c r="IPT30" s="144"/>
      <c r="IPU30" s="141"/>
      <c r="IPV30" s="141"/>
      <c r="IPW30" s="142"/>
      <c r="IPX30" s="142"/>
      <c r="IPY30" s="143"/>
      <c r="IPZ30" s="144"/>
      <c r="IQA30" s="144"/>
      <c r="IQB30" s="144"/>
      <c r="IQC30" s="141"/>
      <c r="IQD30" s="141"/>
      <c r="IQE30" s="142"/>
      <c r="IQF30" s="142"/>
      <c r="IQG30" s="143"/>
      <c r="IQH30" s="144"/>
      <c r="IQI30" s="144"/>
      <c r="IQJ30" s="144"/>
      <c r="IQK30" s="141"/>
      <c r="IQL30" s="141"/>
      <c r="IQM30" s="142"/>
      <c r="IQN30" s="142"/>
      <c r="IQO30" s="143"/>
      <c r="IQP30" s="144"/>
      <c r="IQQ30" s="144"/>
      <c r="IQR30" s="144"/>
      <c r="IQS30" s="141"/>
      <c r="IQT30" s="141"/>
      <c r="IQU30" s="142"/>
      <c r="IQV30" s="142"/>
      <c r="IQW30" s="143"/>
      <c r="IQX30" s="144"/>
      <c r="IQY30" s="144"/>
      <c r="IQZ30" s="144"/>
      <c r="IRA30" s="141"/>
      <c r="IRB30" s="141"/>
      <c r="IRC30" s="142"/>
      <c r="IRD30" s="142"/>
      <c r="IRE30" s="143"/>
      <c r="IRF30" s="144"/>
      <c r="IRG30" s="144"/>
      <c r="IRH30" s="144"/>
      <c r="IRI30" s="141"/>
      <c r="IRJ30" s="141"/>
      <c r="IRK30" s="142"/>
      <c r="IRL30" s="142"/>
      <c r="IRM30" s="143"/>
      <c r="IRN30" s="144"/>
      <c r="IRO30" s="144"/>
      <c r="IRP30" s="144"/>
      <c r="IRQ30" s="141"/>
      <c r="IRR30" s="141"/>
      <c r="IRS30" s="142"/>
      <c r="IRT30" s="142"/>
      <c r="IRU30" s="143"/>
      <c r="IRV30" s="144"/>
      <c r="IRW30" s="144"/>
      <c r="IRX30" s="144"/>
      <c r="IRY30" s="141"/>
      <c r="IRZ30" s="141"/>
      <c r="ISA30" s="142"/>
      <c r="ISB30" s="142"/>
      <c r="ISC30" s="143"/>
      <c r="ISD30" s="144"/>
      <c r="ISE30" s="144"/>
      <c r="ISF30" s="144"/>
      <c r="ISG30" s="141"/>
      <c r="ISH30" s="141"/>
      <c r="ISI30" s="142"/>
      <c r="ISJ30" s="142"/>
      <c r="ISK30" s="143"/>
      <c r="ISL30" s="144"/>
      <c r="ISM30" s="144"/>
      <c r="ISN30" s="144"/>
      <c r="ISO30" s="141"/>
      <c r="ISP30" s="141"/>
      <c r="ISQ30" s="142"/>
      <c r="ISR30" s="142"/>
      <c r="ISS30" s="143"/>
      <c r="IST30" s="144"/>
      <c r="ISU30" s="144"/>
      <c r="ISV30" s="144"/>
      <c r="ISW30" s="141"/>
      <c r="ISX30" s="141"/>
      <c r="ISY30" s="142"/>
      <c r="ISZ30" s="142"/>
      <c r="ITA30" s="143"/>
      <c r="ITB30" s="144"/>
      <c r="ITC30" s="144"/>
      <c r="ITD30" s="144"/>
      <c r="ITE30" s="141"/>
      <c r="ITF30" s="141"/>
      <c r="ITG30" s="142"/>
      <c r="ITH30" s="142"/>
      <c r="ITI30" s="143"/>
      <c r="ITJ30" s="144"/>
      <c r="ITK30" s="144"/>
      <c r="ITL30" s="144"/>
      <c r="ITM30" s="141"/>
      <c r="ITN30" s="141"/>
      <c r="ITO30" s="142"/>
      <c r="ITP30" s="142"/>
      <c r="ITQ30" s="143"/>
      <c r="ITR30" s="144"/>
      <c r="ITS30" s="144"/>
      <c r="ITT30" s="144"/>
      <c r="ITU30" s="141"/>
      <c r="ITV30" s="141"/>
      <c r="ITW30" s="142"/>
      <c r="ITX30" s="142"/>
      <c r="ITY30" s="143"/>
      <c r="ITZ30" s="144"/>
      <c r="IUA30" s="144"/>
      <c r="IUB30" s="144"/>
      <c r="IUC30" s="141"/>
      <c r="IUD30" s="141"/>
      <c r="IUE30" s="142"/>
      <c r="IUF30" s="142"/>
      <c r="IUG30" s="143"/>
      <c r="IUH30" s="144"/>
      <c r="IUI30" s="144"/>
      <c r="IUJ30" s="144"/>
      <c r="IUK30" s="141"/>
      <c r="IUL30" s="141"/>
      <c r="IUM30" s="142"/>
      <c r="IUN30" s="142"/>
      <c r="IUO30" s="143"/>
      <c r="IUP30" s="144"/>
      <c r="IUQ30" s="144"/>
      <c r="IUR30" s="144"/>
      <c r="IUS30" s="141"/>
      <c r="IUT30" s="141"/>
      <c r="IUU30" s="142"/>
      <c r="IUV30" s="142"/>
      <c r="IUW30" s="143"/>
      <c r="IUX30" s="144"/>
      <c r="IUY30" s="144"/>
      <c r="IUZ30" s="144"/>
      <c r="IVA30" s="141"/>
      <c r="IVB30" s="141"/>
      <c r="IVC30" s="142"/>
      <c r="IVD30" s="142"/>
      <c r="IVE30" s="143"/>
      <c r="IVF30" s="144"/>
      <c r="IVG30" s="144"/>
      <c r="IVH30" s="144"/>
      <c r="IVI30" s="141"/>
      <c r="IVJ30" s="141"/>
      <c r="IVK30" s="142"/>
      <c r="IVL30" s="142"/>
      <c r="IVM30" s="143"/>
      <c r="IVN30" s="144"/>
      <c r="IVO30" s="144"/>
      <c r="IVP30" s="144"/>
      <c r="IVQ30" s="141"/>
      <c r="IVR30" s="141"/>
      <c r="IVS30" s="142"/>
      <c r="IVT30" s="142"/>
      <c r="IVU30" s="143"/>
      <c r="IVV30" s="144"/>
      <c r="IVW30" s="144"/>
      <c r="IVX30" s="144"/>
      <c r="IVY30" s="141"/>
      <c r="IVZ30" s="141"/>
      <c r="IWA30" s="142"/>
      <c r="IWB30" s="142"/>
      <c r="IWC30" s="143"/>
      <c r="IWD30" s="144"/>
      <c r="IWE30" s="144"/>
      <c r="IWF30" s="144"/>
      <c r="IWG30" s="141"/>
      <c r="IWH30" s="141"/>
      <c r="IWI30" s="142"/>
      <c r="IWJ30" s="142"/>
      <c r="IWK30" s="143"/>
      <c r="IWL30" s="144"/>
      <c r="IWM30" s="144"/>
      <c r="IWN30" s="144"/>
      <c r="IWO30" s="141"/>
      <c r="IWP30" s="141"/>
      <c r="IWQ30" s="142"/>
      <c r="IWR30" s="142"/>
      <c r="IWS30" s="143"/>
      <c r="IWT30" s="144"/>
      <c r="IWU30" s="144"/>
      <c r="IWV30" s="144"/>
      <c r="IWW30" s="141"/>
      <c r="IWX30" s="141"/>
      <c r="IWY30" s="142"/>
      <c r="IWZ30" s="142"/>
      <c r="IXA30" s="143"/>
      <c r="IXB30" s="144"/>
      <c r="IXC30" s="144"/>
      <c r="IXD30" s="144"/>
      <c r="IXE30" s="141"/>
      <c r="IXF30" s="141"/>
      <c r="IXG30" s="142"/>
      <c r="IXH30" s="142"/>
      <c r="IXI30" s="143"/>
      <c r="IXJ30" s="144"/>
      <c r="IXK30" s="144"/>
      <c r="IXL30" s="144"/>
      <c r="IXM30" s="141"/>
      <c r="IXN30" s="141"/>
      <c r="IXO30" s="142"/>
      <c r="IXP30" s="142"/>
      <c r="IXQ30" s="143"/>
      <c r="IXR30" s="144"/>
      <c r="IXS30" s="144"/>
      <c r="IXT30" s="144"/>
      <c r="IXU30" s="141"/>
      <c r="IXV30" s="141"/>
      <c r="IXW30" s="142"/>
      <c r="IXX30" s="142"/>
      <c r="IXY30" s="143"/>
      <c r="IXZ30" s="144"/>
      <c r="IYA30" s="144"/>
      <c r="IYB30" s="144"/>
      <c r="IYC30" s="141"/>
      <c r="IYD30" s="141"/>
      <c r="IYE30" s="142"/>
      <c r="IYF30" s="142"/>
      <c r="IYG30" s="143"/>
      <c r="IYH30" s="144"/>
      <c r="IYI30" s="144"/>
      <c r="IYJ30" s="144"/>
      <c r="IYK30" s="141"/>
      <c r="IYL30" s="141"/>
      <c r="IYM30" s="142"/>
      <c r="IYN30" s="142"/>
      <c r="IYO30" s="143"/>
      <c r="IYP30" s="144"/>
      <c r="IYQ30" s="144"/>
      <c r="IYR30" s="144"/>
      <c r="IYS30" s="141"/>
      <c r="IYT30" s="141"/>
      <c r="IYU30" s="142"/>
      <c r="IYV30" s="142"/>
      <c r="IYW30" s="143"/>
      <c r="IYX30" s="144"/>
      <c r="IYY30" s="144"/>
      <c r="IYZ30" s="144"/>
      <c r="IZA30" s="141"/>
      <c r="IZB30" s="141"/>
      <c r="IZC30" s="142"/>
      <c r="IZD30" s="142"/>
      <c r="IZE30" s="143"/>
      <c r="IZF30" s="144"/>
      <c r="IZG30" s="144"/>
      <c r="IZH30" s="144"/>
      <c r="IZI30" s="141"/>
      <c r="IZJ30" s="141"/>
      <c r="IZK30" s="142"/>
      <c r="IZL30" s="142"/>
      <c r="IZM30" s="143"/>
      <c r="IZN30" s="144"/>
      <c r="IZO30" s="144"/>
      <c r="IZP30" s="144"/>
      <c r="IZQ30" s="141"/>
      <c r="IZR30" s="141"/>
      <c r="IZS30" s="142"/>
      <c r="IZT30" s="142"/>
      <c r="IZU30" s="143"/>
      <c r="IZV30" s="144"/>
      <c r="IZW30" s="144"/>
      <c r="IZX30" s="144"/>
      <c r="IZY30" s="141"/>
      <c r="IZZ30" s="141"/>
      <c r="JAA30" s="142"/>
      <c r="JAB30" s="142"/>
      <c r="JAC30" s="143"/>
      <c r="JAD30" s="144"/>
      <c r="JAE30" s="144"/>
      <c r="JAF30" s="144"/>
      <c r="JAG30" s="141"/>
      <c r="JAH30" s="141"/>
      <c r="JAI30" s="142"/>
      <c r="JAJ30" s="142"/>
      <c r="JAK30" s="143"/>
      <c r="JAL30" s="144"/>
      <c r="JAM30" s="144"/>
      <c r="JAN30" s="144"/>
      <c r="JAO30" s="141"/>
      <c r="JAP30" s="141"/>
      <c r="JAQ30" s="142"/>
      <c r="JAR30" s="142"/>
      <c r="JAS30" s="143"/>
      <c r="JAT30" s="144"/>
      <c r="JAU30" s="144"/>
      <c r="JAV30" s="144"/>
      <c r="JAW30" s="141"/>
      <c r="JAX30" s="141"/>
      <c r="JAY30" s="142"/>
      <c r="JAZ30" s="142"/>
      <c r="JBA30" s="143"/>
      <c r="JBB30" s="144"/>
      <c r="JBC30" s="144"/>
      <c r="JBD30" s="144"/>
      <c r="JBE30" s="141"/>
      <c r="JBF30" s="141"/>
      <c r="JBG30" s="142"/>
      <c r="JBH30" s="142"/>
      <c r="JBI30" s="143"/>
      <c r="JBJ30" s="144"/>
      <c r="JBK30" s="144"/>
      <c r="JBL30" s="144"/>
      <c r="JBM30" s="141"/>
      <c r="JBN30" s="141"/>
      <c r="JBO30" s="142"/>
      <c r="JBP30" s="142"/>
      <c r="JBQ30" s="143"/>
      <c r="JBR30" s="144"/>
      <c r="JBS30" s="144"/>
      <c r="JBT30" s="144"/>
      <c r="JBU30" s="141"/>
      <c r="JBV30" s="141"/>
      <c r="JBW30" s="142"/>
      <c r="JBX30" s="142"/>
      <c r="JBY30" s="143"/>
      <c r="JBZ30" s="144"/>
      <c r="JCA30" s="144"/>
      <c r="JCB30" s="144"/>
      <c r="JCC30" s="141"/>
      <c r="JCD30" s="141"/>
      <c r="JCE30" s="142"/>
      <c r="JCF30" s="142"/>
      <c r="JCG30" s="143"/>
      <c r="JCH30" s="144"/>
      <c r="JCI30" s="144"/>
      <c r="JCJ30" s="144"/>
      <c r="JCK30" s="141"/>
      <c r="JCL30" s="141"/>
      <c r="JCM30" s="142"/>
      <c r="JCN30" s="142"/>
      <c r="JCO30" s="143"/>
      <c r="JCP30" s="144"/>
      <c r="JCQ30" s="144"/>
      <c r="JCR30" s="144"/>
      <c r="JCS30" s="141"/>
      <c r="JCT30" s="141"/>
      <c r="JCU30" s="142"/>
      <c r="JCV30" s="142"/>
      <c r="JCW30" s="143"/>
      <c r="JCX30" s="144"/>
      <c r="JCY30" s="144"/>
      <c r="JCZ30" s="144"/>
      <c r="JDA30" s="141"/>
      <c r="JDB30" s="141"/>
      <c r="JDC30" s="142"/>
      <c r="JDD30" s="142"/>
      <c r="JDE30" s="143"/>
      <c r="JDF30" s="144"/>
      <c r="JDG30" s="144"/>
      <c r="JDH30" s="144"/>
      <c r="JDI30" s="141"/>
      <c r="JDJ30" s="141"/>
      <c r="JDK30" s="142"/>
      <c r="JDL30" s="142"/>
      <c r="JDM30" s="143"/>
      <c r="JDN30" s="144"/>
      <c r="JDO30" s="144"/>
      <c r="JDP30" s="144"/>
      <c r="JDQ30" s="141"/>
      <c r="JDR30" s="141"/>
      <c r="JDS30" s="142"/>
      <c r="JDT30" s="142"/>
      <c r="JDU30" s="143"/>
      <c r="JDV30" s="144"/>
      <c r="JDW30" s="144"/>
      <c r="JDX30" s="144"/>
      <c r="JDY30" s="141"/>
      <c r="JDZ30" s="141"/>
      <c r="JEA30" s="142"/>
      <c r="JEB30" s="142"/>
      <c r="JEC30" s="143"/>
      <c r="JED30" s="144"/>
      <c r="JEE30" s="144"/>
      <c r="JEF30" s="144"/>
      <c r="JEG30" s="141"/>
      <c r="JEH30" s="141"/>
      <c r="JEI30" s="142"/>
      <c r="JEJ30" s="142"/>
      <c r="JEK30" s="143"/>
      <c r="JEL30" s="144"/>
      <c r="JEM30" s="144"/>
      <c r="JEN30" s="144"/>
      <c r="JEO30" s="141"/>
      <c r="JEP30" s="141"/>
      <c r="JEQ30" s="142"/>
      <c r="JER30" s="142"/>
      <c r="JES30" s="143"/>
      <c r="JET30" s="144"/>
      <c r="JEU30" s="144"/>
      <c r="JEV30" s="144"/>
      <c r="JEW30" s="141"/>
      <c r="JEX30" s="141"/>
      <c r="JEY30" s="142"/>
      <c r="JEZ30" s="142"/>
      <c r="JFA30" s="143"/>
      <c r="JFB30" s="144"/>
      <c r="JFC30" s="144"/>
      <c r="JFD30" s="144"/>
      <c r="JFE30" s="141"/>
      <c r="JFF30" s="141"/>
      <c r="JFG30" s="142"/>
      <c r="JFH30" s="142"/>
      <c r="JFI30" s="143"/>
      <c r="JFJ30" s="144"/>
      <c r="JFK30" s="144"/>
      <c r="JFL30" s="144"/>
      <c r="JFM30" s="141"/>
      <c r="JFN30" s="141"/>
      <c r="JFO30" s="142"/>
      <c r="JFP30" s="142"/>
      <c r="JFQ30" s="143"/>
      <c r="JFR30" s="144"/>
      <c r="JFS30" s="144"/>
      <c r="JFT30" s="144"/>
      <c r="JFU30" s="141"/>
      <c r="JFV30" s="141"/>
      <c r="JFW30" s="142"/>
      <c r="JFX30" s="142"/>
      <c r="JFY30" s="143"/>
      <c r="JFZ30" s="144"/>
      <c r="JGA30" s="144"/>
      <c r="JGB30" s="144"/>
      <c r="JGC30" s="141"/>
      <c r="JGD30" s="141"/>
      <c r="JGE30" s="142"/>
      <c r="JGF30" s="142"/>
      <c r="JGG30" s="143"/>
      <c r="JGH30" s="144"/>
      <c r="JGI30" s="144"/>
      <c r="JGJ30" s="144"/>
      <c r="JGK30" s="141"/>
      <c r="JGL30" s="141"/>
      <c r="JGM30" s="142"/>
      <c r="JGN30" s="142"/>
      <c r="JGO30" s="143"/>
      <c r="JGP30" s="144"/>
      <c r="JGQ30" s="144"/>
      <c r="JGR30" s="144"/>
      <c r="JGS30" s="141"/>
      <c r="JGT30" s="141"/>
      <c r="JGU30" s="142"/>
      <c r="JGV30" s="142"/>
      <c r="JGW30" s="143"/>
      <c r="JGX30" s="144"/>
      <c r="JGY30" s="144"/>
      <c r="JGZ30" s="144"/>
      <c r="JHA30" s="141"/>
      <c r="JHB30" s="141"/>
      <c r="JHC30" s="142"/>
      <c r="JHD30" s="142"/>
      <c r="JHE30" s="143"/>
      <c r="JHF30" s="144"/>
      <c r="JHG30" s="144"/>
      <c r="JHH30" s="144"/>
      <c r="JHI30" s="141"/>
      <c r="JHJ30" s="141"/>
      <c r="JHK30" s="142"/>
      <c r="JHL30" s="142"/>
      <c r="JHM30" s="143"/>
      <c r="JHN30" s="144"/>
      <c r="JHO30" s="144"/>
      <c r="JHP30" s="144"/>
      <c r="JHQ30" s="141"/>
      <c r="JHR30" s="141"/>
      <c r="JHS30" s="142"/>
      <c r="JHT30" s="142"/>
      <c r="JHU30" s="143"/>
      <c r="JHV30" s="144"/>
      <c r="JHW30" s="144"/>
      <c r="JHX30" s="144"/>
      <c r="JHY30" s="141"/>
      <c r="JHZ30" s="141"/>
      <c r="JIA30" s="142"/>
      <c r="JIB30" s="142"/>
      <c r="JIC30" s="143"/>
      <c r="JID30" s="144"/>
      <c r="JIE30" s="144"/>
      <c r="JIF30" s="144"/>
      <c r="JIG30" s="141"/>
      <c r="JIH30" s="141"/>
      <c r="JII30" s="142"/>
      <c r="JIJ30" s="142"/>
      <c r="JIK30" s="143"/>
      <c r="JIL30" s="144"/>
      <c r="JIM30" s="144"/>
      <c r="JIN30" s="144"/>
      <c r="JIO30" s="141"/>
      <c r="JIP30" s="141"/>
      <c r="JIQ30" s="142"/>
      <c r="JIR30" s="142"/>
      <c r="JIS30" s="143"/>
      <c r="JIT30" s="144"/>
      <c r="JIU30" s="144"/>
      <c r="JIV30" s="144"/>
      <c r="JIW30" s="141"/>
      <c r="JIX30" s="141"/>
      <c r="JIY30" s="142"/>
      <c r="JIZ30" s="142"/>
      <c r="JJA30" s="143"/>
      <c r="JJB30" s="144"/>
      <c r="JJC30" s="144"/>
      <c r="JJD30" s="144"/>
      <c r="JJE30" s="141"/>
      <c r="JJF30" s="141"/>
      <c r="JJG30" s="142"/>
      <c r="JJH30" s="142"/>
      <c r="JJI30" s="143"/>
      <c r="JJJ30" s="144"/>
      <c r="JJK30" s="144"/>
      <c r="JJL30" s="144"/>
      <c r="JJM30" s="141"/>
      <c r="JJN30" s="141"/>
      <c r="JJO30" s="142"/>
      <c r="JJP30" s="142"/>
      <c r="JJQ30" s="143"/>
      <c r="JJR30" s="144"/>
      <c r="JJS30" s="144"/>
      <c r="JJT30" s="144"/>
      <c r="JJU30" s="141"/>
      <c r="JJV30" s="141"/>
      <c r="JJW30" s="142"/>
      <c r="JJX30" s="142"/>
      <c r="JJY30" s="143"/>
      <c r="JJZ30" s="144"/>
      <c r="JKA30" s="144"/>
      <c r="JKB30" s="144"/>
      <c r="JKC30" s="141"/>
      <c r="JKD30" s="141"/>
      <c r="JKE30" s="142"/>
      <c r="JKF30" s="142"/>
      <c r="JKG30" s="143"/>
      <c r="JKH30" s="144"/>
      <c r="JKI30" s="144"/>
      <c r="JKJ30" s="144"/>
      <c r="JKK30" s="141"/>
      <c r="JKL30" s="141"/>
      <c r="JKM30" s="142"/>
      <c r="JKN30" s="142"/>
      <c r="JKO30" s="143"/>
      <c r="JKP30" s="144"/>
      <c r="JKQ30" s="144"/>
      <c r="JKR30" s="144"/>
      <c r="JKS30" s="141"/>
      <c r="JKT30" s="141"/>
      <c r="JKU30" s="142"/>
      <c r="JKV30" s="142"/>
      <c r="JKW30" s="143"/>
      <c r="JKX30" s="144"/>
      <c r="JKY30" s="144"/>
      <c r="JKZ30" s="144"/>
      <c r="JLA30" s="141"/>
      <c r="JLB30" s="141"/>
      <c r="JLC30" s="142"/>
      <c r="JLD30" s="142"/>
      <c r="JLE30" s="143"/>
      <c r="JLF30" s="144"/>
      <c r="JLG30" s="144"/>
      <c r="JLH30" s="144"/>
      <c r="JLI30" s="141"/>
      <c r="JLJ30" s="141"/>
      <c r="JLK30" s="142"/>
      <c r="JLL30" s="142"/>
      <c r="JLM30" s="143"/>
      <c r="JLN30" s="144"/>
      <c r="JLO30" s="144"/>
      <c r="JLP30" s="144"/>
      <c r="JLQ30" s="141"/>
      <c r="JLR30" s="141"/>
      <c r="JLS30" s="142"/>
      <c r="JLT30" s="142"/>
      <c r="JLU30" s="143"/>
      <c r="JLV30" s="144"/>
      <c r="JLW30" s="144"/>
      <c r="JLX30" s="144"/>
      <c r="JLY30" s="141"/>
      <c r="JLZ30" s="141"/>
      <c r="JMA30" s="142"/>
      <c r="JMB30" s="142"/>
      <c r="JMC30" s="143"/>
      <c r="JMD30" s="144"/>
      <c r="JME30" s="144"/>
      <c r="JMF30" s="144"/>
      <c r="JMG30" s="141"/>
      <c r="JMH30" s="141"/>
      <c r="JMI30" s="142"/>
      <c r="JMJ30" s="142"/>
      <c r="JMK30" s="143"/>
      <c r="JML30" s="144"/>
      <c r="JMM30" s="144"/>
      <c r="JMN30" s="144"/>
      <c r="JMO30" s="141"/>
      <c r="JMP30" s="141"/>
      <c r="JMQ30" s="142"/>
      <c r="JMR30" s="142"/>
      <c r="JMS30" s="143"/>
      <c r="JMT30" s="144"/>
      <c r="JMU30" s="144"/>
      <c r="JMV30" s="144"/>
      <c r="JMW30" s="141"/>
      <c r="JMX30" s="141"/>
      <c r="JMY30" s="142"/>
      <c r="JMZ30" s="142"/>
      <c r="JNA30" s="143"/>
      <c r="JNB30" s="144"/>
      <c r="JNC30" s="144"/>
      <c r="JND30" s="144"/>
      <c r="JNE30" s="141"/>
      <c r="JNF30" s="141"/>
      <c r="JNG30" s="142"/>
      <c r="JNH30" s="142"/>
      <c r="JNI30" s="143"/>
      <c r="JNJ30" s="144"/>
      <c r="JNK30" s="144"/>
      <c r="JNL30" s="144"/>
      <c r="JNM30" s="141"/>
      <c r="JNN30" s="141"/>
      <c r="JNO30" s="142"/>
      <c r="JNP30" s="142"/>
      <c r="JNQ30" s="143"/>
      <c r="JNR30" s="144"/>
      <c r="JNS30" s="144"/>
      <c r="JNT30" s="144"/>
      <c r="JNU30" s="141"/>
      <c r="JNV30" s="141"/>
      <c r="JNW30" s="142"/>
      <c r="JNX30" s="142"/>
      <c r="JNY30" s="143"/>
      <c r="JNZ30" s="144"/>
      <c r="JOA30" s="144"/>
      <c r="JOB30" s="144"/>
      <c r="JOC30" s="141"/>
      <c r="JOD30" s="141"/>
      <c r="JOE30" s="142"/>
      <c r="JOF30" s="142"/>
      <c r="JOG30" s="143"/>
      <c r="JOH30" s="144"/>
      <c r="JOI30" s="144"/>
      <c r="JOJ30" s="144"/>
      <c r="JOK30" s="141"/>
      <c r="JOL30" s="141"/>
      <c r="JOM30" s="142"/>
      <c r="JON30" s="142"/>
      <c r="JOO30" s="143"/>
      <c r="JOP30" s="144"/>
      <c r="JOQ30" s="144"/>
      <c r="JOR30" s="144"/>
      <c r="JOS30" s="141"/>
      <c r="JOT30" s="141"/>
      <c r="JOU30" s="142"/>
      <c r="JOV30" s="142"/>
      <c r="JOW30" s="143"/>
      <c r="JOX30" s="144"/>
      <c r="JOY30" s="144"/>
      <c r="JOZ30" s="144"/>
      <c r="JPA30" s="141"/>
      <c r="JPB30" s="141"/>
      <c r="JPC30" s="142"/>
      <c r="JPD30" s="142"/>
      <c r="JPE30" s="143"/>
      <c r="JPF30" s="144"/>
      <c r="JPG30" s="144"/>
      <c r="JPH30" s="144"/>
      <c r="JPI30" s="141"/>
      <c r="JPJ30" s="141"/>
      <c r="JPK30" s="142"/>
      <c r="JPL30" s="142"/>
      <c r="JPM30" s="143"/>
      <c r="JPN30" s="144"/>
      <c r="JPO30" s="144"/>
      <c r="JPP30" s="144"/>
      <c r="JPQ30" s="141"/>
      <c r="JPR30" s="141"/>
      <c r="JPS30" s="142"/>
      <c r="JPT30" s="142"/>
      <c r="JPU30" s="143"/>
      <c r="JPV30" s="144"/>
      <c r="JPW30" s="144"/>
      <c r="JPX30" s="144"/>
      <c r="JPY30" s="141"/>
      <c r="JPZ30" s="141"/>
      <c r="JQA30" s="142"/>
      <c r="JQB30" s="142"/>
      <c r="JQC30" s="143"/>
      <c r="JQD30" s="144"/>
      <c r="JQE30" s="144"/>
      <c r="JQF30" s="144"/>
      <c r="JQG30" s="141"/>
      <c r="JQH30" s="141"/>
      <c r="JQI30" s="142"/>
      <c r="JQJ30" s="142"/>
      <c r="JQK30" s="143"/>
      <c r="JQL30" s="144"/>
      <c r="JQM30" s="144"/>
      <c r="JQN30" s="144"/>
      <c r="JQO30" s="141"/>
      <c r="JQP30" s="141"/>
      <c r="JQQ30" s="142"/>
      <c r="JQR30" s="142"/>
      <c r="JQS30" s="143"/>
      <c r="JQT30" s="144"/>
      <c r="JQU30" s="144"/>
      <c r="JQV30" s="144"/>
      <c r="JQW30" s="141"/>
      <c r="JQX30" s="141"/>
      <c r="JQY30" s="142"/>
      <c r="JQZ30" s="142"/>
      <c r="JRA30" s="143"/>
      <c r="JRB30" s="144"/>
      <c r="JRC30" s="144"/>
      <c r="JRD30" s="144"/>
      <c r="JRE30" s="141"/>
      <c r="JRF30" s="141"/>
      <c r="JRG30" s="142"/>
      <c r="JRH30" s="142"/>
      <c r="JRI30" s="143"/>
      <c r="JRJ30" s="144"/>
      <c r="JRK30" s="144"/>
      <c r="JRL30" s="144"/>
      <c r="JRM30" s="141"/>
      <c r="JRN30" s="141"/>
      <c r="JRO30" s="142"/>
      <c r="JRP30" s="142"/>
      <c r="JRQ30" s="143"/>
      <c r="JRR30" s="144"/>
      <c r="JRS30" s="144"/>
      <c r="JRT30" s="144"/>
      <c r="JRU30" s="141"/>
      <c r="JRV30" s="141"/>
      <c r="JRW30" s="142"/>
      <c r="JRX30" s="142"/>
      <c r="JRY30" s="143"/>
      <c r="JRZ30" s="144"/>
      <c r="JSA30" s="144"/>
      <c r="JSB30" s="144"/>
      <c r="JSC30" s="141"/>
      <c r="JSD30" s="141"/>
      <c r="JSE30" s="142"/>
      <c r="JSF30" s="142"/>
      <c r="JSG30" s="143"/>
      <c r="JSH30" s="144"/>
      <c r="JSI30" s="144"/>
      <c r="JSJ30" s="144"/>
      <c r="JSK30" s="141"/>
      <c r="JSL30" s="141"/>
      <c r="JSM30" s="142"/>
      <c r="JSN30" s="142"/>
      <c r="JSO30" s="143"/>
      <c r="JSP30" s="144"/>
      <c r="JSQ30" s="144"/>
      <c r="JSR30" s="144"/>
      <c r="JSS30" s="141"/>
      <c r="JST30" s="141"/>
      <c r="JSU30" s="142"/>
      <c r="JSV30" s="142"/>
      <c r="JSW30" s="143"/>
      <c r="JSX30" s="144"/>
      <c r="JSY30" s="144"/>
      <c r="JSZ30" s="144"/>
      <c r="JTA30" s="141"/>
      <c r="JTB30" s="141"/>
      <c r="JTC30" s="142"/>
      <c r="JTD30" s="142"/>
      <c r="JTE30" s="143"/>
      <c r="JTF30" s="144"/>
      <c r="JTG30" s="144"/>
      <c r="JTH30" s="144"/>
      <c r="JTI30" s="141"/>
      <c r="JTJ30" s="141"/>
      <c r="JTK30" s="142"/>
      <c r="JTL30" s="142"/>
      <c r="JTM30" s="143"/>
      <c r="JTN30" s="144"/>
      <c r="JTO30" s="144"/>
      <c r="JTP30" s="144"/>
      <c r="JTQ30" s="141"/>
      <c r="JTR30" s="141"/>
      <c r="JTS30" s="142"/>
      <c r="JTT30" s="142"/>
      <c r="JTU30" s="143"/>
      <c r="JTV30" s="144"/>
      <c r="JTW30" s="144"/>
      <c r="JTX30" s="144"/>
      <c r="JTY30" s="141"/>
      <c r="JTZ30" s="141"/>
      <c r="JUA30" s="142"/>
      <c r="JUB30" s="142"/>
      <c r="JUC30" s="143"/>
      <c r="JUD30" s="144"/>
      <c r="JUE30" s="144"/>
      <c r="JUF30" s="144"/>
      <c r="JUG30" s="141"/>
      <c r="JUH30" s="141"/>
      <c r="JUI30" s="142"/>
      <c r="JUJ30" s="142"/>
      <c r="JUK30" s="143"/>
      <c r="JUL30" s="144"/>
      <c r="JUM30" s="144"/>
      <c r="JUN30" s="144"/>
      <c r="JUO30" s="141"/>
      <c r="JUP30" s="141"/>
      <c r="JUQ30" s="142"/>
      <c r="JUR30" s="142"/>
      <c r="JUS30" s="143"/>
      <c r="JUT30" s="144"/>
      <c r="JUU30" s="144"/>
      <c r="JUV30" s="144"/>
      <c r="JUW30" s="141"/>
      <c r="JUX30" s="141"/>
      <c r="JUY30" s="142"/>
      <c r="JUZ30" s="142"/>
      <c r="JVA30" s="143"/>
      <c r="JVB30" s="144"/>
      <c r="JVC30" s="144"/>
      <c r="JVD30" s="144"/>
      <c r="JVE30" s="141"/>
      <c r="JVF30" s="141"/>
      <c r="JVG30" s="142"/>
      <c r="JVH30" s="142"/>
      <c r="JVI30" s="143"/>
      <c r="JVJ30" s="144"/>
      <c r="JVK30" s="144"/>
      <c r="JVL30" s="144"/>
      <c r="JVM30" s="141"/>
      <c r="JVN30" s="141"/>
      <c r="JVO30" s="142"/>
      <c r="JVP30" s="142"/>
      <c r="JVQ30" s="143"/>
      <c r="JVR30" s="144"/>
      <c r="JVS30" s="144"/>
      <c r="JVT30" s="144"/>
      <c r="JVU30" s="141"/>
      <c r="JVV30" s="141"/>
      <c r="JVW30" s="142"/>
      <c r="JVX30" s="142"/>
      <c r="JVY30" s="143"/>
      <c r="JVZ30" s="144"/>
      <c r="JWA30" s="144"/>
      <c r="JWB30" s="144"/>
      <c r="JWC30" s="141"/>
      <c r="JWD30" s="141"/>
      <c r="JWE30" s="142"/>
      <c r="JWF30" s="142"/>
      <c r="JWG30" s="143"/>
      <c r="JWH30" s="144"/>
      <c r="JWI30" s="144"/>
      <c r="JWJ30" s="144"/>
      <c r="JWK30" s="141"/>
      <c r="JWL30" s="141"/>
      <c r="JWM30" s="142"/>
      <c r="JWN30" s="142"/>
      <c r="JWO30" s="143"/>
      <c r="JWP30" s="144"/>
      <c r="JWQ30" s="144"/>
      <c r="JWR30" s="144"/>
      <c r="JWS30" s="141"/>
      <c r="JWT30" s="141"/>
      <c r="JWU30" s="142"/>
      <c r="JWV30" s="142"/>
      <c r="JWW30" s="143"/>
      <c r="JWX30" s="144"/>
      <c r="JWY30" s="144"/>
      <c r="JWZ30" s="144"/>
      <c r="JXA30" s="141"/>
      <c r="JXB30" s="141"/>
      <c r="JXC30" s="142"/>
      <c r="JXD30" s="142"/>
      <c r="JXE30" s="143"/>
      <c r="JXF30" s="144"/>
      <c r="JXG30" s="144"/>
      <c r="JXH30" s="144"/>
      <c r="JXI30" s="141"/>
      <c r="JXJ30" s="141"/>
      <c r="JXK30" s="142"/>
      <c r="JXL30" s="142"/>
      <c r="JXM30" s="143"/>
      <c r="JXN30" s="144"/>
      <c r="JXO30" s="144"/>
      <c r="JXP30" s="144"/>
      <c r="JXQ30" s="141"/>
      <c r="JXR30" s="141"/>
      <c r="JXS30" s="142"/>
      <c r="JXT30" s="142"/>
      <c r="JXU30" s="143"/>
      <c r="JXV30" s="144"/>
      <c r="JXW30" s="144"/>
      <c r="JXX30" s="144"/>
      <c r="JXY30" s="141"/>
      <c r="JXZ30" s="141"/>
      <c r="JYA30" s="142"/>
      <c r="JYB30" s="142"/>
      <c r="JYC30" s="143"/>
      <c r="JYD30" s="144"/>
      <c r="JYE30" s="144"/>
      <c r="JYF30" s="144"/>
      <c r="JYG30" s="141"/>
      <c r="JYH30" s="141"/>
      <c r="JYI30" s="142"/>
      <c r="JYJ30" s="142"/>
      <c r="JYK30" s="143"/>
      <c r="JYL30" s="144"/>
      <c r="JYM30" s="144"/>
      <c r="JYN30" s="144"/>
      <c r="JYO30" s="141"/>
      <c r="JYP30" s="141"/>
      <c r="JYQ30" s="142"/>
      <c r="JYR30" s="142"/>
      <c r="JYS30" s="143"/>
      <c r="JYT30" s="144"/>
      <c r="JYU30" s="144"/>
      <c r="JYV30" s="144"/>
      <c r="JYW30" s="141"/>
      <c r="JYX30" s="141"/>
      <c r="JYY30" s="142"/>
      <c r="JYZ30" s="142"/>
      <c r="JZA30" s="143"/>
      <c r="JZB30" s="144"/>
      <c r="JZC30" s="144"/>
      <c r="JZD30" s="144"/>
      <c r="JZE30" s="141"/>
      <c r="JZF30" s="141"/>
      <c r="JZG30" s="142"/>
      <c r="JZH30" s="142"/>
      <c r="JZI30" s="143"/>
      <c r="JZJ30" s="144"/>
      <c r="JZK30" s="144"/>
      <c r="JZL30" s="144"/>
      <c r="JZM30" s="141"/>
      <c r="JZN30" s="141"/>
      <c r="JZO30" s="142"/>
      <c r="JZP30" s="142"/>
      <c r="JZQ30" s="143"/>
      <c r="JZR30" s="144"/>
      <c r="JZS30" s="144"/>
      <c r="JZT30" s="144"/>
      <c r="JZU30" s="141"/>
      <c r="JZV30" s="141"/>
      <c r="JZW30" s="142"/>
      <c r="JZX30" s="142"/>
      <c r="JZY30" s="143"/>
      <c r="JZZ30" s="144"/>
      <c r="KAA30" s="144"/>
      <c r="KAB30" s="144"/>
      <c r="KAC30" s="141"/>
      <c r="KAD30" s="141"/>
      <c r="KAE30" s="142"/>
      <c r="KAF30" s="142"/>
      <c r="KAG30" s="143"/>
      <c r="KAH30" s="144"/>
      <c r="KAI30" s="144"/>
      <c r="KAJ30" s="144"/>
      <c r="KAK30" s="141"/>
      <c r="KAL30" s="141"/>
      <c r="KAM30" s="142"/>
      <c r="KAN30" s="142"/>
      <c r="KAO30" s="143"/>
      <c r="KAP30" s="144"/>
      <c r="KAQ30" s="144"/>
      <c r="KAR30" s="144"/>
      <c r="KAS30" s="141"/>
      <c r="KAT30" s="141"/>
      <c r="KAU30" s="142"/>
      <c r="KAV30" s="142"/>
      <c r="KAW30" s="143"/>
      <c r="KAX30" s="144"/>
      <c r="KAY30" s="144"/>
      <c r="KAZ30" s="144"/>
      <c r="KBA30" s="141"/>
      <c r="KBB30" s="141"/>
      <c r="KBC30" s="142"/>
      <c r="KBD30" s="142"/>
      <c r="KBE30" s="143"/>
      <c r="KBF30" s="144"/>
      <c r="KBG30" s="144"/>
      <c r="KBH30" s="144"/>
      <c r="KBI30" s="141"/>
      <c r="KBJ30" s="141"/>
      <c r="KBK30" s="142"/>
      <c r="KBL30" s="142"/>
      <c r="KBM30" s="143"/>
      <c r="KBN30" s="144"/>
      <c r="KBO30" s="144"/>
      <c r="KBP30" s="144"/>
      <c r="KBQ30" s="141"/>
      <c r="KBR30" s="141"/>
      <c r="KBS30" s="142"/>
      <c r="KBT30" s="142"/>
      <c r="KBU30" s="143"/>
      <c r="KBV30" s="144"/>
      <c r="KBW30" s="144"/>
      <c r="KBX30" s="144"/>
      <c r="KBY30" s="141"/>
      <c r="KBZ30" s="141"/>
      <c r="KCA30" s="142"/>
      <c r="KCB30" s="142"/>
      <c r="KCC30" s="143"/>
      <c r="KCD30" s="144"/>
      <c r="KCE30" s="144"/>
      <c r="KCF30" s="144"/>
      <c r="KCG30" s="141"/>
      <c r="KCH30" s="141"/>
      <c r="KCI30" s="142"/>
      <c r="KCJ30" s="142"/>
      <c r="KCK30" s="143"/>
      <c r="KCL30" s="144"/>
      <c r="KCM30" s="144"/>
      <c r="KCN30" s="144"/>
      <c r="KCO30" s="141"/>
      <c r="KCP30" s="141"/>
      <c r="KCQ30" s="142"/>
      <c r="KCR30" s="142"/>
      <c r="KCS30" s="143"/>
      <c r="KCT30" s="144"/>
      <c r="KCU30" s="144"/>
      <c r="KCV30" s="144"/>
      <c r="KCW30" s="141"/>
      <c r="KCX30" s="141"/>
      <c r="KCY30" s="142"/>
      <c r="KCZ30" s="142"/>
      <c r="KDA30" s="143"/>
      <c r="KDB30" s="144"/>
      <c r="KDC30" s="144"/>
      <c r="KDD30" s="144"/>
      <c r="KDE30" s="141"/>
      <c r="KDF30" s="141"/>
      <c r="KDG30" s="142"/>
      <c r="KDH30" s="142"/>
      <c r="KDI30" s="143"/>
      <c r="KDJ30" s="144"/>
      <c r="KDK30" s="144"/>
      <c r="KDL30" s="144"/>
      <c r="KDM30" s="141"/>
      <c r="KDN30" s="141"/>
      <c r="KDO30" s="142"/>
      <c r="KDP30" s="142"/>
      <c r="KDQ30" s="143"/>
      <c r="KDR30" s="144"/>
      <c r="KDS30" s="144"/>
      <c r="KDT30" s="144"/>
      <c r="KDU30" s="141"/>
      <c r="KDV30" s="141"/>
      <c r="KDW30" s="142"/>
      <c r="KDX30" s="142"/>
      <c r="KDY30" s="143"/>
      <c r="KDZ30" s="144"/>
      <c r="KEA30" s="144"/>
      <c r="KEB30" s="144"/>
      <c r="KEC30" s="141"/>
      <c r="KED30" s="141"/>
      <c r="KEE30" s="142"/>
      <c r="KEF30" s="142"/>
      <c r="KEG30" s="143"/>
      <c r="KEH30" s="144"/>
      <c r="KEI30" s="144"/>
      <c r="KEJ30" s="144"/>
      <c r="KEK30" s="141"/>
      <c r="KEL30" s="141"/>
      <c r="KEM30" s="142"/>
      <c r="KEN30" s="142"/>
      <c r="KEO30" s="143"/>
      <c r="KEP30" s="144"/>
      <c r="KEQ30" s="144"/>
      <c r="KER30" s="144"/>
      <c r="KES30" s="141"/>
      <c r="KET30" s="141"/>
      <c r="KEU30" s="142"/>
      <c r="KEV30" s="142"/>
      <c r="KEW30" s="143"/>
      <c r="KEX30" s="144"/>
      <c r="KEY30" s="144"/>
      <c r="KEZ30" s="144"/>
      <c r="KFA30" s="141"/>
      <c r="KFB30" s="141"/>
      <c r="KFC30" s="142"/>
      <c r="KFD30" s="142"/>
      <c r="KFE30" s="143"/>
      <c r="KFF30" s="144"/>
      <c r="KFG30" s="144"/>
      <c r="KFH30" s="144"/>
      <c r="KFI30" s="141"/>
      <c r="KFJ30" s="141"/>
      <c r="KFK30" s="142"/>
      <c r="KFL30" s="142"/>
      <c r="KFM30" s="143"/>
      <c r="KFN30" s="144"/>
      <c r="KFO30" s="144"/>
      <c r="KFP30" s="144"/>
      <c r="KFQ30" s="141"/>
      <c r="KFR30" s="141"/>
      <c r="KFS30" s="142"/>
      <c r="KFT30" s="142"/>
      <c r="KFU30" s="143"/>
      <c r="KFV30" s="144"/>
      <c r="KFW30" s="144"/>
      <c r="KFX30" s="144"/>
      <c r="KFY30" s="141"/>
      <c r="KFZ30" s="141"/>
      <c r="KGA30" s="142"/>
      <c r="KGB30" s="142"/>
      <c r="KGC30" s="143"/>
      <c r="KGD30" s="144"/>
      <c r="KGE30" s="144"/>
      <c r="KGF30" s="144"/>
      <c r="KGG30" s="141"/>
      <c r="KGH30" s="141"/>
      <c r="KGI30" s="142"/>
      <c r="KGJ30" s="142"/>
      <c r="KGK30" s="143"/>
      <c r="KGL30" s="144"/>
      <c r="KGM30" s="144"/>
      <c r="KGN30" s="144"/>
      <c r="KGO30" s="141"/>
      <c r="KGP30" s="141"/>
      <c r="KGQ30" s="142"/>
      <c r="KGR30" s="142"/>
      <c r="KGS30" s="143"/>
      <c r="KGT30" s="144"/>
      <c r="KGU30" s="144"/>
      <c r="KGV30" s="144"/>
      <c r="KGW30" s="141"/>
      <c r="KGX30" s="141"/>
      <c r="KGY30" s="142"/>
      <c r="KGZ30" s="142"/>
      <c r="KHA30" s="143"/>
      <c r="KHB30" s="144"/>
      <c r="KHC30" s="144"/>
      <c r="KHD30" s="144"/>
      <c r="KHE30" s="141"/>
      <c r="KHF30" s="141"/>
      <c r="KHG30" s="142"/>
      <c r="KHH30" s="142"/>
      <c r="KHI30" s="143"/>
      <c r="KHJ30" s="144"/>
      <c r="KHK30" s="144"/>
      <c r="KHL30" s="144"/>
      <c r="KHM30" s="141"/>
      <c r="KHN30" s="141"/>
      <c r="KHO30" s="142"/>
      <c r="KHP30" s="142"/>
      <c r="KHQ30" s="143"/>
      <c r="KHR30" s="144"/>
      <c r="KHS30" s="144"/>
      <c r="KHT30" s="144"/>
      <c r="KHU30" s="141"/>
      <c r="KHV30" s="141"/>
      <c r="KHW30" s="142"/>
      <c r="KHX30" s="142"/>
      <c r="KHY30" s="143"/>
      <c r="KHZ30" s="144"/>
      <c r="KIA30" s="144"/>
      <c r="KIB30" s="144"/>
      <c r="KIC30" s="141"/>
      <c r="KID30" s="141"/>
      <c r="KIE30" s="142"/>
      <c r="KIF30" s="142"/>
      <c r="KIG30" s="143"/>
      <c r="KIH30" s="144"/>
      <c r="KII30" s="144"/>
      <c r="KIJ30" s="144"/>
      <c r="KIK30" s="141"/>
      <c r="KIL30" s="141"/>
      <c r="KIM30" s="142"/>
      <c r="KIN30" s="142"/>
      <c r="KIO30" s="143"/>
      <c r="KIP30" s="144"/>
      <c r="KIQ30" s="144"/>
      <c r="KIR30" s="144"/>
      <c r="KIS30" s="141"/>
      <c r="KIT30" s="141"/>
      <c r="KIU30" s="142"/>
      <c r="KIV30" s="142"/>
      <c r="KIW30" s="143"/>
      <c r="KIX30" s="144"/>
      <c r="KIY30" s="144"/>
      <c r="KIZ30" s="144"/>
      <c r="KJA30" s="141"/>
      <c r="KJB30" s="141"/>
      <c r="KJC30" s="142"/>
      <c r="KJD30" s="142"/>
      <c r="KJE30" s="143"/>
      <c r="KJF30" s="144"/>
      <c r="KJG30" s="144"/>
      <c r="KJH30" s="144"/>
      <c r="KJI30" s="141"/>
      <c r="KJJ30" s="141"/>
      <c r="KJK30" s="142"/>
      <c r="KJL30" s="142"/>
      <c r="KJM30" s="143"/>
      <c r="KJN30" s="144"/>
      <c r="KJO30" s="144"/>
      <c r="KJP30" s="144"/>
      <c r="KJQ30" s="141"/>
      <c r="KJR30" s="141"/>
      <c r="KJS30" s="142"/>
      <c r="KJT30" s="142"/>
      <c r="KJU30" s="143"/>
      <c r="KJV30" s="144"/>
      <c r="KJW30" s="144"/>
      <c r="KJX30" s="144"/>
      <c r="KJY30" s="141"/>
      <c r="KJZ30" s="141"/>
      <c r="KKA30" s="142"/>
      <c r="KKB30" s="142"/>
      <c r="KKC30" s="143"/>
      <c r="KKD30" s="144"/>
      <c r="KKE30" s="144"/>
      <c r="KKF30" s="144"/>
      <c r="KKG30" s="141"/>
      <c r="KKH30" s="141"/>
      <c r="KKI30" s="142"/>
      <c r="KKJ30" s="142"/>
      <c r="KKK30" s="143"/>
      <c r="KKL30" s="144"/>
      <c r="KKM30" s="144"/>
      <c r="KKN30" s="144"/>
      <c r="KKO30" s="141"/>
      <c r="KKP30" s="141"/>
      <c r="KKQ30" s="142"/>
      <c r="KKR30" s="142"/>
      <c r="KKS30" s="143"/>
      <c r="KKT30" s="144"/>
      <c r="KKU30" s="144"/>
      <c r="KKV30" s="144"/>
      <c r="KKW30" s="141"/>
      <c r="KKX30" s="141"/>
      <c r="KKY30" s="142"/>
      <c r="KKZ30" s="142"/>
      <c r="KLA30" s="143"/>
      <c r="KLB30" s="144"/>
      <c r="KLC30" s="144"/>
      <c r="KLD30" s="144"/>
      <c r="KLE30" s="141"/>
      <c r="KLF30" s="141"/>
      <c r="KLG30" s="142"/>
      <c r="KLH30" s="142"/>
      <c r="KLI30" s="143"/>
      <c r="KLJ30" s="144"/>
      <c r="KLK30" s="144"/>
      <c r="KLL30" s="144"/>
      <c r="KLM30" s="141"/>
      <c r="KLN30" s="141"/>
      <c r="KLO30" s="142"/>
      <c r="KLP30" s="142"/>
      <c r="KLQ30" s="143"/>
      <c r="KLR30" s="144"/>
      <c r="KLS30" s="144"/>
      <c r="KLT30" s="144"/>
      <c r="KLU30" s="141"/>
      <c r="KLV30" s="141"/>
      <c r="KLW30" s="142"/>
      <c r="KLX30" s="142"/>
      <c r="KLY30" s="143"/>
      <c r="KLZ30" s="144"/>
      <c r="KMA30" s="144"/>
      <c r="KMB30" s="144"/>
      <c r="KMC30" s="141"/>
      <c r="KMD30" s="141"/>
      <c r="KME30" s="142"/>
      <c r="KMF30" s="142"/>
      <c r="KMG30" s="143"/>
      <c r="KMH30" s="144"/>
      <c r="KMI30" s="144"/>
      <c r="KMJ30" s="144"/>
      <c r="KMK30" s="141"/>
      <c r="KML30" s="141"/>
      <c r="KMM30" s="142"/>
      <c r="KMN30" s="142"/>
      <c r="KMO30" s="143"/>
      <c r="KMP30" s="144"/>
      <c r="KMQ30" s="144"/>
      <c r="KMR30" s="144"/>
      <c r="KMS30" s="141"/>
      <c r="KMT30" s="141"/>
      <c r="KMU30" s="142"/>
      <c r="KMV30" s="142"/>
      <c r="KMW30" s="143"/>
      <c r="KMX30" s="144"/>
      <c r="KMY30" s="144"/>
      <c r="KMZ30" s="144"/>
      <c r="KNA30" s="141"/>
      <c r="KNB30" s="141"/>
      <c r="KNC30" s="142"/>
      <c r="KND30" s="142"/>
      <c r="KNE30" s="143"/>
      <c r="KNF30" s="144"/>
      <c r="KNG30" s="144"/>
      <c r="KNH30" s="144"/>
      <c r="KNI30" s="141"/>
      <c r="KNJ30" s="141"/>
      <c r="KNK30" s="142"/>
      <c r="KNL30" s="142"/>
      <c r="KNM30" s="143"/>
      <c r="KNN30" s="144"/>
      <c r="KNO30" s="144"/>
      <c r="KNP30" s="144"/>
      <c r="KNQ30" s="141"/>
      <c r="KNR30" s="141"/>
      <c r="KNS30" s="142"/>
      <c r="KNT30" s="142"/>
      <c r="KNU30" s="143"/>
      <c r="KNV30" s="144"/>
      <c r="KNW30" s="144"/>
      <c r="KNX30" s="144"/>
      <c r="KNY30" s="141"/>
      <c r="KNZ30" s="141"/>
      <c r="KOA30" s="142"/>
      <c r="KOB30" s="142"/>
      <c r="KOC30" s="143"/>
      <c r="KOD30" s="144"/>
      <c r="KOE30" s="144"/>
      <c r="KOF30" s="144"/>
      <c r="KOG30" s="141"/>
      <c r="KOH30" s="141"/>
      <c r="KOI30" s="142"/>
      <c r="KOJ30" s="142"/>
      <c r="KOK30" s="143"/>
      <c r="KOL30" s="144"/>
      <c r="KOM30" s="144"/>
      <c r="KON30" s="144"/>
      <c r="KOO30" s="141"/>
      <c r="KOP30" s="141"/>
      <c r="KOQ30" s="142"/>
      <c r="KOR30" s="142"/>
      <c r="KOS30" s="143"/>
      <c r="KOT30" s="144"/>
      <c r="KOU30" s="144"/>
      <c r="KOV30" s="144"/>
      <c r="KOW30" s="141"/>
      <c r="KOX30" s="141"/>
      <c r="KOY30" s="142"/>
      <c r="KOZ30" s="142"/>
      <c r="KPA30" s="143"/>
      <c r="KPB30" s="144"/>
      <c r="KPC30" s="144"/>
      <c r="KPD30" s="144"/>
      <c r="KPE30" s="141"/>
      <c r="KPF30" s="141"/>
      <c r="KPG30" s="142"/>
      <c r="KPH30" s="142"/>
      <c r="KPI30" s="143"/>
      <c r="KPJ30" s="144"/>
      <c r="KPK30" s="144"/>
      <c r="KPL30" s="144"/>
      <c r="KPM30" s="141"/>
      <c r="KPN30" s="141"/>
      <c r="KPO30" s="142"/>
      <c r="KPP30" s="142"/>
      <c r="KPQ30" s="143"/>
      <c r="KPR30" s="144"/>
      <c r="KPS30" s="144"/>
      <c r="KPT30" s="144"/>
      <c r="KPU30" s="141"/>
      <c r="KPV30" s="141"/>
      <c r="KPW30" s="142"/>
      <c r="KPX30" s="142"/>
      <c r="KPY30" s="143"/>
      <c r="KPZ30" s="144"/>
      <c r="KQA30" s="144"/>
      <c r="KQB30" s="144"/>
      <c r="KQC30" s="141"/>
      <c r="KQD30" s="141"/>
      <c r="KQE30" s="142"/>
      <c r="KQF30" s="142"/>
      <c r="KQG30" s="143"/>
      <c r="KQH30" s="144"/>
      <c r="KQI30" s="144"/>
      <c r="KQJ30" s="144"/>
      <c r="KQK30" s="141"/>
      <c r="KQL30" s="141"/>
      <c r="KQM30" s="142"/>
      <c r="KQN30" s="142"/>
      <c r="KQO30" s="143"/>
      <c r="KQP30" s="144"/>
      <c r="KQQ30" s="144"/>
      <c r="KQR30" s="144"/>
      <c r="KQS30" s="141"/>
      <c r="KQT30" s="141"/>
      <c r="KQU30" s="142"/>
      <c r="KQV30" s="142"/>
      <c r="KQW30" s="143"/>
      <c r="KQX30" s="144"/>
      <c r="KQY30" s="144"/>
      <c r="KQZ30" s="144"/>
      <c r="KRA30" s="141"/>
      <c r="KRB30" s="141"/>
      <c r="KRC30" s="142"/>
      <c r="KRD30" s="142"/>
      <c r="KRE30" s="143"/>
      <c r="KRF30" s="144"/>
      <c r="KRG30" s="144"/>
      <c r="KRH30" s="144"/>
      <c r="KRI30" s="141"/>
      <c r="KRJ30" s="141"/>
      <c r="KRK30" s="142"/>
      <c r="KRL30" s="142"/>
      <c r="KRM30" s="143"/>
      <c r="KRN30" s="144"/>
      <c r="KRO30" s="144"/>
      <c r="KRP30" s="144"/>
      <c r="KRQ30" s="141"/>
      <c r="KRR30" s="141"/>
      <c r="KRS30" s="142"/>
      <c r="KRT30" s="142"/>
      <c r="KRU30" s="143"/>
      <c r="KRV30" s="144"/>
      <c r="KRW30" s="144"/>
      <c r="KRX30" s="144"/>
      <c r="KRY30" s="141"/>
      <c r="KRZ30" s="141"/>
      <c r="KSA30" s="142"/>
      <c r="KSB30" s="142"/>
      <c r="KSC30" s="143"/>
      <c r="KSD30" s="144"/>
      <c r="KSE30" s="144"/>
      <c r="KSF30" s="144"/>
      <c r="KSG30" s="141"/>
      <c r="KSH30" s="141"/>
      <c r="KSI30" s="142"/>
      <c r="KSJ30" s="142"/>
      <c r="KSK30" s="143"/>
      <c r="KSL30" s="144"/>
      <c r="KSM30" s="144"/>
      <c r="KSN30" s="144"/>
      <c r="KSO30" s="141"/>
      <c r="KSP30" s="141"/>
      <c r="KSQ30" s="142"/>
      <c r="KSR30" s="142"/>
      <c r="KSS30" s="143"/>
      <c r="KST30" s="144"/>
      <c r="KSU30" s="144"/>
      <c r="KSV30" s="144"/>
      <c r="KSW30" s="141"/>
      <c r="KSX30" s="141"/>
      <c r="KSY30" s="142"/>
      <c r="KSZ30" s="142"/>
      <c r="KTA30" s="143"/>
      <c r="KTB30" s="144"/>
      <c r="KTC30" s="144"/>
      <c r="KTD30" s="144"/>
      <c r="KTE30" s="141"/>
      <c r="KTF30" s="141"/>
      <c r="KTG30" s="142"/>
      <c r="KTH30" s="142"/>
      <c r="KTI30" s="143"/>
      <c r="KTJ30" s="144"/>
      <c r="KTK30" s="144"/>
      <c r="KTL30" s="144"/>
      <c r="KTM30" s="141"/>
      <c r="KTN30" s="141"/>
      <c r="KTO30" s="142"/>
      <c r="KTP30" s="142"/>
      <c r="KTQ30" s="143"/>
      <c r="KTR30" s="144"/>
      <c r="KTS30" s="144"/>
      <c r="KTT30" s="144"/>
      <c r="KTU30" s="141"/>
      <c r="KTV30" s="141"/>
      <c r="KTW30" s="142"/>
      <c r="KTX30" s="142"/>
      <c r="KTY30" s="143"/>
      <c r="KTZ30" s="144"/>
      <c r="KUA30" s="144"/>
      <c r="KUB30" s="144"/>
      <c r="KUC30" s="141"/>
      <c r="KUD30" s="141"/>
      <c r="KUE30" s="142"/>
      <c r="KUF30" s="142"/>
      <c r="KUG30" s="143"/>
      <c r="KUH30" s="144"/>
      <c r="KUI30" s="144"/>
      <c r="KUJ30" s="144"/>
      <c r="KUK30" s="141"/>
      <c r="KUL30" s="141"/>
      <c r="KUM30" s="142"/>
      <c r="KUN30" s="142"/>
      <c r="KUO30" s="143"/>
      <c r="KUP30" s="144"/>
      <c r="KUQ30" s="144"/>
      <c r="KUR30" s="144"/>
      <c r="KUS30" s="141"/>
      <c r="KUT30" s="141"/>
      <c r="KUU30" s="142"/>
      <c r="KUV30" s="142"/>
      <c r="KUW30" s="143"/>
      <c r="KUX30" s="144"/>
      <c r="KUY30" s="144"/>
      <c r="KUZ30" s="144"/>
      <c r="KVA30" s="141"/>
      <c r="KVB30" s="141"/>
      <c r="KVC30" s="142"/>
      <c r="KVD30" s="142"/>
      <c r="KVE30" s="143"/>
      <c r="KVF30" s="144"/>
      <c r="KVG30" s="144"/>
      <c r="KVH30" s="144"/>
      <c r="KVI30" s="141"/>
      <c r="KVJ30" s="141"/>
      <c r="KVK30" s="142"/>
      <c r="KVL30" s="142"/>
      <c r="KVM30" s="143"/>
      <c r="KVN30" s="144"/>
      <c r="KVO30" s="144"/>
      <c r="KVP30" s="144"/>
      <c r="KVQ30" s="141"/>
      <c r="KVR30" s="141"/>
      <c r="KVS30" s="142"/>
      <c r="KVT30" s="142"/>
      <c r="KVU30" s="143"/>
      <c r="KVV30" s="144"/>
      <c r="KVW30" s="144"/>
      <c r="KVX30" s="144"/>
      <c r="KVY30" s="141"/>
      <c r="KVZ30" s="141"/>
      <c r="KWA30" s="142"/>
      <c r="KWB30" s="142"/>
      <c r="KWC30" s="143"/>
      <c r="KWD30" s="144"/>
      <c r="KWE30" s="144"/>
      <c r="KWF30" s="144"/>
      <c r="KWG30" s="141"/>
      <c r="KWH30" s="141"/>
      <c r="KWI30" s="142"/>
      <c r="KWJ30" s="142"/>
      <c r="KWK30" s="143"/>
      <c r="KWL30" s="144"/>
      <c r="KWM30" s="144"/>
      <c r="KWN30" s="144"/>
      <c r="KWO30" s="141"/>
      <c r="KWP30" s="141"/>
      <c r="KWQ30" s="142"/>
      <c r="KWR30" s="142"/>
      <c r="KWS30" s="143"/>
      <c r="KWT30" s="144"/>
      <c r="KWU30" s="144"/>
      <c r="KWV30" s="144"/>
      <c r="KWW30" s="141"/>
      <c r="KWX30" s="141"/>
      <c r="KWY30" s="142"/>
      <c r="KWZ30" s="142"/>
      <c r="KXA30" s="143"/>
      <c r="KXB30" s="144"/>
      <c r="KXC30" s="144"/>
      <c r="KXD30" s="144"/>
      <c r="KXE30" s="141"/>
      <c r="KXF30" s="141"/>
      <c r="KXG30" s="142"/>
      <c r="KXH30" s="142"/>
      <c r="KXI30" s="143"/>
      <c r="KXJ30" s="144"/>
      <c r="KXK30" s="144"/>
      <c r="KXL30" s="144"/>
      <c r="KXM30" s="141"/>
      <c r="KXN30" s="141"/>
      <c r="KXO30" s="142"/>
      <c r="KXP30" s="142"/>
      <c r="KXQ30" s="143"/>
      <c r="KXR30" s="144"/>
      <c r="KXS30" s="144"/>
      <c r="KXT30" s="144"/>
      <c r="KXU30" s="141"/>
      <c r="KXV30" s="141"/>
      <c r="KXW30" s="142"/>
      <c r="KXX30" s="142"/>
      <c r="KXY30" s="143"/>
      <c r="KXZ30" s="144"/>
      <c r="KYA30" s="144"/>
      <c r="KYB30" s="144"/>
      <c r="KYC30" s="141"/>
      <c r="KYD30" s="141"/>
      <c r="KYE30" s="142"/>
      <c r="KYF30" s="142"/>
      <c r="KYG30" s="143"/>
      <c r="KYH30" s="144"/>
      <c r="KYI30" s="144"/>
      <c r="KYJ30" s="144"/>
      <c r="KYK30" s="141"/>
      <c r="KYL30" s="141"/>
      <c r="KYM30" s="142"/>
      <c r="KYN30" s="142"/>
      <c r="KYO30" s="143"/>
      <c r="KYP30" s="144"/>
      <c r="KYQ30" s="144"/>
      <c r="KYR30" s="144"/>
      <c r="KYS30" s="141"/>
      <c r="KYT30" s="141"/>
      <c r="KYU30" s="142"/>
      <c r="KYV30" s="142"/>
      <c r="KYW30" s="143"/>
      <c r="KYX30" s="144"/>
      <c r="KYY30" s="144"/>
      <c r="KYZ30" s="144"/>
      <c r="KZA30" s="141"/>
      <c r="KZB30" s="141"/>
      <c r="KZC30" s="142"/>
      <c r="KZD30" s="142"/>
      <c r="KZE30" s="143"/>
      <c r="KZF30" s="144"/>
      <c r="KZG30" s="144"/>
      <c r="KZH30" s="144"/>
      <c r="KZI30" s="141"/>
      <c r="KZJ30" s="141"/>
      <c r="KZK30" s="142"/>
      <c r="KZL30" s="142"/>
      <c r="KZM30" s="143"/>
      <c r="KZN30" s="144"/>
      <c r="KZO30" s="144"/>
      <c r="KZP30" s="144"/>
      <c r="KZQ30" s="141"/>
      <c r="KZR30" s="141"/>
      <c r="KZS30" s="142"/>
      <c r="KZT30" s="142"/>
      <c r="KZU30" s="143"/>
      <c r="KZV30" s="144"/>
      <c r="KZW30" s="144"/>
      <c r="KZX30" s="144"/>
      <c r="KZY30" s="141"/>
      <c r="KZZ30" s="141"/>
      <c r="LAA30" s="142"/>
      <c r="LAB30" s="142"/>
      <c r="LAC30" s="143"/>
      <c r="LAD30" s="144"/>
      <c r="LAE30" s="144"/>
      <c r="LAF30" s="144"/>
      <c r="LAG30" s="141"/>
      <c r="LAH30" s="141"/>
      <c r="LAI30" s="142"/>
      <c r="LAJ30" s="142"/>
      <c r="LAK30" s="143"/>
      <c r="LAL30" s="144"/>
      <c r="LAM30" s="144"/>
      <c r="LAN30" s="144"/>
      <c r="LAO30" s="141"/>
      <c r="LAP30" s="141"/>
      <c r="LAQ30" s="142"/>
      <c r="LAR30" s="142"/>
      <c r="LAS30" s="143"/>
      <c r="LAT30" s="144"/>
      <c r="LAU30" s="144"/>
      <c r="LAV30" s="144"/>
      <c r="LAW30" s="141"/>
      <c r="LAX30" s="141"/>
      <c r="LAY30" s="142"/>
      <c r="LAZ30" s="142"/>
      <c r="LBA30" s="143"/>
      <c r="LBB30" s="144"/>
      <c r="LBC30" s="144"/>
      <c r="LBD30" s="144"/>
      <c r="LBE30" s="141"/>
      <c r="LBF30" s="141"/>
      <c r="LBG30" s="142"/>
      <c r="LBH30" s="142"/>
      <c r="LBI30" s="143"/>
      <c r="LBJ30" s="144"/>
      <c r="LBK30" s="144"/>
      <c r="LBL30" s="144"/>
      <c r="LBM30" s="141"/>
      <c r="LBN30" s="141"/>
      <c r="LBO30" s="142"/>
      <c r="LBP30" s="142"/>
      <c r="LBQ30" s="143"/>
      <c r="LBR30" s="144"/>
      <c r="LBS30" s="144"/>
      <c r="LBT30" s="144"/>
      <c r="LBU30" s="141"/>
      <c r="LBV30" s="141"/>
      <c r="LBW30" s="142"/>
      <c r="LBX30" s="142"/>
      <c r="LBY30" s="143"/>
      <c r="LBZ30" s="144"/>
      <c r="LCA30" s="144"/>
      <c r="LCB30" s="144"/>
      <c r="LCC30" s="141"/>
      <c r="LCD30" s="141"/>
      <c r="LCE30" s="142"/>
      <c r="LCF30" s="142"/>
      <c r="LCG30" s="143"/>
      <c r="LCH30" s="144"/>
      <c r="LCI30" s="144"/>
      <c r="LCJ30" s="144"/>
      <c r="LCK30" s="141"/>
      <c r="LCL30" s="141"/>
      <c r="LCM30" s="142"/>
      <c r="LCN30" s="142"/>
      <c r="LCO30" s="143"/>
      <c r="LCP30" s="144"/>
      <c r="LCQ30" s="144"/>
      <c r="LCR30" s="144"/>
      <c r="LCS30" s="141"/>
      <c r="LCT30" s="141"/>
      <c r="LCU30" s="142"/>
      <c r="LCV30" s="142"/>
      <c r="LCW30" s="143"/>
      <c r="LCX30" s="144"/>
      <c r="LCY30" s="144"/>
      <c r="LCZ30" s="144"/>
      <c r="LDA30" s="141"/>
      <c r="LDB30" s="141"/>
      <c r="LDC30" s="142"/>
      <c r="LDD30" s="142"/>
      <c r="LDE30" s="143"/>
      <c r="LDF30" s="144"/>
      <c r="LDG30" s="144"/>
      <c r="LDH30" s="144"/>
      <c r="LDI30" s="141"/>
      <c r="LDJ30" s="141"/>
      <c r="LDK30" s="142"/>
      <c r="LDL30" s="142"/>
      <c r="LDM30" s="143"/>
      <c r="LDN30" s="144"/>
      <c r="LDO30" s="144"/>
      <c r="LDP30" s="144"/>
      <c r="LDQ30" s="141"/>
      <c r="LDR30" s="141"/>
      <c r="LDS30" s="142"/>
      <c r="LDT30" s="142"/>
      <c r="LDU30" s="143"/>
      <c r="LDV30" s="144"/>
      <c r="LDW30" s="144"/>
      <c r="LDX30" s="144"/>
      <c r="LDY30" s="141"/>
      <c r="LDZ30" s="141"/>
      <c r="LEA30" s="142"/>
      <c r="LEB30" s="142"/>
      <c r="LEC30" s="143"/>
      <c r="LED30" s="144"/>
      <c r="LEE30" s="144"/>
      <c r="LEF30" s="144"/>
      <c r="LEG30" s="141"/>
      <c r="LEH30" s="141"/>
      <c r="LEI30" s="142"/>
      <c r="LEJ30" s="142"/>
      <c r="LEK30" s="143"/>
      <c r="LEL30" s="144"/>
      <c r="LEM30" s="144"/>
      <c r="LEN30" s="144"/>
      <c r="LEO30" s="141"/>
      <c r="LEP30" s="141"/>
      <c r="LEQ30" s="142"/>
      <c r="LER30" s="142"/>
      <c r="LES30" s="143"/>
      <c r="LET30" s="144"/>
      <c r="LEU30" s="144"/>
      <c r="LEV30" s="144"/>
      <c r="LEW30" s="141"/>
      <c r="LEX30" s="141"/>
      <c r="LEY30" s="142"/>
      <c r="LEZ30" s="142"/>
      <c r="LFA30" s="143"/>
      <c r="LFB30" s="144"/>
      <c r="LFC30" s="144"/>
      <c r="LFD30" s="144"/>
      <c r="LFE30" s="141"/>
      <c r="LFF30" s="141"/>
      <c r="LFG30" s="142"/>
      <c r="LFH30" s="142"/>
      <c r="LFI30" s="143"/>
      <c r="LFJ30" s="144"/>
      <c r="LFK30" s="144"/>
      <c r="LFL30" s="144"/>
      <c r="LFM30" s="141"/>
      <c r="LFN30" s="141"/>
      <c r="LFO30" s="142"/>
      <c r="LFP30" s="142"/>
      <c r="LFQ30" s="143"/>
      <c r="LFR30" s="144"/>
      <c r="LFS30" s="144"/>
      <c r="LFT30" s="144"/>
      <c r="LFU30" s="141"/>
      <c r="LFV30" s="141"/>
      <c r="LFW30" s="142"/>
      <c r="LFX30" s="142"/>
      <c r="LFY30" s="143"/>
      <c r="LFZ30" s="144"/>
      <c r="LGA30" s="144"/>
      <c r="LGB30" s="144"/>
      <c r="LGC30" s="141"/>
      <c r="LGD30" s="141"/>
      <c r="LGE30" s="142"/>
      <c r="LGF30" s="142"/>
      <c r="LGG30" s="143"/>
      <c r="LGH30" s="144"/>
      <c r="LGI30" s="144"/>
      <c r="LGJ30" s="144"/>
      <c r="LGK30" s="141"/>
      <c r="LGL30" s="141"/>
      <c r="LGM30" s="142"/>
      <c r="LGN30" s="142"/>
      <c r="LGO30" s="143"/>
      <c r="LGP30" s="144"/>
      <c r="LGQ30" s="144"/>
      <c r="LGR30" s="144"/>
      <c r="LGS30" s="141"/>
      <c r="LGT30" s="141"/>
      <c r="LGU30" s="142"/>
      <c r="LGV30" s="142"/>
      <c r="LGW30" s="143"/>
      <c r="LGX30" s="144"/>
      <c r="LGY30" s="144"/>
      <c r="LGZ30" s="144"/>
      <c r="LHA30" s="141"/>
      <c r="LHB30" s="141"/>
      <c r="LHC30" s="142"/>
      <c r="LHD30" s="142"/>
      <c r="LHE30" s="143"/>
      <c r="LHF30" s="144"/>
      <c r="LHG30" s="144"/>
      <c r="LHH30" s="144"/>
      <c r="LHI30" s="141"/>
      <c r="LHJ30" s="141"/>
      <c r="LHK30" s="142"/>
      <c r="LHL30" s="142"/>
      <c r="LHM30" s="143"/>
      <c r="LHN30" s="144"/>
      <c r="LHO30" s="144"/>
      <c r="LHP30" s="144"/>
      <c r="LHQ30" s="141"/>
      <c r="LHR30" s="141"/>
      <c r="LHS30" s="142"/>
      <c r="LHT30" s="142"/>
      <c r="LHU30" s="143"/>
      <c r="LHV30" s="144"/>
      <c r="LHW30" s="144"/>
      <c r="LHX30" s="144"/>
      <c r="LHY30" s="141"/>
      <c r="LHZ30" s="141"/>
      <c r="LIA30" s="142"/>
      <c r="LIB30" s="142"/>
      <c r="LIC30" s="143"/>
      <c r="LID30" s="144"/>
      <c r="LIE30" s="144"/>
      <c r="LIF30" s="144"/>
      <c r="LIG30" s="141"/>
      <c r="LIH30" s="141"/>
      <c r="LII30" s="142"/>
      <c r="LIJ30" s="142"/>
      <c r="LIK30" s="143"/>
      <c r="LIL30" s="144"/>
      <c r="LIM30" s="144"/>
      <c r="LIN30" s="144"/>
      <c r="LIO30" s="141"/>
      <c r="LIP30" s="141"/>
      <c r="LIQ30" s="142"/>
      <c r="LIR30" s="142"/>
      <c r="LIS30" s="143"/>
      <c r="LIT30" s="144"/>
      <c r="LIU30" s="144"/>
      <c r="LIV30" s="144"/>
      <c r="LIW30" s="141"/>
      <c r="LIX30" s="141"/>
      <c r="LIY30" s="142"/>
      <c r="LIZ30" s="142"/>
      <c r="LJA30" s="143"/>
      <c r="LJB30" s="144"/>
      <c r="LJC30" s="144"/>
      <c r="LJD30" s="144"/>
      <c r="LJE30" s="141"/>
      <c r="LJF30" s="141"/>
      <c r="LJG30" s="142"/>
      <c r="LJH30" s="142"/>
      <c r="LJI30" s="143"/>
      <c r="LJJ30" s="144"/>
      <c r="LJK30" s="144"/>
      <c r="LJL30" s="144"/>
      <c r="LJM30" s="141"/>
      <c r="LJN30" s="141"/>
      <c r="LJO30" s="142"/>
      <c r="LJP30" s="142"/>
      <c r="LJQ30" s="143"/>
      <c r="LJR30" s="144"/>
      <c r="LJS30" s="144"/>
      <c r="LJT30" s="144"/>
      <c r="LJU30" s="141"/>
      <c r="LJV30" s="141"/>
      <c r="LJW30" s="142"/>
      <c r="LJX30" s="142"/>
      <c r="LJY30" s="143"/>
      <c r="LJZ30" s="144"/>
      <c r="LKA30" s="144"/>
      <c r="LKB30" s="144"/>
      <c r="LKC30" s="141"/>
      <c r="LKD30" s="141"/>
      <c r="LKE30" s="142"/>
      <c r="LKF30" s="142"/>
      <c r="LKG30" s="143"/>
      <c r="LKH30" s="144"/>
      <c r="LKI30" s="144"/>
      <c r="LKJ30" s="144"/>
      <c r="LKK30" s="141"/>
      <c r="LKL30" s="141"/>
      <c r="LKM30" s="142"/>
      <c r="LKN30" s="142"/>
      <c r="LKO30" s="143"/>
      <c r="LKP30" s="144"/>
      <c r="LKQ30" s="144"/>
      <c r="LKR30" s="144"/>
      <c r="LKS30" s="141"/>
      <c r="LKT30" s="141"/>
      <c r="LKU30" s="142"/>
      <c r="LKV30" s="142"/>
      <c r="LKW30" s="143"/>
      <c r="LKX30" s="144"/>
      <c r="LKY30" s="144"/>
      <c r="LKZ30" s="144"/>
      <c r="LLA30" s="141"/>
      <c r="LLB30" s="141"/>
      <c r="LLC30" s="142"/>
      <c r="LLD30" s="142"/>
      <c r="LLE30" s="143"/>
      <c r="LLF30" s="144"/>
      <c r="LLG30" s="144"/>
      <c r="LLH30" s="144"/>
      <c r="LLI30" s="141"/>
      <c r="LLJ30" s="141"/>
      <c r="LLK30" s="142"/>
      <c r="LLL30" s="142"/>
      <c r="LLM30" s="143"/>
      <c r="LLN30" s="144"/>
      <c r="LLO30" s="144"/>
      <c r="LLP30" s="144"/>
      <c r="LLQ30" s="141"/>
      <c r="LLR30" s="141"/>
      <c r="LLS30" s="142"/>
      <c r="LLT30" s="142"/>
      <c r="LLU30" s="143"/>
      <c r="LLV30" s="144"/>
      <c r="LLW30" s="144"/>
      <c r="LLX30" s="144"/>
      <c r="LLY30" s="141"/>
      <c r="LLZ30" s="141"/>
      <c r="LMA30" s="142"/>
      <c r="LMB30" s="142"/>
      <c r="LMC30" s="143"/>
      <c r="LMD30" s="144"/>
      <c r="LME30" s="144"/>
      <c r="LMF30" s="144"/>
      <c r="LMG30" s="141"/>
      <c r="LMH30" s="141"/>
      <c r="LMI30" s="142"/>
      <c r="LMJ30" s="142"/>
      <c r="LMK30" s="143"/>
      <c r="LML30" s="144"/>
      <c r="LMM30" s="144"/>
      <c r="LMN30" s="144"/>
      <c r="LMO30" s="141"/>
      <c r="LMP30" s="141"/>
      <c r="LMQ30" s="142"/>
      <c r="LMR30" s="142"/>
      <c r="LMS30" s="143"/>
      <c r="LMT30" s="144"/>
      <c r="LMU30" s="144"/>
      <c r="LMV30" s="144"/>
      <c r="LMW30" s="141"/>
      <c r="LMX30" s="141"/>
      <c r="LMY30" s="142"/>
      <c r="LMZ30" s="142"/>
      <c r="LNA30" s="143"/>
      <c r="LNB30" s="144"/>
      <c r="LNC30" s="144"/>
      <c r="LND30" s="144"/>
      <c r="LNE30" s="141"/>
      <c r="LNF30" s="141"/>
      <c r="LNG30" s="142"/>
      <c r="LNH30" s="142"/>
      <c r="LNI30" s="143"/>
      <c r="LNJ30" s="144"/>
      <c r="LNK30" s="144"/>
      <c r="LNL30" s="144"/>
      <c r="LNM30" s="141"/>
      <c r="LNN30" s="141"/>
      <c r="LNO30" s="142"/>
      <c r="LNP30" s="142"/>
      <c r="LNQ30" s="143"/>
      <c r="LNR30" s="144"/>
      <c r="LNS30" s="144"/>
      <c r="LNT30" s="144"/>
      <c r="LNU30" s="141"/>
      <c r="LNV30" s="141"/>
      <c r="LNW30" s="142"/>
      <c r="LNX30" s="142"/>
      <c r="LNY30" s="143"/>
      <c r="LNZ30" s="144"/>
      <c r="LOA30" s="144"/>
      <c r="LOB30" s="144"/>
      <c r="LOC30" s="141"/>
      <c r="LOD30" s="141"/>
      <c r="LOE30" s="142"/>
      <c r="LOF30" s="142"/>
      <c r="LOG30" s="143"/>
      <c r="LOH30" s="144"/>
      <c r="LOI30" s="144"/>
      <c r="LOJ30" s="144"/>
      <c r="LOK30" s="141"/>
      <c r="LOL30" s="141"/>
      <c r="LOM30" s="142"/>
      <c r="LON30" s="142"/>
      <c r="LOO30" s="143"/>
      <c r="LOP30" s="144"/>
      <c r="LOQ30" s="144"/>
      <c r="LOR30" s="144"/>
      <c r="LOS30" s="141"/>
      <c r="LOT30" s="141"/>
      <c r="LOU30" s="142"/>
      <c r="LOV30" s="142"/>
      <c r="LOW30" s="143"/>
      <c r="LOX30" s="144"/>
      <c r="LOY30" s="144"/>
      <c r="LOZ30" s="144"/>
      <c r="LPA30" s="141"/>
      <c r="LPB30" s="141"/>
      <c r="LPC30" s="142"/>
      <c r="LPD30" s="142"/>
      <c r="LPE30" s="143"/>
      <c r="LPF30" s="144"/>
      <c r="LPG30" s="144"/>
      <c r="LPH30" s="144"/>
      <c r="LPI30" s="141"/>
      <c r="LPJ30" s="141"/>
      <c r="LPK30" s="142"/>
      <c r="LPL30" s="142"/>
      <c r="LPM30" s="143"/>
      <c r="LPN30" s="144"/>
      <c r="LPO30" s="144"/>
      <c r="LPP30" s="144"/>
      <c r="LPQ30" s="141"/>
      <c r="LPR30" s="141"/>
      <c r="LPS30" s="142"/>
      <c r="LPT30" s="142"/>
      <c r="LPU30" s="143"/>
      <c r="LPV30" s="144"/>
      <c r="LPW30" s="144"/>
      <c r="LPX30" s="144"/>
      <c r="LPY30" s="141"/>
      <c r="LPZ30" s="141"/>
      <c r="LQA30" s="142"/>
      <c r="LQB30" s="142"/>
      <c r="LQC30" s="143"/>
      <c r="LQD30" s="144"/>
      <c r="LQE30" s="144"/>
      <c r="LQF30" s="144"/>
      <c r="LQG30" s="141"/>
      <c r="LQH30" s="141"/>
      <c r="LQI30" s="142"/>
      <c r="LQJ30" s="142"/>
      <c r="LQK30" s="143"/>
      <c r="LQL30" s="144"/>
      <c r="LQM30" s="144"/>
      <c r="LQN30" s="144"/>
      <c r="LQO30" s="141"/>
      <c r="LQP30" s="141"/>
      <c r="LQQ30" s="142"/>
      <c r="LQR30" s="142"/>
      <c r="LQS30" s="143"/>
      <c r="LQT30" s="144"/>
      <c r="LQU30" s="144"/>
      <c r="LQV30" s="144"/>
      <c r="LQW30" s="141"/>
      <c r="LQX30" s="141"/>
      <c r="LQY30" s="142"/>
      <c r="LQZ30" s="142"/>
      <c r="LRA30" s="143"/>
      <c r="LRB30" s="144"/>
      <c r="LRC30" s="144"/>
      <c r="LRD30" s="144"/>
      <c r="LRE30" s="141"/>
      <c r="LRF30" s="141"/>
      <c r="LRG30" s="142"/>
      <c r="LRH30" s="142"/>
      <c r="LRI30" s="143"/>
      <c r="LRJ30" s="144"/>
      <c r="LRK30" s="144"/>
      <c r="LRL30" s="144"/>
      <c r="LRM30" s="141"/>
      <c r="LRN30" s="141"/>
      <c r="LRO30" s="142"/>
      <c r="LRP30" s="142"/>
      <c r="LRQ30" s="143"/>
      <c r="LRR30" s="144"/>
      <c r="LRS30" s="144"/>
      <c r="LRT30" s="144"/>
      <c r="LRU30" s="141"/>
      <c r="LRV30" s="141"/>
      <c r="LRW30" s="142"/>
      <c r="LRX30" s="142"/>
      <c r="LRY30" s="143"/>
      <c r="LRZ30" s="144"/>
      <c r="LSA30" s="144"/>
      <c r="LSB30" s="144"/>
      <c r="LSC30" s="141"/>
      <c r="LSD30" s="141"/>
      <c r="LSE30" s="142"/>
      <c r="LSF30" s="142"/>
      <c r="LSG30" s="143"/>
      <c r="LSH30" s="144"/>
      <c r="LSI30" s="144"/>
      <c r="LSJ30" s="144"/>
      <c r="LSK30" s="141"/>
      <c r="LSL30" s="141"/>
      <c r="LSM30" s="142"/>
      <c r="LSN30" s="142"/>
      <c r="LSO30" s="143"/>
      <c r="LSP30" s="144"/>
      <c r="LSQ30" s="144"/>
      <c r="LSR30" s="144"/>
      <c r="LSS30" s="141"/>
      <c r="LST30" s="141"/>
      <c r="LSU30" s="142"/>
      <c r="LSV30" s="142"/>
      <c r="LSW30" s="143"/>
      <c r="LSX30" s="144"/>
      <c r="LSY30" s="144"/>
      <c r="LSZ30" s="144"/>
      <c r="LTA30" s="141"/>
      <c r="LTB30" s="141"/>
      <c r="LTC30" s="142"/>
      <c r="LTD30" s="142"/>
      <c r="LTE30" s="143"/>
      <c r="LTF30" s="144"/>
      <c r="LTG30" s="144"/>
      <c r="LTH30" s="144"/>
      <c r="LTI30" s="141"/>
      <c r="LTJ30" s="141"/>
      <c r="LTK30" s="142"/>
      <c r="LTL30" s="142"/>
      <c r="LTM30" s="143"/>
      <c r="LTN30" s="144"/>
      <c r="LTO30" s="144"/>
      <c r="LTP30" s="144"/>
      <c r="LTQ30" s="141"/>
      <c r="LTR30" s="141"/>
      <c r="LTS30" s="142"/>
      <c r="LTT30" s="142"/>
      <c r="LTU30" s="143"/>
      <c r="LTV30" s="144"/>
      <c r="LTW30" s="144"/>
      <c r="LTX30" s="144"/>
      <c r="LTY30" s="141"/>
      <c r="LTZ30" s="141"/>
      <c r="LUA30" s="142"/>
      <c r="LUB30" s="142"/>
      <c r="LUC30" s="143"/>
      <c r="LUD30" s="144"/>
      <c r="LUE30" s="144"/>
      <c r="LUF30" s="144"/>
      <c r="LUG30" s="141"/>
      <c r="LUH30" s="141"/>
      <c r="LUI30" s="142"/>
      <c r="LUJ30" s="142"/>
      <c r="LUK30" s="143"/>
      <c r="LUL30" s="144"/>
      <c r="LUM30" s="144"/>
      <c r="LUN30" s="144"/>
      <c r="LUO30" s="141"/>
      <c r="LUP30" s="141"/>
      <c r="LUQ30" s="142"/>
      <c r="LUR30" s="142"/>
      <c r="LUS30" s="143"/>
      <c r="LUT30" s="144"/>
      <c r="LUU30" s="144"/>
      <c r="LUV30" s="144"/>
      <c r="LUW30" s="141"/>
      <c r="LUX30" s="141"/>
      <c r="LUY30" s="142"/>
      <c r="LUZ30" s="142"/>
      <c r="LVA30" s="143"/>
      <c r="LVB30" s="144"/>
      <c r="LVC30" s="144"/>
      <c r="LVD30" s="144"/>
      <c r="LVE30" s="141"/>
      <c r="LVF30" s="141"/>
      <c r="LVG30" s="142"/>
      <c r="LVH30" s="142"/>
      <c r="LVI30" s="143"/>
      <c r="LVJ30" s="144"/>
      <c r="LVK30" s="144"/>
      <c r="LVL30" s="144"/>
      <c r="LVM30" s="141"/>
      <c r="LVN30" s="141"/>
      <c r="LVO30" s="142"/>
      <c r="LVP30" s="142"/>
      <c r="LVQ30" s="143"/>
      <c r="LVR30" s="144"/>
      <c r="LVS30" s="144"/>
      <c r="LVT30" s="144"/>
      <c r="LVU30" s="141"/>
      <c r="LVV30" s="141"/>
      <c r="LVW30" s="142"/>
      <c r="LVX30" s="142"/>
      <c r="LVY30" s="143"/>
      <c r="LVZ30" s="144"/>
      <c r="LWA30" s="144"/>
      <c r="LWB30" s="144"/>
      <c r="LWC30" s="141"/>
      <c r="LWD30" s="141"/>
      <c r="LWE30" s="142"/>
      <c r="LWF30" s="142"/>
      <c r="LWG30" s="143"/>
      <c r="LWH30" s="144"/>
      <c r="LWI30" s="144"/>
      <c r="LWJ30" s="144"/>
      <c r="LWK30" s="141"/>
      <c r="LWL30" s="141"/>
      <c r="LWM30" s="142"/>
      <c r="LWN30" s="142"/>
      <c r="LWO30" s="143"/>
      <c r="LWP30" s="144"/>
      <c r="LWQ30" s="144"/>
      <c r="LWR30" s="144"/>
      <c r="LWS30" s="141"/>
      <c r="LWT30" s="141"/>
      <c r="LWU30" s="142"/>
      <c r="LWV30" s="142"/>
      <c r="LWW30" s="143"/>
      <c r="LWX30" s="144"/>
      <c r="LWY30" s="144"/>
      <c r="LWZ30" s="144"/>
      <c r="LXA30" s="141"/>
      <c r="LXB30" s="141"/>
      <c r="LXC30" s="142"/>
      <c r="LXD30" s="142"/>
      <c r="LXE30" s="143"/>
      <c r="LXF30" s="144"/>
      <c r="LXG30" s="144"/>
      <c r="LXH30" s="144"/>
      <c r="LXI30" s="141"/>
      <c r="LXJ30" s="141"/>
      <c r="LXK30" s="142"/>
      <c r="LXL30" s="142"/>
      <c r="LXM30" s="143"/>
      <c r="LXN30" s="144"/>
      <c r="LXO30" s="144"/>
      <c r="LXP30" s="144"/>
      <c r="LXQ30" s="141"/>
      <c r="LXR30" s="141"/>
      <c r="LXS30" s="142"/>
      <c r="LXT30" s="142"/>
      <c r="LXU30" s="143"/>
      <c r="LXV30" s="144"/>
      <c r="LXW30" s="144"/>
      <c r="LXX30" s="144"/>
      <c r="LXY30" s="141"/>
      <c r="LXZ30" s="141"/>
      <c r="LYA30" s="142"/>
      <c r="LYB30" s="142"/>
      <c r="LYC30" s="143"/>
      <c r="LYD30" s="144"/>
      <c r="LYE30" s="144"/>
      <c r="LYF30" s="144"/>
      <c r="LYG30" s="141"/>
      <c r="LYH30" s="141"/>
      <c r="LYI30" s="142"/>
      <c r="LYJ30" s="142"/>
      <c r="LYK30" s="143"/>
      <c r="LYL30" s="144"/>
      <c r="LYM30" s="144"/>
      <c r="LYN30" s="144"/>
      <c r="LYO30" s="141"/>
      <c r="LYP30" s="141"/>
      <c r="LYQ30" s="142"/>
      <c r="LYR30" s="142"/>
      <c r="LYS30" s="143"/>
      <c r="LYT30" s="144"/>
      <c r="LYU30" s="144"/>
      <c r="LYV30" s="144"/>
      <c r="LYW30" s="141"/>
      <c r="LYX30" s="141"/>
      <c r="LYY30" s="142"/>
      <c r="LYZ30" s="142"/>
      <c r="LZA30" s="143"/>
      <c r="LZB30" s="144"/>
      <c r="LZC30" s="144"/>
      <c r="LZD30" s="144"/>
      <c r="LZE30" s="141"/>
      <c r="LZF30" s="141"/>
      <c r="LZG30" s="142"/>
      <c r="LZH30" s="142"/>
      <c r="LZI30" s="143"/>
      <c r="LZJ30" s="144"/>
      <c r="LZK30" s="144"/>
      <c r="LZL30" s="144"/>
      <c r="LZM30" s="141"/>
      <c r="LZN30" s="141"/>
      <c r="LZO30" s="142"/>
      <c r="LZP30" s="142"/>
      <c r="LZQ30" s="143"/>
      <c r="LZR30" s="144"/>
      <c r="LZS30" s="144"/>
      <c r="LZT30" s="144"/>
      <c r="LZU30" s="141"/>
      <c r="LZV30" s="141"/>
      <c r="LZW30" s="142"/>
      <c r="LZX30" s="142"/>
      <c r="LZY30" s="143"/>
      <c r="LZZ30" s="144"/>
      <c r="MAA30" s="144"/>
      <c r="MAB30" s="144"/>
      <c r="MAC30" s="141"/>
      <c r="MAD30" s="141"/>
      <c r="MAE30" s="142"/>
      <c r="MAF30" s="142"/>
      <c r="MAG30" s="143"/>
      <c r="MAH30" s="144"/>
      <c r="MAI30" s="144"/>
      <c r="MAJ30" s="144"/>
      <c r="MAK30" s="141"/>
      <c r="MAL30" s="141"/>
      <c r="MAM30" s="142"/>
      <c r="MAN30" s="142"/>
      <c r="MAO30" s="143"/>
      <c r="MAP30" s="144"/>
      <c r="MAQ30" s="144"/>
      <c r="MAR30" s="144"/>
      <c r="MAS30" s="141"/>
      <c r="MAT30" s="141"/>
      <c r="MAU30" s="142"/>
      <c r="MAV30" s="142"/>
      <c r="MAW30" s="143"/>
      <c r="MAX30" s="144"/>
      <c r="MAY30" s="144"/>
      <c r="MAZ30" s="144"/>
      <c r="MBA30" s="141"/>
      <c r="MBB30" s="141"/>
      <c r="MBC30" s="142"/>
      <c r="MBD30" s="142"/>
      <c r="MBE30" s="143"/>
      <c r="MBF30" s="144"/>
      <c r="MBG30" s="144"/>
      <c r="MBH30" s="144"/>
      <c r="MBI30" s="141"/>
      <c r="MBJ30" s="141"/>
      <c r="MBK30" s="142"/>
      <c r="MBL30" s="142"/>
      <c r="MBM30" s="143"/>
      <c r="MBN30" s="144"/>
      <c r="MBO30" s="144"/>
      <c r="MBP30" s="144"/>
      <c r="MBQ30" s="141"/>
      <c r="MBR30" s="141"/>
      <c r="MBS30" s="142"/>
      <c r="MBT30" s="142"/>
      <c r="MBU30" s="143"/>
      <c r="MBV30" s="144"/>
      <c r="MBW30" s="144"/>
      <c r="MBX30" s="144"/>
      <c r="MBY30" s="141"/>
      <c r="MBZ30" s="141"/>
      <c r="MCA30" s="142"/>
      <c r="MCB30" s="142"/>
      <c r="MCC30" s="143"/>
      <c r="MCD30" s="144"/>
      <c r="MCE30" s="144"/>
      <c r="MCF30" s="144"/>
      <c r="MCG30" s="141"/>
      <c r="MCH30" s="141"/>
      <c r="MCI30" s="142"/>
      <c r="MCJ30" s="142"/>
      <c r="MCK30" s="143"/>
      <c r="MCL30" s="144"/>
      <c r="MCM30" s="144"/>
      <c r="MCN30" s="144"/>
      <c r="MCO30" s="141"/>
      <c r="MCP30" s="141"/>
      <c r="MCQ30" s="142"/>
      <c r="MCR30" s="142"/>
      <c r="MCS30" s="143"/>
      <c r="MCT30" s="144"/>
      <c r="MCU30" s="144"/>
      <c r="MCV30" s="144"/>
      <c r="MCW30" s="141"/>
      <c r="MCX30" s="141"/>
      <c r="MCY30" s="142"/>
      <c r="MCZ30" s="142"/>
      <c r="MDA30" s="143"/>
      <c r="MDB30" s="144"/>
      <c r="MDC30" s="144"/>
      <c r="MDD30" s="144"/>
      <c r="MDE30" s="141"/>
      <c r="MDF30" s="141"/>
      <c r="MDG30" s="142"/>
      <c r="MDH30" s="142"/>
      <c r="MDI30" s="143"/>
      <c r="MDJ30" s="144"/>
      <c r="MDK30" s="144"/>
      <c r="MDL30" s="144"/>
      <c r="MDM30" s="141"/>
      <c r="MDN30" s="141"/>
      <c r="MDO30" s="142"/>
      <c r="MDP30" s="142"/>
      <c r="MDQ30" s="143"/>
      <c r="MDR30" s="144"/>
      <c r="MDS30" s="144"/>
      <c r="MDT30" s="144"/>
      <c r="MDU30" s="141"/>
      <c r="MDV30" s="141"/>
      <c r="MDW30" s="142"/>
      <c r="MDX30" s="142"/>
      <c r="MDY30" s="143"/>
      <c r="MDZ30" s="144"/>
      <c r="MEA30" s="144"/>
      <c r="MEB30" s="144"/>
      <c r="MEC30" s="141"/>
      <c r="MED30" s="141"/>
      <c r="MEE30" s="142"/>
      <c r="MEF30" s="142"/>
      <c r="MEG30" s="143"/>
      <c r="MEH30" s="144"/>
      <c r="MEI30" s="144"/>
      <c r="MEJ30" s="144"/>
      <c r="MEK30" s="141"/>
      <c r="MEL30" s="141"/>
      <c r="MEM30" s="142"/>
      <c r="MEN30" s="142"/>
      <c r="MEO30" s="143"/>
      <c r="MEP30" s="144"/>
      <c r="MEQ30" s="144"/>
      <c r="MER30" s="144"/>
      <c r="MES30" s="141"/>
      <c r="MET30" s="141"/>
      <c r="MEU30" s="142"/>
      <c r="MEV30" s="142"/>
      <c r="MEW30" s="143"/>
      <c r="MEX30" s="144"/>
      <c r="MEY30" s="144"/>
      <c r="MEZ30" s="144"/>
      <c r="MFA30" s="141"/>
      <c r="MFB30" s="141"/>
      <c r="MFC30" s="142"/>
      <c r="MFD30" s="142"/>
      <c r="MFE30" s="143"/>
      <c r="MFF30" s="144"/>
      <c r="MFG30" s="144"/>
      <c r="MFH30" s="144"/>
      <c r="MFI30" s="141"/>
      <c r="MFJ30" s="141"/>
      <c r="MFK30" s="142"/>
      <c r="MFL30" s="142"/>
      <c r="MFM30" s="143"/>
      <c r="MFN30" s="144"/>
      <c r="MFO30" s="144"/>
      <c r="MFP30" s="144"/>
      <c r="MFQ30" s="141"/>
      <c r="MFR30" s="141"/>
      <c r="MFS30" s="142"/>
      <c r="MFT30" s="142"/>
      <c r="MFU30" s="143"/>
      <c r="MFV30" s="144"/>
      <c r="MFW30" s="144"/>
      <c r="MFX30" s="144"/>
      <c r="MFY30" s="141"/>
      <c r="MFZ30" s="141"/>
      <c r="MGA30" s="142"/>
      <c r="MGB30" s="142"/>
      <c r="MGC30" s="143"/>
      <c r="MGD30" s="144"/>
      <c r="MGE30" s="144"/>
      <c r="MGF30" s="144"/>
      <c r="MGG30" s="141"/>
      <c r="MGH30" s="141"/>
      <c r="MGI30" s="142"/>
      <c r="MGJ30" s="142"/>
      <c r="MGK30" s="143"/>
      <c r="MGL30" s="144"/>
      <c r="MGM30" s="144"/>
      <c r="MGN30" s="144"/>
      <c r="MGO30" s="141"/>
      <c r="MGP30" s="141"/>
      <c r="MGQ30" s="142"/>
      <c r="MGR30" s="142"/>
      <c r="MGS30" s="143"/>
      <c r="MGT30" s="144"/>
      <c r="MGU30" s="144"/>
      <c r="MGV30" s="144"/>
      <c r="MGW30" s="141"/>
      <c r="MGX30" s="141"/>
      <c r="MGY30" s="142"/>
      <c r="MGZ30" s="142"/>
      <c r="MHA30" s="143"/>
      <c r="MHB30" s="144"/>
      <c r="MHC30" s="144"/>
      <c r="MHD30" s="144"/>
      <c r="MHE30" s="141"/>
      <c r="MHF30" s="141"/>
      <c r="MHG30" s="142"/>
      <c r="MHH30" s="142"/>
      <c r="MHI30" s="143"/>
      <c r="MHJ30" s="144"/>
      <c r="MHK30" s="144"/>
      <c r="MHL30" s="144"/>
      <c r="MHM30" s="141"/>
      <c r="MHN30" s="141"/>
      <c r="MHO30" s="142"/>
      <c r="MHP30" s="142"/>
      <c r="MHQ30" s="143"/>
      <c r="MHR30" s="144"/>
      <c r="MHS30" s="144"/>
      <c r="MHT30" s="144"/>
      <c r="MHU30" s="141"/>
      <c r="MHV30" s="141"/>
      <c r="MHW30" s="142"/>
      <c r="MHX30" s="142"/>
      <c r="MHY30" s="143"/>
      <c r="MHZ30" s="144"/>
      <c r="MIA30" s="144"/>
      <c r="MIB30" s="144"/>
      <c r="MIC30" s="141"/>
      <c r="MID30" s="141"/>
      <c r="MIE30" s="142"/>
      <c r="MIF30" s="142"/>
      <c r="MIG30" s="143"/>
      <c r="MIH30" s="144"/>
      <c r="MII30" s="144"/>
      <c r="MIJ30" s="144"/>
      <c r="MIK30" s="141"/>
      <c r="MIL30" s="141"/>
      <c r="MIM30" s="142"/>
      <c r="MIN30" s="142"/>
      <c r="MIO30" s="143"/>
      <c r="MIP30" s="144"/>
      <c r="MIQ30" s="144"/>
      <c r="MIR30" s="144"/>
      <c r="MIS30" s="141"/>
      <c r="MIT30" s="141"/>
      <c r="MIU30" s="142"/>
      <c r="MIV30" s="142"/>
      <c r="MIW30" s="143"/>
      <c r="MIX30" s="144"/>
      <c r="MIY30" s="144"/>
      <c r="MIZ30" s="144"/>
      <c r="MJA30" s="141"/>
      <c r="MJB30" s="141"/>
      <c r="MJC30" s="142"/>
      <c r="MJD30" s="142"/>
      <c r="MJE30" s="143"/>
      <c r="MJF30" s="144"/>
      <c r="MJG30" s="144"/>
      <c r="MJH30" s="144"/>
      <c r="MJI30" s="141"/>
      <c r="MJJ30" s="141"/>
      <c r="MJK30" s="142"/>
      <c r="MJL30" s="142"/>
      <c r="MJM30" s="143"/>
      <c r="MJN30" s="144"/>
      <c r="MJO30" s="144"/>
      <c r="MJP30" s="144"/>
      <c r="MJQ30" s="141"/>
      <c r="MJR30" s="141"/>
      <c r="MJS30" s="142"/>
      <c r="MJT30" s="142"/>
      <c r="MJU30" s="143"/>
      <c r="MJV30" s="144"/>
      <c r="MJW30" s="144"/>
      <c r="MJX30" s="144"/>
      <c r="MJY30" s="141"/>
      <c r="MJZ30" s="141"/>
      <c r="MKA30" s="142"/>
      <c r="MKB30" s="142"/>
      <c r="MKC30" s="143"/>
      <c r="MKD30" s="144"/>
      <c r="MKE30" s="144"/>
      <c r="MKF30" s="144"/>
      <c r="MKG30" s="141"/>
      <c r="MKH30" s="141"/>
      <c r="MKI30" s="142"/>
      <c r="MKJ30" s="142"/>
      <c r="MKK30" s="143"/>
      <c r="MKL30" s="144"/>
      <c r="MKM30" s="144"/>
      <c r="MKN30" s="144"/>
      <c r="MKO30" s="141"/>
      <c r="MKP30" s="141"/>
      <c r="MKQ30" s="142"/>
      <c r="MKR30" s="142"/>
      <c r="MKS30" s="143"/>
      <c r="MKT30" s="144"/>
      <c r="MKU30" s="144"/>
      <c r="MKV30" s="144"/>
      <c r="MKW30" s="141"/>
      <c r="MKX30" s="141"/>
      <c r="MKY30" s="142"/>
      <c r="MKZ30" s="142"/>
      <c r="MLA30" s="143"/>
      <c r="MLB30" s="144"/>
      <c r="MLC30" s="144"/>
      <c r="MLD30" s="144"/>
      <c r="MLE30" s="141"/>
      <c r="MLF30" s="141"/>
      <c r="MLG30" s="142"/>
      <c r="MLH30" s="142"/>
      <c r="MLI30" s="143"/>
      <c r="MLJ30" s="144"/>
      <c r="MLK30" s="144"/>
      <c r="MLL30" s="144"/>
      <c r="MLM30" s="141"/>
      <c r="MLN30" s="141"/>
      <c r="MLO30" s="142"/>
      <c r="MLP30" s="142"/>
      <c r="MLQ30" s="143"/>
      <c r="MLR30" s="144"/>
      <c r="MLS30" s="144"/>
      <c r="MLT30" s="144"/>
      <c r="MLU30" s="141"/>
      <c r="MLV30" s="141"/>
      <c r="MLW30" s="142"/>
      <c r="MLX30" s="142"/>
      <c r="MLY30" s="143"/>
      <c r="MLZ30" s="144"/>
      <c r="MMA30" s="144"/>
      <c r="MMB30" s="144"/>
      <c r="MMC30" s="141"/>
      <c r="MMD30" s="141"/>
      <c r="MME30" s="142"/>
      <c r="MMF30" s="142"/>
      <c r="MMG30" s="143"/>
      <c r="MMH30" s="144"/>
      <c r="MMI30" s="144"/>
      <c r="MMJ30" s="144"/>
      <c r="MMK30" s="141"/>
      <c r="MML30" s="141"/>
      <c r="MMM30" s="142"/>
      <c r="MMN30" s="142"/>
      <c r="MMO30" s="143"/>
      <c r="MMP30" s="144"/>
      <c r="MMQ30" s="144"/>
      <c r="MMR30" s="144"/>
      <c r="MMS30" s="141"/>
      <c r="MMT30" s="141"/>
      <c r="MMU30" s="142"/>
      <c r="MMV30" s="142"/>
      <c r="MMW30" s="143"/>
      <c r="MMX30" s="144"/>
      <c r="MMY30" s="144"/>
      <c r="MMZ30" s="144"/>
      <c r="MNA30" s="141"/>
      <c r="MNB30" s="141"/>
      <c r="MNC30" s="142"/>
      <c r="MND30" s="142"/>
      <c r="MNE30" s="143"/>
      <c r="MNF30" s="144"/>
      <c r="MNG30" s="144"/>
      <c r="MNH30" s="144"/>
      <c r="MNI30" s="141"/>
      <c r="MNJ30" s="141"/>
      <c r="MNK30" s="142"/>
      <c r="MNL30" s="142"/>
      <c r="MNM30" s="143"/>
      <c r="MNN30" s="144"/>
      <c r="MNO30" s="144"/>
      <c r="MNP30" s="144"/>
      <c r="MNQ30" s="141"/>
      <c r="MNR30" s="141"/>
      <c r="MNS30" s="142"/>
      <c r="MNT30" s="142"/>
      <c r="MNU30" s="143"/>
      <c r="MNV30" s="144"/>
      <c r="MNW30" s="144"/>
      <c r="MNX30" s="144"/>
      <c r="MNY30" s="141"/>
      <c r="MNZ30" s="141"/>
      <c r="MOA30" s="142"/>
      <c r="MOB30" s="142"/>
      <c r="MOC30" s="143"/>
      <c r="MOD30" s="144"/>
      <c r="MOE30" s="144"/>
      <c r="MOF30" s="144"/>
      <c r="MOG30" s="141"/>
      <c r="MOH30" s="141"/>
      <c r="MOI30" s="142"/>
      <c r="MOJ30" s="142"/>
      <c r="MOK30" s="143"/>
      <c r="MOL30" s="144"/>
      <c r="MOM30" s="144"/>
      <c r="MON30" s="144"/>
      <c r="MOO30" s="141"/>
      <c r="MOP30" s="141"/>
      <c r="MOQ30" s="142"/>
      <c r="MOR30" s="142"/>
      <c r="MOS30" s="143"/>
      <c r="MOT30" s="144"/>
      <c r="MOU30" s="144"/>
      <c r="MOV30" s="144"/>
      <c r="MOW30" s="141"/>
      <c r="MOX30" s="141"/>
      <c r="MOY30" s="142"/>
      <c r="MOZ30" s="142"/>
      <c r="MPA30" s="143"/>
      <c r="MPB30" s="144"/>
      <c r="MPC30" s="144"/>
      <c r="MPD30" s="144"/>
      <c r="MPE30" s="141"/>
      <c r="MPF30" s="141"/>
      <c r="MPG30" s="142"/>
      <c r="MPH30" s="142"/>
      <c r="MPI30" s="143"/>
      <c r="MPJ30" s="144"/>
      <c r="MPK30" s="144"/>
      <c r="MPL30" s="144"/>
      <c r="MPM30" s="141"/>
      <c r="MPN30" s="141"/>
      <c r="MPO30" s="142"/>
      <c r="MPP30" s="142"/>
      <c r="MPQ30" s="143"/>
      <c r="MPR30" s="144"/>
      <c r="MPS30" s="144"/>
      <c r="MPT30" s="144"/>
      <c r="MPU30" s="141"/>
      <c r="MPV30" s="141"/>
      <c r="MPW30" s="142"/>
      <c r="MPX30" s="142"/>
      <c r="MPY30" s="143"/>
      <c r="MPZ30" s="144"/>
      <c r="MQA30" s="144"/>
      <c r="MQB30" s="144"/>
      <c r="MQC30" s="141"/>
      <c r="MQD30" s="141"/>
      <c r="MQE30" s="142"/>
      <c r="MQF30" s="142"/>
      <c r="MQG30" s="143"/>
      <c r="MQH30" s="144"/>
      <c r="MQI30" s="144"/>
      <c r="MQJ30" s="144"/>
      <c r="MQK30" s="141"/>
      <c r="MQL30" s="141"/>
      <c r="MQM30" s="142"/>
      <c r="MQN30" s="142"/>
      <c r="MQO30" s="143"/>
      <c r="MQP30" s="144"/>
      <c r="MQQ30" s="144"/>
      <c r="MQR30" s="144"/>
      <c r="MQS30" s="141"/>
      <c r="MQT30" s="141"/>
      <c r="MQU30" s="142"/>
      <c r="MQV30" s="142"/>
      <c r="MQW30" s="143"/>
      <c r="MQX30" s="144"/>
      <c r="MQY30" s="144"/>
      <c r="MQZ30" s="144"/>
      <c r="MRA30" s="141"/>
      <c r="MRB30" s="141"/>
      <c r="MRC30" s="142"/>
      <c r="MRD30" s="142"/>
      <c r="MRE30" s="143"/>
      <c r="MRF30" s="144"/>
      <c r="MRG30" s="144"/>
      <c r="MRH30" s="144"/>
      <c r="MRI30" s="141"/>
      <c r="MRJ30" s="141"/>
      <c r="MRK30" s="142"/>
      <c r="MRL30" s="142"/>
      <c r="MRM30" s="143"/>
      <c r="MRN30" s="144"/>
      <c r="MRO30" s="144"/>
      <c r="MRP30" s="144"/>
      <c r="MRQ30" s="141"/>
      <c r="MRR30" s="141"/>
      <c r="MRS30" s="142"/>
      <c r="MRT30" s="142"/>
      <c r="MRU30" s="143"/>
      <c r="MRV30" s="144"/>
      <c r="MRW30" s="144"/>
      <c r="MRX30" s="144"/>
      <c r="MRY30" s="141"/>
      <c r="MRZ30" s="141"/>
      <c r="MSA30" s="142"/>
      <c r="MSB30" s="142"/>
      <c r="MSC30" s="143"/>
      <c r="MSD30" s="144"/>
      <c r="MSE30" s="144"/>
      <c r="MSF30" s="144"/>
      <c r="MSG30" s="141"/>
      <c r="MSH30" s="141"/>
      <c r="MSI30" s="142"/>
      <c r="MSJ30" s="142"/>
      <c r="MSK30" s="143"/>
      <c r="MSL30" s="144"/>
      <c r="MSM30" s="144"/>
      <c r="MSN30" s="144"/>
      <c r="MSO30" s="141"/>
      <c r="MSP30" s="141"/>
      <c r="MSQ30" s="142"/>
      <c r="MSR30" s="142"/>
      <c r="MSS30" s="143"/>
      <c r="MST30" s="144"/>
      <c r="MSU30" s="144"/>
      <c r="MSV30" s="144"/>
      <c r="MSW30" s="141"/>
      <c r="MSX30" s="141"/>
      <c r="MSY30" s="142"/>
      <c r="MSZ30" s="142"/>
      <c r="MTA30" s="143"/>
      <c r="MTB30" s="144"/>
      <c r="MTC30" s="144"/>
      <c r="MTD30" s="144"/>
      <c r="MTE30" s="141"/>
      <c r="MTF30" s="141"/>
      <c r="MTG30" s="142"/>
      <c r="MTH30" s="142"/>
      <c r="MTI30" s="143"/>
      <c r="MTJ30" s="144"/>
      <c r="MTK30" s="144"/>
      <c r="MTL30" s="144"/>
      <c r="MTM30" s="141"/>
      <c r="MTN30" s="141"/>
      <c r="MTO30" s="142"/>
      <c r="MTP30" s="142"/>
      <c r="MTQ30" s="143"/>
      <c r="MTR30" s="144"/>
      <c r="MTS30" s="144"/>
      <c r="MTT30" s="144"/>
      <c r="MTU30" s="141"/>
      <c r="MTV30" s="141"/>
      <c r="MTW30" s="142"/>
      <c r="MTX30" s="142"/>
      <c r="MTY30" s="143"/>
      <c r="MTZ30" s="144"/>
      <c r="MUA30" s="144"/>
      <c r="MUB30" s="144"/>
      <c r="MUC30" s="141"/>
      <c r="MUD30" s="141"/>
      <c r="MUE30" s="142"/>
      <c r="MUF30" s="142"/>
      <c r="MUG30" s="143"/>
      <c r="MUH30" s="144"/>
      <c r="MUI30" s="144"/>
      <c r="MUJ30" s="144"/>
      <c r="MUK30" s="141"/>
      <c r="MUL30" s="141"/>
      <c r="MUM30" s="142"/>
      <c r="MUN30" s="142"/>
      <c r="MUO30" s="143"/>
      <c r="MUP30" s="144"/>
      <c r="MUQ30" s="144"/>
      <c r="MUR30" s="144"/>
      <c r="MUS30" s="141"/>
      <c r="MUT30" s="141"/>
      <c r="MUU30" s="142"/>
      <c r="MUV30" s="142"/>
      <c r="MUW30" s="143"/>
      <c r="MUX30" s="144"/>
      <c r="MUY30" s="144"/>
      <c r="MUZ30" s="144"/>
      <c r="MVA30" s="141"/>
      <c r="MVB30" s="141"/>
      <c r="MVC30" s="142"/>
      <c r="MVD30" s="142"/>
      <c r="MVE30" s="143"/>
      <c r="MVF30" s="144"/>
      <c r="MVG30" s="144"/>
      <c r="MVH30" s="144"/>
      <c r="MVI30" s="141"/>
      <c r="MVJ30" s="141"/>
      <c r="MVK30" s="142"/>
      <c r="MVL30" s="142"/>
      <c r="MVM30" s="143"/>
      <c r="MVN30" s="144"/>
      <c r="MVO30" s="144"/>
      <c r="MVP30" s="144"/>
      <c r="MVQ30" s="141"/>
      <c r="MVR30" s="141"/>
      <c r="MVS30" s="142"/>
      <c r="MVT30" s="142"/>
      <c r="MVU30" s="143"/>
      <c r="MVV30" s="144"/>
      <c r="MVW30" s="144"/>
      <c r="MVX30" s="144"/>
      <c r="MVY30" s="141"/>
      <c r="MVZ30" s="141"/>
      <c r="MWA30" s="142"/>
      <c r="MWB30" s="142"/>
      <c r="MWC30" s="143"/>
      <c r="MWD30" s="144"/>
      <c r="MWE30" s="144"/>
      <c r="MWF30" s="144"/>
      <c r="MWG30" s="141"/>
      <c r="MWH30" s="141"/>
      <c r="MWI30" s="142"/>
      <c r="MWJ30" s="142"/>
      <c r="MWK30" s="143"/>
      <c r="MWL30" s="144"/>
      <c r="MWM30" s="144"/>
      <c r="MWN30" s="144"/>
      <c r="MWO30" s="141"/>
      <c r="MWP30" s="141"/>
      <c r="MWQ30" s="142"/>
      <c r="MWR30" s="142"/>
      <c r="MWS30" s="143"/>
      <c r="MWT30" s="144"/>
      <c r="MWU30" s="144"/>
      <c r="MWV30" s="144"/>
      <c r="MWW30" s="141"/>
      <c r="MWX30" s="141"/>
      <c r="MWY30" s="142"/>
      <c r="MWZ30" s="142"/>
      <c r="MXA30" s="143"/>
      <c r="MXB30" s="144"/>
      <c r="MXC30" s="144"/>
      <c r="MXD30" s="144"/>
      <c r="MXE30" s="141"/>
      <c r="MXF30" s="141"/>
      <c r="MXG30" s="142"/>
      <c r="MXH30" s="142"/>
      <c r="MXI30" s="143"/>
      <c r="MXJ30" s="144"/>
      <c r="MXK30" s="144"/>
      <c r="MXL30" s="144"/>
      <c r="MXM30" s="141"/>
      <c r="MXN30" s="141"/>
      <c r="MXO30" s="142"/>
      <c r="MXP30" s="142"/>
      <c r="MXQ30" s="143"/>
      <c r="MXR30" s="144"/>
      <c r="MXS30" s="144"/>
      <c r="MXT30" s="144"/>
      <c r="MXU30" s="141"/>
      <c r="MXV30" s="141"/>
      <c r="MXW30" s="142"/>
      <c r="MXX30" s="142"/>
      <c r="MXY30" s="143"/>
      <c r="MXZ30" s="144"/>
      <c r="MYA30" s="144"/>
      <c r="MYB30" s="144"/>
      <c r="MYC30" s="141"/>
      <c r="MYD30" s="141"/>
      <c r="MYE30" s="142"/>
      <c r="MYF30" s="142"/>
      <c r="MYG30" s="143"/>
      <c r="MYH30" s="144"/>
      <c r="MYI30" s="144"/>
      <c r="MYJ30" s="144"/>
      <c r="MYK30" s="141"/>
      <c r="MYL30" s="141"/>
      <c r="MYM30" s="142"/>
      <c r="MYN30" s="142"/>
      <c r="MYO30" s="143"/>
      <c r="MYP30" s="144"/>
      <c r="MYQ30" s="144"/>
      <c r="MYR30" s="144"/>
      <c r="MYS30" s="141"/>
      <c r="MYT30" s="141"/>
      <c r="MYU30" s="142"/>
      <c r="MYV30" s="142"/>
      <c r="MYW30" s="143"/>
      <c r="MYX30" s="144"/>
      <c r="MYY30" s="144"/>
      <c r="MYZ30" s="144"/>
      <c r="MZA30" s="141"/>
      <c r="MZB30" s="141"/>
      <c r="MZC30" s="142"/>
      <c r="MZD30" s="142"/>
      <c r="MZE30" s="143"/>
      <c r="MZF30" s="144"/>
      <c r="MZG30" s="144"/>
      <c r="MZH30" s="144"/>
      <c r="MZI30" s="141"/>
      <c r="MZJ30" s="141"/>
      <c r="MZK30" s="142"/>
      <c r="MZL30" s="142"/>
      <c r="MZM30" s="143"/>
      <c r="MZN30" s="144"/>
      <c r="MZO30" s="144"/>
      <c r="MZP30" s="144"/>
      <c r="MZQ30" s="141"/>
      <c r="MZR30" s="141"/>
      <c r="MZS30" s="142"/>
      <c r="MZT30" s="142"/>
      <c r="MZU30" s="143"/>
      <c r="MZV30" s="144"/>
      <c r="MZW30" s="144"/>
      <c r="MZX30" s="144"/>
      <c r="MZY30" s="141"/>
      <c r="MZZ30" s="141"/>
      <c r="NAA30" s="142"/>
      <c r="NAB30" s="142"/>
      <c r="NAC30" s="143"/>
      <c r="NAD30" s="144"/>
      <c r="NAE30" s="144"/>
      <c r="NAF30" s="144"/>
      <c r="NAG30" s="141"/>
      <c r="NAH30" s="141"/>
      <c r="NAI30" s="142"/>
      <c r="NAJ30" s="142"/>
      <c r="NAK30" s="143"/>
      <c r="NAL30" s="144"/>
      <c r="NAM30" s="144"/>
      <c r="NAN30" s="144"/>
      <c r="NAO30" s="141"/>
      <c r="NAP30" s="141"/>
      <c r="NAQ30" s="142"/>
      <c r="NAR30" s="142"/>
      <c r="NAS30" s="143"/>
      <c r="NAT30" s="144"/>
      <c r="NAU30" s="144"/>
      <c r="NAV30" s="144"/>
      <c r="NAW30" s="141"/>
      <c r="NAX30" s="141"/>
      <c r="NAY30" s="142"/>
      <c r="NAZ30" s="142"/>
      <c r="NBA30" s="143"/>
      <c r="NBB30" s="144"/>
      <c r="NBC30" s="144"/>
      <c r="NBD30" s="144"/>
      <c r="NBE30" s="141"/>
      <c r="NBF30" s="141"/>
      <c r="NBG30" s="142"/>
      <c r="NBH30" s="142"/>
      <c r="NBI30" s="143"/>
      <c r="NBJ30" s="144"/>
      <c r="NBK30" s="144"/>
      <c r="NBL30" s="144"/>
      <c r="NBM30" s="141"/>
      <c r="NBN30" s="141"/>
      <c r="NBO30" s="142"/>
      <c r="NBP30" s="142"/>
      <c r="NBQ30" s="143"/>
      <c r="NBR30" s="144"/>
      <c r="NBS30" s="144"/>
      <c r="NBT30" s="144"/>
      <c r="NBU30" s="141"/>
      <c r="NBV30" s="141"/>
      <c r="NBW30" s="142"/>
      <c r="NBX30" s="142"/>
      <c r="NBY30" s="143"/>
      <c r="NBZ30" s="144"/>
      <c r="NCA30" s="144"/>
      <c r="NCB30" s="144"/>
      <c r="NCC30" s="141"/>
      <c r="NCD30" s="141"/>
      <c r="NCE30" s="142"/>
      <c r="NCF30" s="142"/>
      <c r="NCG30" s="143"/>
      <c r="NCH30" s="144"/>
      <c r="NCI30" s="144"/>
      <c r="NCJ30" s="144"/>
      <c r="NCK30" s="141"/>
      <c r="NCL30" s="141"/>
      <c r="NCM30" s="142"/>
      <c r="NCN30" s="142"/>
      <c r="NCO30" s="143"/>
      <c r="NCP30" s="144"/>
      <c r="NCQ30" s="144"/>
      <c r="NCR30" s="144"/>
      <c r="NCS30" s="141"/>
      <c r="NCT30" s="141"/>
      <c r="NCU30" s="142"/>
      <c r="NCV30" s="142"/>
      <c r="NCW30" s="143"/>
      <c r="NCX30" s="144"/>
      <c r="NCY30" s="144"/>
      <c r="NCZ30" s="144"/>
      <c r="NDA30" s="141"/>
      <c r="NDB30" s="141"/>
      <c r="NDC30" s="142"/>
      <c r="NDD30" s="142"/>
      <c r="NDE30" s="143"/>
      <c r="NDF30" s="144"/>
      <c r="NDG30" s="144"/>
      <c r="NDH30" s="144"/>
      <c r="NDI30" s="141"/>
      <c r="NDJ30" s="141"/>
      <c r="NDK30" s="142"/>
      <c r="NDL30" s="142"/>
      <c r="NDM30" s="143"/>
      <c r="NDN30" s="144"/>
      <c r="NDO30" s="144"/>
      <c r="NDP30" s="144"/>
      <c r="NDQ30" s="141"/>
      <c r="NDR30" s="141"/>
      <c r="NDS30" s="142"/>
      <c r="NDT30" s="142"/>
      <c r="NDU30" s="143"/>
      <c r="NDV30" s="144"/>
      <c r="NDW30" s="144"/>
      <c r="NDX30" s="144"/>
      <c r="NDY30" s="141"/>
      <c r="NDZ30" s="141"/>
      <c r="NEA30" s="142"/>
      <c r="NEB30" s="142"/>
      <c r="NEC30" s="143"/>
      <c r="NED30" s="144"/>
      <c r="NEE30" s="144"/>
      <c r="NEF30" s="144"/>
      <c r="NEG30" s="141"/>
      <c r="NEH30" s="141"/>
      <c r="NEI30" s="142"/>
      <c r="NEJ30" s="142"/>
      <c r="NEK30" s="143"/>
      <c r="NEL30" s="144"/>
      <c r="NEM30" s="144"/>
      <c r="NEN30" s="144"/>
      <c r="NEO30" s="141"/>
      <c r="NEP30" s="141"/>
      <c r="NEQ30" s="142"/>
      <c r="NER30" s="142"/>
      <c r="NES30" s="143"/>
      <c r="NET30" s="144"/>
      <c r="NEU30" s="144"/>
      <c r="NEV30" s="144"/>
      <c r="NEW30" s="141"/>
      <c r="NEX30" s="141"/>
      <c r="NEY30" s="142"/>
      <c r="NEZ30" s="142"/>
      <c r="NFA30" s="143"/>
      <c r="NFB30" s="144"/>
      <c r="NFC30" s="144"/>
      <c r="NFD30" s="144"/>
      <c r="NFE30" s="141"/>
      <c r="NFF30" s="141"/>
      <c r="NFG30" s="142"/>
      <c r="NFH30" s="142"/>
      <c r="NFI30" s="143"/>
      <c r="NFJ30" s="144"/>
      <c r="NFK30" s="144"/>
      <c r="NFL30" s="144"/>
      <c r="NFM30" s="141"/>
      <c r="NFN30" s="141"/>
      <c r="NFO30" s="142"/>
      <c r="NFP30" s="142"/>
      <c r="NFQ30" s="143"/>
      <c r="NFR30" s="144"/>
      <c r="NFS30" s="144"/>
      <c r="NFT30" s="144"/>
      <c r="NFU30" s="141"/>
      <c r="NFV30" s="141"/>
      <c r="NFW30" s="142"/>
      <c r="NFX30" s="142"/>
      <c r="NFY30" s="143"/>
      <c r="NFZ30" s="144"/>
      <c r="NGA30" s="144"/>
      <c r="NGB30" s="144"/>
      <c r="NGC30" s="141"/>
      <c r="NGD30" s="141"/>
      <c r="NGE30" s="142"/>
      <c r="NGF30" s="142"/>
      <c r="NGG30" s="143"/>
      <c r="NGH30" s="144"/>
      <c r="NGI30" s="144"/>
      <c r="NGJ30" s="144"/>
      <c r="NGK30" s="141"/>
      <c r="NGL30" s="141"/>
      <c r="NGM30" s="142"/>
      <c r="NGN30" s="142"/>
      <c r="NGO30" s="143"/>
      <c r="NGP30" s="144"/>
      <c r="NGQ30" s="144"/>
      <c r="NGR30" s="144"/>
      <c r="NGS30" s="141"/>
      <c r="NGT30" s="141"/>
      <c r="NGU30" s="142"/>
      <c r="NGV30" s="142"/>
      <c r="NGW30" s="143"/>
      <c r="NGX30" s="144"/>
      <c r="NGY30" s="144"/>
      <c r="NGZ30" s="144"/>
      <c r="NHA30" s="141"/>
      <c r="NHB30" s="141"/>
      <c r="NHC30" s="142"/>
      <c r="NHD30" s="142"/>
      <c r="NHE30" s="143"/>
      <c r="NHF30" s="144"/>
      <c r="NHG30" s="144"/>
      <c r="NHH30" s="144"/>
      <c r="NHI30" s="141"/>
      <c r="NHJ30" s="141"/>
      <c r="NHK30" s="142"/>
      <c r="NHL30" s="142"/>
      <c r="NHM30" s="143"/>
      <c r="NHN30" s="144"/>
      <c r="NHO30" s="144"/>
      <c r="NHP30" s="144"/>
      <c r="NHQ30" s="141"/>
      <c r="NHR30" s="141"/>
      <c r="NHS30" s="142"/>
      <c r="NHT30" s="142"/>
      <c r="NHU30" s="143"/>
      <c r="NHV30" s="144"/>
      <c r="NHW30" s="144"/>
      <c r="NHX30" s="144"/>
      <c r="NHY30" s="141"/>
      <c r="NHZ30" s="141"/>
      <c r="NIA30" s="142"/>
      <c r="NIB30" s="142"/>
      <c r="NIC30" s="143"/>
      <c r="NID30" s="144"/>
      <c r="NIE30" s="144"/>
      <c r="NIF30" s="144"/>
      <c r="NIG30" s="141"/>
      <c r="NIH30" s="141"/>
      <c r="NII30" s="142"/>
      <c r="NIJ30" s="142"/>
      <c r="NIK30" s="143"/>
      <c r="NIL30" s="144"/>
      <c r="NIM30" s="144"/>
      <c r="NIN30" s="144"/>
      <c r="NIO30" s="141"/>
      <c r="NIP30" s="141"/>
      <c r="NIQ30" s="142"/>
      <c r="NIR30" s="142"/>
      <c r="NIS30" s="143"/>
      <c r="NIT30" s="144"/>
      <c r="NIU30" s="144"/>
      <c r="NIV30" s="144"/>
      <c r="NIW30" s="141"/>
      <c r="NIX30" s="141"/>
      <c r="NIY30" s="142"/>
      <c r="NIZ30" s="142"/>
      <c r="NJA30" s="143"/>
      <c r="NJB30" s="144"/>
      <c r="NJC30" s="144"/>
      <c r="NJD30" s="144"/>
      <c r="NJE30" s="141"/>
      <c r="NJF30" s="141"/>
      <c r="NJG30" s="142"/>
      <c r="NJH30" s="142"/>
      <c r="NJI30" s="143"/>
      <c r="NJJ30" s="144"/>
      <c r="NJK30" s="144"/>
      <c r="NJL30" s="144"/>
      <c r="NJM30" s="141"/>
      <c r="NJN30" s="141"/>
      <c r="NJO30" s="142"/>
      <c r="NJP30" s="142"/>
      <c r="NJQ30" s="143"/>
      <c r="NJR30" s="144"/>
      <c r="NJS30" s="144"/>
      <c r="NJT30" s="144"/>
      <c r="NJU30" s="141"/>
      <c r="NJV30" s="141"/>
      <c r="NJW30" s="142"/>
      <c r="NJX30" s="142"/>
      <c r="NJY30" s="143"/>
      <c r="NJZ30" s="144"/>
      <c r="NKA30" s="144"/>
      <c r="NKB30" s="144"/>
      <c r="NKC30" s="141"/>
      <c r="NKD30" s="141"/>
      <c r="NKE30" s="142"/>
      <c r="NKF30" s="142"/>
      <c r="NKG30" s="143"/>
      <c r="NKH30" s="144"/>
      <c r="NKI30" s="144"/>
      <c r="NKJ30" s="144"/>
      <c r="NKK30" s="141"/>
      <c r="NKL30" s="141"/>
      <c r="NKM30" s="142"/>
      <c r="NKN30" s="142"/>
      <c r="NKO30" s="143"/>
      <c r="NKP30" s="144"/>
      <c r="NKQ30" s="144"/>
      <c r="NKR30" s="144"/>
      <c r="NKS30" s="141"/>
      <c r="NKT30" s="141"/>
      <c r="NKU30" s="142"/>
      <c r="NKV30" s="142"/>
      <c r="NKW30" s="143"/>
      <c r="NKX30" s="144"/>
      <c r="NKY30" s="144"/>
      <c r="NKZ30" s="144"/>
      <c r="NLA30" s="141"/>
      <c r="NLB30" s="141"/>
      <c r="NLC30" s="142"/>
      <c r="NLD30" s="142"/>
      <c r="NLE30" s="143"/>
      <c r="NLF30" s="144"/>
      <c r="NLG30" s="144"/>
      <c r="NLH30" s="144"/>
      <c r="NLI30" s="141"/>
      <c r="NLJ30" s="141"/>
      <c r="NLK30" s="142"/>
      <c r="NLL30" s="142"/>
      <c r="NLM30" s="143"/>
      <c r="NLN30" s="144"/>
      <c r="NLO30" s="144"/>
      <c r="NLP30" s="144"/>
      <c r="NLQ30" s="141"/>
      <c r="NLR30" s="141"/>
      <c r="NLS30" s="142"/>
      <c r="NLT30" s="142"/>
      <c r="NLU30" s="143"/>
      <c r="NLV30" s="144"/>
      <c r="NLW30" s="144"/>
      <c r="NLX30" s="144"/>
      <c r="NLY30" s="141"/>
      <c r="NLZ30" s="141"/>
      <c r="NMA30" s="142"/>
      <c r="NMB30" s="142"/>
      <c r="NMC30" s="143"/>
      <c r="NMD30" s="144"/>
      <c r="NME30" s="144"/>
      <c r="NMF30" s="144"/>
      <c r="NMG30" s="141"/>
      <c r="NMH30" s="141"/>
      <c r="NMI30" s="142"/>
      <c r="NMJ30" s="142"/>
      <c r="NMK30" s="143"/>
      <c r="NML30" s="144"/>
      <c r="NMM30" s="144"/>
      <c r="NMN30" s="144"/>
      <c r="NMO30" s="141"/>
      <c r="NMP30" s="141"/>
      <c r="NMQ30" s="142"/>
      <c r="NMR30" s="142"/>
      <c r="NMS30" s="143"/>
      <c r="NMT30" s="144"/>
      <c r="NMU30" s="144"/>
      <c r="NMV30" s="144"/>
      <c r="NMW30" s="141"/>
      <c r="NMX30" s="141"/>
      <c r="NMY30" s="142"/>
      <c r="NMZ30" s="142"/>
      <c r="NNA30" s="143"/>
      <c r="NNB30" s="144"/>
      <c r="NNC30" s="144"/>
      <c r="NND30" s="144"/>
      <c r="NNE30" s="141"/>
      <c r="NNF30" s="141"/>
      <c r="NNG30" s="142"/>
      <c r="NNH30" s="142"/>
      <c r="NNI30" s="143"/>
      <c r="NNJ30" s="144"/>
      <c r="NNK30" s="144"/>
      <c r="NNL30" s="144"/>
      <c r="NNM30" s="141"/>
      <c r="NNN30" s="141"/>
      <c r="NNO30" s="142"/>
      <c r="NNP30" s="142"/>
      <c r="NNQ30" s="143"/>
      <c r="NNR30" s="144"/>
      <c r="NNS30" s="144"/>
      <c r="NNT30" s="144"/>
      <c r="NNU30" s="141"/>
      <c r="NNV30" s="141"/>
      <c r="NNW30" s="142"/>
      <c r="NNX30" s="142"/>
      <c r="NNY30" s="143"/>
      <c r="NNZ30" s="144"/>
      <c r="NOA30" s="144"/>
      <c r="NOB30" s="144"/>
      <c r="NOC30" s="141"/>
      <c r="NOD30" s="141"/>
      <c r="NOE30" s="142"/>
      <c r="NOF30" s="142"/>
      <c r="NOG30" s="143"/>
      <c r="NOH30" s="144"/>
      <c r="NOI30" s="144"/>
      <c r="NOJ30" s="144"/>
      <c r="NOK30" s="141"/>
      <c r="NOL30" s="141"/>
      <c r="NOM30" s="142"/>
      <c r="NON30" s="142"/>
      <c r="NOO30" s="143"/>
      <c r="NOP30" s="144"/>
      <c r="NOQ30" s="144"/>
      <c r="NOR30" s="144"/>
      <c r="NOS30" s="141"/>
      <c r="NOT30" s="141"/>
      <c r="NOU30" s="142"/>
      <c r="NOV30" s="142"/>
      <c r="NOW30" s="143"/>
      <c r="NOX30" s="144"/>
      <c r="NOY30" s="144"/>
      <c r="NOZ30" s="144"/>
      <c r="NPA30" s="141"/>
      <c r="NPB30" s="141"/>
      <c r="NPC30" s="142"/>
      <c r="NPD30" s="142"/>
      <c r="NPE30" s="143"/>
      <c r="NPF30" s="144"/>
      <c r="NPG30" s="144"/>
      <c r="NPH30" s="144"/>
      <c r="NPI30" s="141"/>
      <c r="NPJ30" s="141"/>
      <c r="NPK30" s="142"/>
      <c r="NPL30" s="142"/>
      <c r="NPM30" s="143"/>
      <c r="NPN30" s="144"/>
      <c r="NPO30" s="144"/>
      <c r="NPP30" s="144"/>
      <c r="NPQ30" s="141"/>
      <c r="NPR30" s="141"/>
      <c r="NPS30" s="142"/>
      <c r="NPT30" s="142"/>
      <c r="NPU30" s="143"/>
      <c r="NPV30" s="144"/>
      <c r="NPW30" s="144"/>
      <c r="NPX30" s="144"/>
      <c r="NPY30" s="141"/>
      <c r="NPZ30" s="141"/>
      <c r="NQA30" s="142"/>
      <c r="NQB30" s="142"/>
      <c r="NQC30" s="143"/>
      <c r="NQD30" s="144"/>
      <c r="NQE30" s="144"/>
      <c r="NQF30" s="144"/>
      <c r="NQG30" s="141"/>
      <c r="NQH30" s="141"/>
      <c r="NQI30" s="142"/>
      <c r="NQJ30" s="142"/>
      <c r="NQK30" s="143"/>
      <c r="NQL30" s="144"/>
      <c r="NQM30" s="144"/>
      <c r="NQN30" s="144"/>
      <c r="NQO30" s="141"/>
      <c r="NQP30" s="141"/>
      <c r="NQQ30" s="142"/>
      <c r="NQR30" s="142"/>
      <c r="NQS30" s="143"/>
      <c r="NQT30" s="144"/>
      <c r="NQU30" s="144"/>
      <c r="NQV30" s="144"/>
      <c r="NQW30" s="141"/>
      <c r="NQX30" s="141"/>
      <c r="NQY30" s="142"/>
      <c r="NQZ30" s="142"/>
      <c r="NRA30" s="143"/>
      <c r="NRB30" s="144"/>
      <c r="NRC30" s="144"/>
      <c r="NRD30" s="144"/>
      <c r="NRE30" s="141"/>
      <c r="NRF30" s="141"/>
      <c r="NRG30" s="142"/>
      <c r="NRH30" s="142"/>
      <c r="NRI30" s="143"/>
      <c r="NRJ30" s="144"/>
      <c r="NRK30" s="144"/>
      <c r="NRL30" s="144"/>
      <c r="NRM30" s="141"/>
      <c r="NRN30" s="141"/>
      <c r="NRO30" s="142"/>
      <c r="NRP30" s="142"/>
      <c r="NRQ30" s="143"/>
      <c r="NRR30" s="144"/>
      <c r="NRS30" s="144"/>
      <c r="NRT30" s="144"/>
      <c r="NRU30" s="141"/>
      <c r="NRV30" s="141"/>
      <c r="NRW30" s="142"/>
      <c r="NRX30" s="142"/>
      <c r="NRY30" s="143"/>
      <c r="NRZ30" s="144"/>
      <c r="NSA30" s="144"/>
      <c r="NSB30" s="144"/>
      <c r="NSC30" s="141"/>
      <c r="NSD30" s="141"/>
      <c r="NSE30" s="142"/>
      <c r="NSF30" s="142"/>
      <c r="NSG30" s="143"/>
      <c r="NSH30" s="144"/>
      <c r="NSI30" s="144"/>
      <c r="NSJ30" s="144"/>
      <c r="NSK30" s="141"/>
      <c r="NSL30" s="141"/>
      <c r="NSM30" s="142"/>
      <c r="NSN30" s="142"/>
      <c r="NSO30" s="143"/>
      <c r="NSP30" s="144"/>
      <c r="NSQ30" s="144"/>
      <c r="NSR30" s="144"/>
      <c r="NSS30" s="141"/>
      <c r="NST30" s="141"/>
      <c r="NSU30" s="142"/>
      <c r="NSV30" s="142"/>
      <c r="NSW30" s="143"/>
      <c r="NSX30" s="144"/>
      <c r="NSY30" s="144"/>
      <c r="NSZ30" s="144"/>
      <c r="NTA30" s="141"/>
      <c r="NTB30" s="141"/>
      <c r="NTC30" s="142"/>
      <c r="NTD30" s="142"/>
      <c r="NTE30" s="143"/>
      <c r="NTF30" s="144"/>
      <c r="NTG30" s="144"/>
      <c r="NTH30" s="144"/>
      <c r="NTI30" s="141"/>
      <c r="NTJ30" s="141"/>
      <c r="NTK30" s="142"/>
      <c r="NTL30" s="142"/>
      <c r="NTM30" s="143"/>
      <c r="NTN30" s="144"/>
      <c r="NTO30" s="144"/>
      <c r="NTP30" s="144"/>
      <c r="NTQ30" s="141"/>
      <c r="NTR30" s="141"/>
      <c r="NTS30" s="142"/>
      <c r="NTT30" s="142"/>
      <c r="NTU30" s="143"/>
      <c r="NTV30" s="144"/>
      <c r="NTW30" s="144"/>
      <c r="NTX30" s="144"/>
      <c r="NTY30" s="141"/>
      <c r="NTZ30" s="141"/>
      <c r="NUA30" s="142"/>
      <c r="NUB30" s="142"/>
      <c r="NUC30" s="143"/>
      <c r="NUD30" s="144"/>
      <c r="NUE30" s="144"/>
      <c r="NUF30" s="144"/>
      <c r="NUG30" s="141"/>
      <c r="NUH30" s="141"/>
      <c r="NUI30" s="142"/>
      <c r="NUJ30" s="142"/>
      <c r="NUK30" s="143"/>
      <c r="NUL30" s="144"/>
      <c r="NUM30" s="144"/>
      <c r="NUN30" s="144"/>
      <c r="NUO30" s="141"/>
      <c r="NUP30" s="141"/>
      <c r="NUQ30" s="142"/>
      <c r="NUR30" s="142"/>
      <c r="NUS30" s="143"/>
      <c r="NUT30" s="144"/>
      <c r="NUU30" s="144"/>
      <c r="NUV30" s="144"/>
      <c r="NUW30" s="141"/>
      <c r="NUX30" s="141"/>
      <c r="NUY30" s="142"/>
      <c r="NUZ30" s="142"/>
      <c r="NVA30" s="143"/>
      <c r="NVB30" s="144"/>
      <c r="NVC30" s="144"/>
      <c r="NVD30" s="144"/>
      <c r="NVE30" s="141"/>
      <c r="NVF30" s="141"/>
      <c r="NVG30" s="142"/>
      <c r="NVH30" s="142"/>
      <c r="NVI30" s="143"/>
      <c r="NVJ30" s="144"/>
      <c r="NVK30" s="144"/>
      <c r="NVL30" s="144"/>
      <c r="NVM30" s="141"/>
      <c r="NVN30" s="141"/>
      <c r="NVO30" s="142"/>
      <c r="NVP30" s="142"/>
      <c r="NVQ30" s="143"/>
      <c r="NVR30" s="144"/>
      <c r="NVS30" s="144"/>
      <c r="NVT30" s="144"/>
      <c r="NVU30" s="141"/>
      <c r="NVV30" s="141"/>
      <c r="NVW30" s="142"/>
      <c r="NVX30" s="142"/>
      <c r="NVY30" s="143"/>
      <c r="NVZ30" s="144"/>
      <c r="NWA30" s="144"/>
      <c r="NWB30" s="144"/>
      <c r="NWC30" s="141"/>
      <c r="NWD30" s="141"/>
      <c r="NWE30" s="142"/>
      <c r="NWF30" s="142"/>
      <c r="NWG30" s="143"/>
      <c r="NWH30" s="144"/>
      <c r="NWI30" s="144"/>
      <c r="NWJ30" s="144"/>
      <c r="NWK30" s="141"/>
      <c r="NWL30" s="141"/>
      <c r="NWM30" s="142"/>
      <c r="NWN30" s="142"/>
      <c r="NWO30" s="143"/>
      <c r="NWP30" s="144"/>
      <c r="NWQ30" s="144"/>
      <c r="NWR30" s="144"/>
      <c r="NWS30" s="141"/>
      <c r="NWT30" s="141"/>
      <c r="NWU30" s="142"/>
      <c r="NWV30" s="142"/>
      <c r="NWW30" s="143"/>
      <c r="NWX30" s="144"/>
      <c r="NWY30" s="144"/>
      <c r="NWZ30" s="144"/>
      <c r="NXA30" s="141"/>
      <c r="NXB30" s="141"/>
      <c r="NXC30" s="142"/>
      <c r="NXD30" s="142"/>
      <c r="NXE30" s="143"/>
      <c r="NXF30" s="144"/>
      <c r="NXG30" s="144"/>
      <c r="NXH30" s="144"/>
      <c r="NXI30" s="141"/>
      <c r="NXJ30" s="141"/>
      <c r="NXK30" s="142"/>
      <c r="NXL30" s="142"/>
      <c r="NXM30" s="143"/>
      <c r="NXN30" s="144"/>
      <c r="NXO30" s="144"/>
      <c r="NXP30" s="144"/>
      <c r="NXQ30" s="141"/>
      <c r="NXR30" s="141"/>
      <c r="NXS30" s="142"/>
      <c r="NXT30" s="142"/>
      <c r="NXU30" s="143"/>
      <c r="NXV30" s="144"/>
      <c r="NXW30" s="144"/>
      <c r="NXX30" s="144"/>
      <c r="NXY30" s="141"/>
      <c r="NXZ30" s="141"/>
      <c r="NYA30" s="142"/>
      <c r="NYB30" s="142"/>
      <c r="NYC30" s="143"/>
      <c r="NYD30" s="144"/>
      <c r="NYE30" s="144"/>
      <c r="NYF30" s="144"/>
      <c r="NYG30" s="141"/>
      <c r="NYH30" s="141"/>
      <c r="NYI30" s="142"/>
      <c r="NYJ30" s="142"/>
      <c r="NYK30" s="143"/>
      <c r="NYL30" s="144"/>
      <c r="NYM30" s="144"/>
      <c r="NYN30" s="144"/>
      <c r="NYO30" s="141"/>
      <c r="NYP30" s="141"/>
      <c r="NYQ30" s="142"/>
      <c r="NYR30" s="142"/>
      <c r="NYS30" s="143"/>
      <c r="NYT30" s="144"/>
      <c r="NYU30" s="144"/>
      <c r="NYV30" s="144"/>
      <c r="NYW30" s="141"/>
      <c r="NYX30" s="141"/>
      <c r="NYY30" s="142"/>
      <c r="NYZ30" s="142"/>
      <c r="NZA30" s="143"/>
      <c r="NZB30" s="144"/>
      <c r="NZC30" s="144"/>
      <c r="NZD30" s="144"/>
      <c r="NZE30" s="141"/>
      <c r="NZF30" s="141"/>
      <c r="NZG30" s="142"/>
      <c r="NZH30" s="142"/>
      <c r="NZI30" s="143"/>
      <c r="NZJ30" s="144"/>
      <c r="NZK30" s="144"/>
      <c r="NZL30" s="144"/>
      <c r="NZM30" s="141"/>
      <c r="NZN30" s="141"/>
      <c r="NZO30" s="142"/>
      <c r="NZP30" s="142"/>
      <c r="NZQ30" s="143"/>
      <c r="NZR30" s="144"/>
      <c r="NZS30" s="144"/>
      <c r="NZT30" s="144"/>
      <c r="NZU30" s="141"/>
      <c r="NZV30" s="141"/>
      <c r="NZW30" s="142"/>
      <c r="NZX30" s="142"/>
      <c r="NZY30" s="143"/>
      <c r="NZZ30" s="144"/>
      <c r="OAA30" s="144"/>
      <c r="OAB30" s="144"/>
      <c r="OAC30" s="141"/>
      <c r="OAD30" s="141"/>
      <c r="OAE30" s="142"/>
      <c r="OAF30" s="142"/>
      <c r="OAG30" s="143"/>
      <c r="OAH30" s="144"/>
      <c r="OAI30" s="144"/>
      <c r="OAJ30" s="144"/>
      <c r="OAK30" s="141"/>
      <c r="OAL30" s="141"/>
      <c r="OAM30" s="142"/>
      <c r="OAN30" s="142"/>
      <c r="OAO30" s="143"/>
      <c r="OAP30" s="144"/>
      <c r="OAQ30" s="144"/>
      <c r="OAR30" s="144"/>
      <c r="OAS30" s="141"/>
      <c r="OAT30" s="141"/>
      <c r="OAU30" s="142"/>
      <c r="OAV30" s="142"/>
      <c r="OAW30" s="143"/>
      <c r="OAX30" s="144"/>
      <c r="OAY30" s="144"/>
      <c r="OAZ30" s="144"/>
      <c r="OBA30" s="141"/>
      <c r="OBB30" s="141"/>
      <c r="OBC30" s="142"/>
      <c r="OBD30" s="142"/>
      <c r="OBE30" s="143"/>
      <c r="OBF30" s="144"/>
      <c r="OBG30" s="144"/>
      <c r="OBH30" s="144"/>
      <c r="OBI30" s="141"/>
      <c r="OBJ30" s="141"/>
      <c r="OBK30" s="142"/>
      <c r="OBL30" s="142"/>
      <c r="OBM30" s="143"/>
      <c r="OBN30" s="144"/>
      <c r="OBO30" s="144"/>
      <c r="OBP30" s="144"/>
      <c r="OBQ30" s="141"/>
      <c r="OBR30" s="141"/>
      <c r="OBS30" s="142"/>
      <c r="OBT30" s="142"/>
      <c r="OBU30" s="143"/>
      <c r="OBV30" s="144"/>
      <c r="OBW30" s="144"/>
      <c r="OBX30" s="144"/>
      <c r="OBY30" s="141"/>
      <c r="OBZ30" s="141"/>
      <c r="OCA30" s="142"/>
      <c r="OCB30" s="142"/>
      <c r="OCC30" s="143"/>
      <c r="OCD30" s="144"/>
      <c r="OCE30" s="144"/>
      <c r="OCF30" s="144"/>
      <c r="OCG30" s="141"/>
      <c r="OCH30" s="141"/>
      <c r="OCI30" s="142"/>
      <c r="OCJ30" s="142"/>
      <c r="OCK30" s="143"/>
      <c r="OCL30" s="144"/>
      <c r="OCM30" s="144"/>
      <c r="OCN30" s="144"/>
      <c r="OCO30" s="141"/>
      <c r="OCP30" s="141"/>
      <c r="OCQ30" s="142"/>
      <c r="OCR30" s="142"/>
      <c r="OCS30" s="143"/>
      <c r="OCT30" s="144"/>
      <c r="OCU30" s="144"/>
      <c r="OCV30" s="144"/>
      <c r="OCW30" s="141"/>
      <c r="OCX30" s="141"/>
      <c r="OCY30" s="142"/>
      <c r="OCZ30" s="142"/>
      <c r="ODA30" s="143"/>
      <c r="ODB30" s="144"/>
      <c r="ODC30" s="144"/>
      <c r="ODD30" s="144"/>
      <c r="ODE30" s="141"/>
      <c r="ODF30" s="141"/>
      <c r="ODG30" s="142"/>
      <c r="ODH30" s="142"/>
      <c r="ODI30" s="143"/>
      <c r="ODJ30" s="144"/>
      <c r="ODK30" s="144"/>
      <c r="ODL30" s="144"/>
      <c r="ODM30" s="141"/>
      <c r="ODN30" s="141"/>
      <c r="ODO30" s="142"/>
      <c r="ODP30" s="142"/>
      <c r="ODQ30" s="143"/>
      <c r="ODR30" s="144"/>
      <c r="ODS30" s="144"/>
      <c r="ODT30" s="144"/>
      <c r="ODU30" s="141"/>
      <c r="ODV30" s="141"/>
      <c r="ODW30" s="142"/>
      <c r="ODX30" s="142"/>
      <c r="ODY30" s="143"/>
      <c r="ODZ30" s="144"/>
      <c r="OEA30" s="144"/>
      <c r="OEB30" s="144"/>
      <c r="OEC30" s="141"/>
      <c r="OED30" s="141"/>
      <c r="OEE30" s="142"/>
      <c r="OEF30" s="142"/>
      <c r="OEG30" s="143"/>
      <c r="OEH30" s="144"/>
      <c r="OEI30" s="144"/>
      <c r="OEJ30" s="144"/>
      <c r="OEK30" s="141"/>
      <c r="OEL30" s="141"/>
      <c r="OEM30" s="142"/>
      <c r="OEN30" s="142"/>
      <c r="OEO30" s="143"/>
      <c r="OEP30" s="144"/>
      <c r="OEQ30" s="144"/>
      <c r="OER30" s="144"/>
      <c r="OES30" s="141"/>
      <c r="OET30" s="141"/>
      <c r="OEU30" s="142"/>
      <c r="OEV30" s="142"/>
      <c r="OEW30" s="143"/>
      <c r="OEX30" s="144"/>
      <c r="OEY30" s="144"/>
      <c r="OEZ30" s="144"/>
      <c r="OFA30" s="141"/>
      <c r="OFB30" s="141"/>
      <c r="OFC30" s="142"/>
      <c r="OFD30" s="142"/>
      <c r="OFE30" s="143"/>
      <c r="OFF30" s="144"/>
      <c r="OFG30" s="144"/>
      <c r="OFH30" s="144"/>
      <c r="OFI30" s="141"/>
      <c r="OFJ30" s="141"/>
      <c r="OFK30" s="142"/>
      <c r="OFL30" s="142"/>
      <c r="OFM30" s="143"/>
      <c r="OFN30" s="144"/>
      <c r="OFO30" s="144"/>
      <c r="OFP30" s="144"/>
      <c r="OFQ30" s="141"/>
      <c r="OFR30" s="141"/>
      <c r="OFS30" s="142"/>
      <c r="OFT30" s="142"/>
      <c r="OFU30" s="143"/>
      <c r="OFV30" s="144"/>
      <c r="OFW30" s="144"/>
      <c r="OFX30" s="144"/>
      <c r="OFY30" s="141"/>
      <c r="OFZ30" s="141"/>
      <c r="OGA30" s="142"/>
      <c r="OGB30" s="142"/>
      <c r="OGC30" s="143"/>
      <c r="OGD30" s="144"/>
      <c r="OGE30" s="144"/>
      <c r="OGF30" s="144"/>
      <c r="OGG30" s="141"/>
      <c r="OGH30" s="141"/>
      <c r="OGI30" s="142"/>
      <c r="OGJ30" s="142"/>
      <c r="OGK30" s="143"/>
      <c r="OGL30" s="144"/>
      <c r="OGM30" s="144"/>
      <c r="OGN30" s="144"/>
      <c r="OGO30" s="141"/>
      <c r="OGP30" s="141"/>
      <c r="OGQ30" s="142"/>
      <c r="OGR30" s="142"/>
      <c r="OGS30" s="143"/>
      <c r="OGT30" s="144"/>
      <c r="OGU30" s="144"/>
      <c r="OGV30" s="144"/>
      <c r="OGW30" s="141"/>
      <c r="OGX30" s="141"/>
      <c r="OGY30" s="142"/>
      <c r="OGZ30" s="142"/>
      <c r="OHA30" s="143"/>
      <c r="OHB30" s="144"/>
      <c r="OHC30" s="144"/>
      <c r="OHD30" s="144"/>
      <c r="OHE30" s="141"/>
      <c r="OHF30" s="141"/>
      <c r="OHG30" s="142"/>
      <c r="OHH30" s="142"/>
      <c r="OHI30" s="143"/>
      <c r="OHJ30" s="144"/>
      <c r="OHK30" s="144"/>
      <c r="OHL30" s="144"/>
      <c r="OHM30" s="141"/>
      <c r="OHN30" s="141"/>
      <c r="OHO30" s="142"/>
      <c r="OHP30" s="142"/>
      <c r="OHQ30" s="143"/>
      <c r="OHR30" s="144"/>
      <c r="OHS30" s="144"/>
      <c r="OHT30" s="144"/>
      <c r="OHU30" s="141"/>
      <c r="OHV30" s="141"/>
      <c r="OHW30" s="142"/>
      <c r="OHX30" s="142"/>
      <c r="OHY30" s="143"/>
      <c r="OHZ30" s="144"/>
      <c r="OIA30" s="144"/>
      <c r="OIB30" s="144"/>
      <c r="OIC30" s="141"/>
      <c r="OID30" s="141"/>
      <c r="OIE30" s="142"/>
      <c r="OIF30" s="142"/>
      <c r="OIG30" s="143"/>
      <c r="OIH30" s="144"/>
      <c r="OII30" s="144"/>
      <c r="OIJ30" s="144"/>
      <c r="OIK30" s="141"/>
      <c r="OIL30" s="141"/>
      <c r="OIM30" s="142"/>
      <c r="OIN30" s="142"/>
      <c r="OIO30" s="143"/>
      <c r="OIP30" s="144"/>
      <c r="OIQ30" s="144"/>
      <c r="OIR30" s="144"/>
      <c r="OIS30" s="141"/>
      <c r="OIT30" s="141"/>
      <c r="OIU30" s="142"/>
      <c r="OIV30" s="142"/>
      <c r="OIW30" s="143"/>
      <c r="OIX30" s="144"/>
      <c r="OIY30" s="144"/>
      <c r="OIZ30" s="144"/>
      <c r="OJA30" s="141"/>
      <c r="OJB30" s="141"/>
      <c r="OJC30" s="142"/>
      <c r="OJD30" s="142"/>
      <c r="OJE30" s="143"/>
      <c r="OJF30" s="144"/>
      <c r="OJG30" s="144"/>
      <c r="OJH30" s="144"/>
      <c r="OJI30" s="141"/>
      <c r="OJJ30" s="141"/>
      <c r="OJK30" s="142"/>
      <c r="OJL30" s="142"/>
      <c r="OJM30" s="143"/>
      <c r="OJN30" s="144"/>
      <c r="OJO30" s="144"/>
      <c r="OJP30" s="144"/>
      <c r="OJQ30" s="141"/>
      <c r="OJR30" s="141"/>
      <c r="OJS30" s="142"/>
      <c r="OJT30" s="142"/>
      <c r="OJU30" s="143"/>
      <c r="OJV30" s="144"/>
      <c r="OJW30" s="144"/>
      <c r="OJX30" s="144"/>
      <c r="OJY30" s="141"/>
      <c r="OJZ30" s="141"/>
      <c r="OKA30" s="142"/>
      <c r="OKB30" s="142"/>
      <c r="OKC30" s="143"/>
      <c r="OKD30" s="144"/>
      <c r="OKE30" s="144"/>
      <c r="OKF30" s="144"/>
      <c r="OKG30" s="141"/>
      <c r="OKH30" s="141"/>
      <c r="OKI30" s="142"/>
      <c r="OKJ30" s="142"/>
      <c r="OKK30" s="143"/>
      <c r="OKL30" s="144"/>
      <c r="OKM30" s="144"/>
      <c r="OKN30" s="144"/>
      <c r="OKO30" s="141"/>
      <c r="OKP30" s="141"/>
      <c r="OKQ30" s="142"/>
      <c r="OKR30" s="142"/>
      <c r="OKS30" s="143"/>
      <c r="OKT30" s="144"/>
      <c r="OKU30" s="144"/>
      <c r="OKV30" s="144"/>
      <c r="OKW30" s="141"/>
      <c r="OKX30" s="141"/>
      <c r="OKY30" s="142"/>
      <c r="OKZ30" s="142"/>
      <c r="OLA30" s="143"/>
      <c r="OLB30" s="144"/>
      <c r="OLC30" s="144"/>
      <c r="OLD30" s="144"/>
      <c r="OLE30" s="141"/>
      <c r="OLF30" s="141"/>
      <c r="OLG30" s="142"/>
      <c r="OLH30" s="142"/>
      <c r="OLI30" s="143"/>
      <c r="OLJ30" s="144"/>
      <c r="OLK30" s="144"/>
      <c r="OLL30" s="144"/>
      <c r="OLM30" s="141"/>
      <c r="OLN30" s="141"/>
      <c r="OLO30" s="142"/>
      <c r="OLP30" s="142"/>
      <c r="OLQ30" s="143"/>
      <c r="OLR30" s="144"/>
      <c r="OLS30" s="144"/>
      <c r="OLT30" s="144"/>
      <c r="OLU30" s="141"/>
      <c r="OLV30" s="141"/>
      <c r="OLW30" s="142"/>
      <c r="OLX30" s="142"/>
      <c r="OLY30" s="143"/>
      <c r="OLZ30" s="144"/>
      <c r="OMA30" s="144"/>
      <c r="OMB30" s="144"/>
      <c r="OMC30" s="141"/>
      <c r="OMD30" s="141"/>
      <c r="OME30" s="142"/>
      <c r="OMF30" s="142"/>
      <c r="OMG30" s="143"/>
      <c r="OMH30" s="144"/>
      <c r="OMI30" s="144"/>
      <c r="OMJ30" s="144"/>
      <c r="OMK30" s="141"/>
      <c r="OML30" s="141"/>
      <c r="OMM30" s="142"/>
      <c r="OMN30" s="142"/>
      <c r="OMO30" s="143"/>
      <c r="OMP30" s="144"/>
      <c r="OMQ30" s="144"/>
      <c r="OMR30" s="144"/>
      <c r="OMS30" s="141"/>
      <c r="OMT30" s="141"/>
      <c r="OMU30" s="142"/>
      <c r="OMV30" s="142"/>
      <c r="OMW30" s="143"/>
      <c r="OMX30" s="144"/>
      <c r="OMY30" s="144"/>
      <c r="OMZ30" s="144"/>
      <c r="ONA30" s="141"/>
      <c r="ONB30" s="141"/>
      <c r="ONC30" s="142"/>
      <c r="OND30" s="142"/>
      <c r="ONE30" s="143"/>
      <c r="ONF30" s="144"/>
      <c r="ONG30" s="144"/>
      <c r="ONH30" s="144"/>
      <c r="ONI30" s="141"/>
      <c r="ONJ30" s="141"/>
      <c r="ONK30" s="142"/>
      <c r="ONL30" s="142"/>
      <c r="ONM30" s="143"/>
      <c r="ONN30" s="144"/>
      <c r="ONO30" s="144"/>
      <c r="ONP30" s="144"/>
      <c r="ONQ30" s="141"/>
      <c r="ONR30" s="141"/>
      <c r="ONS30" s="142"/>
      <c r="ONT30" s="142"/>
      <c r="ONU30" s="143"/>
      <c r="ONV30" s="144"/>
      <c r="ONW30" s="144"/>
      <c r="ONX30" s="144"/>
      <c r="ONY30" s="141"/>
      <c r="ONZ30" s="141"/>
      <c r="OOA30" s="142"/>
      <c r="OOB30" s="142"/>
      <c r="OOC30" s="143"/>
      <c r="OOD30" s="144"/>
      <c r="OOE30" s="144"/>
      <c r="OOF30" s="144"/>
      <c r="OOG30" s="141"/>
      <c r="OOH30" s="141"/>
      <c r="OOI30" s="142"/>
      <c r="OOJ30" s="142"/>
      <c r="OOK30" s="143"/>
      <c r="OOL30" s="144"/>
      <c r="OOM30" s="144"/>
      <c r="OON30" s="144"/>
      <c r="OOO30" s="141"/>
      <c r="OOP30" s="141"/>
      <c r="OOQ30" s="142"/>
      <c r="OOR30" s="142"/>
      <c r="OOS30" s="143"/>
      <c r="OOT30" s="144"/>
      <c r="OOU30" s="144"/>
      <c r="OOV30" s="144"/>
      <c r="OOW30" s="141"/>
      <c r="OOX30" s="141"/>
      <c r="OOY30" s="142"/>
      <c r="OOZ30" s="142"/>
      <c r="OPA30" s="143"/>
      <c r="OPB30" s="144"/>
      <c r="OPC30" s="144"/>
      <c r="OPD30" s="144"/>
      <c r="OPE30" s="141"/>
      <c r="OPF30" s="141"/>
      <c r="OPG30" s="142"/>
      <c r="OPH30" s="142"/>
      <c r="OPI30" s="143"/>
      <c r="OPJ30" s="144"/>
      <c r="OPK30" s="144"/>
      <c r="OPL30" s="144"/>
      <c r="OPM30" s="141"/>
      <c r="OPN30" s="141"/>
      <c r="OPO30" s="142"/>
      <c r="OPP30" s="142"/>
      <c r="OPQ30" s="143"/>
      <c r="OPR30" s="144"/>
      <c r="OPS30" s="144"/>
      <c r="OPT30" s="144"/>
      <c r="OPU30" s="141"/>
      <c r="OPV30" s="141"/>
      <c r="OPW30" s="142"/>
      <c r="OPX30" s="142"/>
      <c r="OPY30" s="143"/>
      <c r="OPZ30" s="144"/>
      <c r="OQA30" s="144"/>
      <c r="OQB30" s="144"/>
      <c r="OQC30" s="141"/>
      <c r="OQD30" s="141"/>
      <c r="OQE30" s="142"/>
      <c r="OQF30" s="142"/>
      <c r="OQG30" s="143"/>
      <c r="OQH30" s="144"/>
      <c r="OQI30" s="144"/>
      <c r="OQJ30" s="144"/>
      <c r="OQK30" s="141"/>
      <c r="OQL30" s="141"/>
      <c r="OQM30" s="142"/>
      <c r="OQN30" s="142"/>
      <c r="OQO30" s="143"/>
      <c r="OQP30" s="144"/>
      <c r="OQQ30" s="144"/>
      <c r="OQR30" s="144"/>
      <c r="OQS30" s="141"/>
      <c r="OQT30" s="141"/>
      <c r="OQU30" s="142"/>
      <c r="OQV30" s="142"/>
      <c r="OQW30" s="143"/>
      <c r="OQX30" s="144"/>
      <c r="OQY30" s="144"/>
      <c r="OQZ30" s="144"/>
      <c r="ORA30" s="141"/>
      <c r="ORB30" s="141"/>
      <c r="ORC30" s="142"/>
      <c r="ORD30" s="142"/>
      <c r="ORE30" s="143"/>
      <c r="ORF30" s="144"/>
      <c r="ORG30" s="144"/>
      <c r="ORH30" s="144"/>
      <c r="ORI30" s="141"/>
      <c r="ORJ30" s="141"/>
      <c r="ORK30" s="142"/>
      <c r="ORL30" s="142"/>
      <c r="ORM30" s="143"/>
      <c r="ORN30" s="144"/>
      <c r="ORO30" s="144"/>
      <c r="ORP30" s="144"/>
      <c r="ORQ30" s="141"/>
      <c r="ORR30" s="141"/>
      <c r="ORS30" s="142"/>
      <c r="ORT30" s="142"/>
      <c r="ORU30" s="143"/>
      <c r="ORV30" s="144"/>
      <c r="ORW30" s="144"/>
      <c r="ORX30" s="144"/>
      <c r="ORY30" s="141"/>
      <c r="ORZ30" s="141"/>
      <c r="OSA30" s="142"/>
      <c r="OSB30" s="142"/>
      <c r="OSC30" s="143"/>
      <c r="OSD30" s="144"/>
      <c r="OSE30" s="144"/>
      <c r="OSF30" s="144"/>
      <c r="OSG30" s="141"/>
      <c r="OSH30" s="141"/>
      <c r="OSI30" s="142"/>
      <c r="OSJ30" s="142"/>
      <c r="OSK30" s="143"/>
      <c r="OSL30" s="144"/>
      <c r="OSM30" s="144"/>
      <c r="OSN30" s="144"/>
      <c r="OSO30" s="141"/>
      <c r="OSP30" s="141"/>
      <c r="OSQ30" s="142"/>
      <c r="OSR30" s="142"/>
      <c r="OSS30" s="143"/>
      <c r="OST30" s="144"/>
      <c r="OSU30" s="144"/>
      <c r="OSV30" s="144"/>
      <c r="OSW30" s="141"/>
      <c r="OSX30" s="141"/>
      <c r="OSY30" s="142"/>
      <c r="OSZ30" s="142"/>
      <c r="OTA30" s="143"/>
      <c r="OTB30" s="144"/>
      <c r="OTC30" s="144"/>
      <c r="OTD30" s="144"/>
      <c r="OTE30" s="141"/>
      <c r="OTF30" s="141"/>
      <c r="OTG30" s="142"/>
      <c r="OTH30" s="142"/>
      <c r="OTI30" s="143"/>
      <c r="OTJ30" s="144"/>
      <c r="OTK30" s="144"/>
      <c r="OTL30" s="144"/>
      <c r="OTM30" s="141"/>
      <c r="OTN30" s="141"/>
      <c r="OTO30" s="142"/>
      <c r="OTP30" s="142"/>
      <c r="OTQ30" s="143"/>
      <c r="OTR30" s="144"/>
      <c r="OTS30" s="144"/>
      <c r="OTT30" s="144"/>
      <c r="OTU30" s="141"/>
      <c r="OTV30" s="141"/>
      <c r="OTW30" s="142"/>
      <c r="OTX30" s="142"/>
      <c r="OTY30" s="143"/>
      <c r="OTZ30" s="144"/>
      <c r="OUA30" s="144"/>
      <c r="OUB30" s="144"/>
      <c r="OUC30" s="141"/>
      <c r="OUD30" s="141"/>
      <c r="OUE30" s="142"/>
      <c r="OUF30" s="142"/>
      <c r="OUG30" s="143"/>
      <c r="OUH30" s="144"/>
      <c r="OUI30" s="144"/>
      <c r="OUJ30" s="144"/>
      <c r="OUK30" s="141"/>
      <c r="OUL30" s="141"/>
      <c r="OUM30" s="142"/>
      <c r="OUN30" s="142"/>
      <c r="OUO30" s="143"/>
      <c r="OUP30" s="144"/>
      <c r="OUQ30" s="144"/>
      <c r="OUR30" s="144"/>
      <c r="OUS30" s="141"/>
      <c r="OUT30" s="141"/>
      <c r="OUU30" s="142"/>
      <c r="OUV30" s="142"/>
      <c r="OUW30" s="143"/>
      <c r="OUX30" s="144"/>
      <c r="OUY30" s="144"/>
      <c r="OUZ30" s="144"/>
      <c r="OVA30" s="141"/>
      <c r="OVB30" s="141"/>
      <c r="OVC30" s="142"/>
      <c r="OVD30" s="142"/>
      <c r="OVE30" s="143"/>
      <c r="OVF30" s="144"/>
      <c r="OVG30" s="144"/>
      <c r="OVH30" s="144"/>
      <c r="OVI30" s="141"/>
      <c r="OVJ30" s="141"/>
      <c r="OVK30" s="142"/>
      <c r="OVL30" s="142"/>
      <c r="OVM30" s="143"/>
      <c r="OVN30" s="144"/>
      <c r="OVO30" s="144"/>
      <c r="OVP30" s="144"/>
      <c r="OVQ30" s="141"/>
      <c r="OVR30" s="141"/>
      <c r="OVS30" s="142"/>
      <c r="OVT30" s="142"/>
      <c r="OVU30" s="143"/>
      <c r="OVV30" s="144"/>
      <c r="OVW30" s="144"/>
      <c r="OVX30" s="144"/>
      <c r="OVY30" s="141"/>
      <c r="OVZ30" s="141"/>
      <c r="OWA30" s="142"/>
      <c r="OWB30" s="142"/>
      <c r="OWC30" s="143"/>
      <c r="OWD30" s="144"/>
      <c r="OWE30" s="144"/>
      <c r="OWF30" s="144"/>
      <c r="OWG30" s="141"/>
      <c r="OWH30" s="141"/>
      <c r="OWI30" s="142"/>
      <c r="OWJ30" s="142"/>
      <c r="OWK30" s="143"/>
      <c r="OWL30" s="144"/>
      <c r="OWM30" s="144"/>
      <c r="OWN30" s="144"/>
      <c r="OWO30" s="141"/>
      <c r="OWP30" s="141"/>
      <c r="OWQ30" s="142"/>
      <c r="OWR30" s="142"/>
      <c r="OWS30" s="143"/>
      <c r="OWT30" s="144"/>
      <c r="OWU30" s="144"/>
      <c r="OWV30" s="144"/>
      <c r="OWW30" s="141"/>
      <c r="OWX30" s="141"/>
      <c r="OWY30" s="142"/>
      <c r="OWZ30" s="142"/>
      <c r="OXA30" s="143"/>
      <c r="OXB30" s="144"/>
      <c r="OXC30" s="144"/>
      <c r="OXD30" s="144"/>
      <c r="OXE30" s="141"/>
      <c r="OXF30" s="141"/>
      <c r="OXG30" s="142"/>
      <c r="OXH30" s="142"/>
      <c r="OXI30" s="143"/>
      <c r="OXJ30" s="144"/>
      <c r="OXK30" s="144"/>
      <c r="OXL30" s="144"/>
      <c r="OXM30" s="141"/>
      <c r="OXN30" s="141"/>
      <c r="OXO30" s="142"/>
      <c r="OXP30" s="142"/>
      <c r="OXQ30" s="143"/>
      <c r="OXR30" s="144"/>
      <c r="OXS30" s="144"/>
      <c r="OXT30" s="144"/>
      <c r="OXU30" s="141"/>
      <c r="OXV30" s="141"/>
      <c r="OXW30" s="142"/>
      <c r="OXX30" s="142"/>
      <c r="OXY30" s="143"/>
      <c r="OXZ30" s="144"/>
      <c r="OYA30" s="144"/>
      <c r="OYB30" s="144"/>
      <c r="OYC30" s="141"/>
      <c r="OYD30" s="141"/>
      <c r="OYE30" s="142"/>
      <c r="OYF30" s="142"/>
      <c r="OYG30" s="143"/>
      <c r="OYH30" s="144"/>
      <c r="OYI30" s="144"/>
      <c r="OYJ30" s="144"/>
      <c r="OYK30" s="141"/>
      <c r="OYL30" s="141"/>
      <c r="OYM30" s="142"/>
      <c r="OYN30" s="142"/>
      <c r="OYO30" s="143"/>
      <c r="OYP30" s="144"/>
      <c r="OYQ30" s="144"/>
      <c r="OYR30" s="144"/>
      <c r="OYS30" s="141"/>
      <c r="OYT30" s="141"/>
      <c r="OYU30" s="142"/>
      <c r="OYV30" s="142"/>
      <c r="OYW30" s="143"/>
      <c r="OYX30" s="144"/>
      <c r="OYY30" s="144"/>
      <c r="OYZ30" s="144"/>
      <c r="OZA30" s="141"/>
      <c r="OZB30" s="141"/>
      <c r="OZC30" s="142"/>
      <c r="OZD30" s="142"/>
      <c r="OZE30" s="143"/>
      <c r="OZF30" s="144"/>
      <c r="OZG30" s="144"/>
      <c r="OZH30" s="144"/>
      <c r="OZI30" s="141"/>
      <c r="OZJ30" s="141"/>
      <c r="OZK30" s="142"/>
      <c r="OZL30" s="142"/>
      <c r="OZM30" s="143"/>
      <c r="OZN30" s="144"/>
      <c r="OZO30" s="144"/>
      <c r="OZP30" s="144"/>
      <c r="OZQ30" s="141"/>
      <c r="OZR30" s="141"/>
      <c r="OZS30" s="142"/>
      <c r="OZT30" s="142"/>
      <c r="OZU30" s="143"/>
      <c r="OZV30" s="144"/>
      <c r="OZW30" s="144"/>
      <c r="OZX30" s="144"/>
      <c r="OZY30" s="141"/>
      <c r="OZZ30" s="141"/>
      <c r="PAA30" s="142"/>
      <c r="PAB30" s="142"/>
      <c r="PAC30" s="143"/>
      <c r="PAD30" s="144"/>
      <c r="PAE30" s="144"/>
      <c r="PAF30" s="144"/>
      <c r="PAG30" s="141"/>
      <c r="PAH30" s="141"/>
      <c r="PAI30" s="142"/>
      <c r="PAJ30" s="142"/>
      <c r="PAK30" s="143"/>
      <c r="PAL30" s="144"/>
      <c r="PAM30" s="144"/>
      <c r="PAN30" s="144"/>
      <c r="PAO30" s="141"/>
      <c r="PAP30" s="141"/>
      <c r="PAQ30" s="142"/>
      <c r="PAR30" s="142"/>
      <c r="PAS30" s="143"/>
      <c r="PAT30" s="144"/>
      <c r="PAU30" s="144"/>
      <c r="PAV30" s="144"/>
      <c r="PAW30" s="141"/>
      <c r="PAX30" s="141"/>
      <c r="PAY30" s="142"/>
      <c r="PAZ30" s="142"/>
      <c r="PBA30" s="143"/>
      <c r="PBB30" s="144"/>
      <c r="PBC30" s="144"/>
      <c r="PBD30" s="144"/>
      <c r="PBE30" s="141"/>
      <c r="PBF30" s="141"/>
      <c r="PBG30" s="142"/>
      <c r="PBH30" s="142"/>
      <c r="PBI30" s="143"/>
      <c r="PBJ30" s="144"/>
      <c r="PBK30" s="144"/>
      <c r="PBL30" s="144"/>
      <c r="PBM30" s="141"/>
      <c r="PBN30" s="141"/>
      <c r="PBO30" s="142"/>
      <c r="PBP30" s="142"/>
      <c r="PBQ30" s="143"/>
      <c r="PBR30" s="144"/>
      <c r="PBS30" s="144"/>
      <c r="PBT30" s="144"/>
      <c r="PBU30" s="141"/>
      <c r="PBV30" s="141"/>
      <c r="PBW30" s="142"/>
      <c r="PBX30" s="142"/>
      <c r="PBY30" s="143"/>
      <c r="PBZ30" s="144"/>
      <c r="PCA30" s="144"/>
      <c r="PCB30" s="144"/>
      <c r="PCC30" s="141"/>
      <c r="PCD30" s="141"/>
      <c r="PCE30" s="142"/>
      <c r="PCF30" s="142"/>
      <c r="PCG30" s="143"/>
      <c r="PCH30" s="144"/>
      <c r="PCI30" s="144"/>
      <c r="PCJ30" s="144"/>
      <c r="PCK30" s="141"/>
      <c r="PCL30" s="141"/>
      <c r="PCM30" s="142"/>
      <c r="PCN30" s="142"/>
      <c r="PCO30" s="143"/>
      <c r="PCP30" s="144"/>
      <c r="PCQ30" s="144"/>
      <c r="PCR30" s="144"/>
      <c r="PCS30" s="141"/>
      <c r="PCT30" s="141"/>
      <c r="PCU30" s="142"/>
      <c r="PCV30" s="142"/>
      <c r="PCW30" s="143"/>
      <c r="PCX30" s="144"/>
      <c r="PCY30" s="144"/>
      <c r="PCZ30" s="144"/>
      <c r="PDA30" s="141"/>
      <c r="PDB30" s="141"/>
      <c r="PDC30" s="142"/>
      <c r="PDD30" s="142"/>
      <c r="PDE30" s="143"/>
      <c r="PDF30" s="144"/>
      <c r="PDG30" s="144"/>
      <c r="PDH30" s="144"/>
      <c r="PDI30" s="141"/>
      <c r="PDJ30" s="141"/>
      <c r="PDK30" s="142"/>
      <c r="PDL30" s="142"/>
      <c r="PDM30" s="143"/>
      <c r="PDN30" s="144"/>
      <c r="PDO30" s="144"/>
      <c r="PDP30" s="144"/>
      <c r="PDQ30" s="141"/>
      <c r="PDR30" s="141"/>
      <c r="PDS30" s="142"/>
      <c r="PDT30" s="142"/>
      <c r="PDU30" s="143"/>
      <c r="PDV30" s="144"/>
      <c r="PDW30" s="144"/>
      <c r="PDX30" s="144"/>
      <c r="PDY30" s="141"/>
      <c r="PDZ30" s="141"/>
      <c r="PEA30" s="142"/>
      <c r="PEB30" s="142"/>
      <c r="PEC30" s="143"/>
      <c r="PED30" s="144"/>
      <c r="PEE30" s="144"/>
      <c r="PEF30" s="144"/>
      <c r="PEG30" s="141"/>
      <c r="PEH30" s="141"/>
      <c r="PEI30" s="142"/>
      <c r="PEJ30" s="142"/>
      <c r="PEK30" s="143"/>
      <c r="PEL30" s="144"/>
      <c r="PEM30" s="144"/>
      <c r="PEN30" s="144"/>
      <c r="PEO30" s="141"/>
      <c r="PEP30" s="141"/>
      <c r="PEQ30" s="142"/>
      <c r="PER30" s="142"/>
      <c r="PES30" s="143"/>
      <c r="PET30" s="144"/>
      <c r="PEU30" s="144"/>
      <c r="PEV30" s="144"/>
      <c r="PEW30" s="141"/>
      <c r="PEX30" s="141"/>
      <c r="PEY30" s="142"/>
      <c r="PEZ30" s="142"/>
      <c r="PFA30" s="143"/>
      <c r="PFB30" s="144"/>
      <c r="PFC30" s="144"/>
      <c r="PFD30" s="144"/>
      <c r="PFE30" s="141"/>
      <c r="PFF30" s="141"/>
      <c r="PFG30" s="142"/>
      <c r="PFH30" s="142"/>
      <c r="PFI30" s="143"/>
      <c r="PFJ30" s="144"/>
      <c r="PFK30" s="144"/>
      <c r="PFL30" s="144"/>
      <c r="PFM30" s="141"/>
      <c r="PFN30" s="141"/>
      <c r="PFO30" s="142"/>
      <c r="PFP30" s="142"/>
      <c r="PFQ30" s="143"/>
      <c r="PFR30" s="144"/>
      <c r="PFS30" s="144"/>
      <c r="PFT30" s="144"/>
      <c r="PFU30" s="141"/>
      <c r="PFV30" s="141"/>
      <c r="PFW30" s="142"/>
      <c r="PFX30" s="142"/>
      <c r="PFY30" s="143"/>
      <c r="PFZ30" s="144"/>
      <c r="PGA30" s="144"/>
      <c r="PGB30" s="144"/>
      <c r="PGC30" s="141"/>
      <c r="PGD30" s="141"/>
      <c r="PGE30" s="142"/>
      <c r="PGF30" s="142"/>
      <c r="PGG30" s="143"/>
      <c r="PGH30" s="144"/>
      <c r="PGI30" s="144"/>
      <c r="PGJ30" s="144"/>
      <c r="PGK30" s="141"/>
      <c r="PGL30" s="141"/>
      <c r="PGM30" s="142"/>
      <c r="PGN30" s="142"/>
      <c r="PGO30" s="143"/>
      <c r="PGP30" s="144"/>
      <c r="PGQ30" s="144"/>
      <c r="PGR30" s="144"/>
      <c r="PGS30" s="141"/>
      <c r="PGT30" s="141"/>
      <c r="PGU30" s="142"/>
      <c r="PGV30" s="142"/>
      <c r="PGW30" s="143"/>
      <c r="PGX30" s="144"/>
      <c r="PGY30" s="144"/>
      <c r="PGZ30" s="144"/>
      <c r="PHA30" s="141"/>
      <c r="PHB30" s="141"/>
      <c r="PHC30" s="142"/>
      <c r="PHD30" s="142"/>
      <c r="PHE30" s="143"/>
      <c r="PHF30" s="144"/>
      <c r="PHG30" s="144"/>
      <c r="PHH30" s="144"/>
      <c r="PHI30" s="141"/>
      <c r="PHJ30" s="141"/>
      <c r="PHK30" s="142"/>
      <c r="PHL30" s="142"/>
      <c r="PHM30" s="143"/>
      <c r="PHN30" s="144"/>
      <c r="PHO30" s="144"/>
      <c r="PHP30" s="144"/>
      <c r="PHQ30" s="141"/>
      <c r="PHR30" s="141"/>
      <c r="PHS30" s="142"/>
      <c r="PHT30" s="142"/>
      <c r="PHU30" s="143"/>
      <c r="PHV30" s="144"/>
      <c r="PHW30" s="144"/>
      <c r="PHX30" s="144"/>
      <c r="PHY30" s="141"/>
      <c r="PHZ30" s="141"/>
      <c r="PIA30" s="142"/>
      <c r="PIB30" s="142"/>
      <c r="PIC30" s="143"/>
      <c r="PID30" s="144"/>
      <c r="PIE30" s="144"/>
      <c r="PIF30" s="144"/>
      <c r="PIG30" s="141"/>
      <c r="PIH30" s="141"/>
      <c r="PII30" s="142"/>
      <c r="PIJ30" s="142"/>
      <c r="PIK30" s="143"/>
      <c r="PIL30" s="144"/>
      <c r="PIM30" s="144"/>
      <c r="PIN30" s="144"/>
      <c r="PIO30" s="141"/>
      <c r="PIP30" s="141"/>
      <c r="PIQ30" s="142"/>
      <c r="PIR30" s="142"/>
      <c r="PIS30" s="143"/>
      <c r="PIT30" s="144"/>
      <c r="PIU30" s="144"/>
      <c r="PIV30" s="144"/>
      <c r="PIW30" s="141"/>
      <c r="PIX30" s="141"/>
      <c r="PIY30" s="142"/>
      <c r="PIZ30" s="142"/>
      <c r="PJA30" s="143"/>
      <c r="PJB30" s="144"/>
      <c r="PJC30" s="144"/>
      <c r="PJD30" s="144"/>
      <c r="PJE30" s="141"/>
      <c r="PJF30" s="141"/>
      <c r="PJG30" s="142"/>
      <c r="PJH30" s="142"/>
      <c r="PJI30" s="143"/>
      <c r="PJJ30" s="144"/>
      <c r="PJK30" s="144"/>
      <c r="PJL30" s="144"/>
      <c r="PJM30" s="141"/>
      <c r="PJN30" s="141"/>
      <c r="PJO30" s="142"/>
      <c r="PJP30" s="142"/>
      <c r="PJQ30" s="143"/>
      <c r="PJR30" s="144"/>
      <c r="PJS30" s="144"/>
      <c r="PJT30" s="144"/>
      <c r="PJU30" s="141"/>
      <c r="PJV30" s="141"/>
      <c r="PJW30" s="142"/>
      <c r="PJX30" s="142"/>
      <c r="PJY30" s="143"/>
      <c r="PJZ30" s="144"/>
      <c r="PKA30" s="144"/>
      <c r="PKB30" s="144"/>
      <c r="PKC30" s="141"/>
      <c r="PKD30" s="141"/>
      <c r="PKE30" s="142"/>
      <c r="PKF30" s="142"/>
      <c r="PKG30" s="143"/>
      <c r="PKH30" s="144"/>
      <c r="PKI30" s="144"/>
      <c r="PKJ30" s="144"/>
      <c r="PKK30" s="141"/>
      <c r="PKL30" s="141"/>
      <c r="PKM30" s="142"/>
      <c r="PKN30" s="142"/>
      <c r="PKO30" s="143"/>
      <c r="PKP30" s="144"/>
      <c r="PKQ30" s="144"/>
      <c r="PKR30" s="144"/>
      <c r="PKS30" s="141"/>
      <c r="PKT30" s="141"/>
      <c r="PKU30" s="142"/>
      <c r="PKV30" s="142"/>
      <c r="PKW30" s="143"/>
      <c r="PKX30" s="144"/>
      <c r="PKY30" s="144"/>
      <c r="PKZ30" s="144"/>
      <c r="PLA30" s="141"/>
      <c r="PLB30" s="141"/>
      <c r="PLC30" s="142"/>
      <c r="PLD30" s="142"/>
      <c r="PLE30" s="143"/>
      <c r="PLF30" s="144"/>
      <c r="PLG30" s="144"/>
      <c r="PLH30" s="144"/>
      <c r="PLI30" s="141"/>
      <c r="PLJ30" s="141"/>
      <c r="PLK30" s="142"/>
      <c r="PLL30" s="142"/>
      <c r="PLM30" s="143"/>
      <c r="PLN30" s="144"/>
      <c r="PLO30" s="144"/>
      <c r="PLP30" s="144"/>
      <c r="PLQ30" s="141"/>
      <c r="PLR30" s="141"/>
      <c r="PLS30" s="142"/>
      <c r="PLT30" s="142"/>
      <c r="PLU30" s="143"/>
      <c r="PLV30" s="144"/>
      <c r="PLW30" s="144"/>
      <c r="PLX30" s="144"/>
      <c r="PLY30" s="141"/>
      <c r="PLZ30" s="141"/>
      <c r="PMA30" s="142"/>
      <c r="PMB30" s="142"/>
      <c r="PMC30" s="143"/>
      <c r="PMD30" s="144"/>
      <c r="PME30" s="144"/>
      <c r="PMF30" s="144"/>
      <c r="PMG30" s="141"/>
      <c r="PMH30" s="141"/>
      <c r="PMI30" s="142"/>
      <c r="PMJ30" s="142"/>
      <c r="PMK30" s="143"/>
      <c r="PML30" s="144"/>
      <c r="PMM30" s="144"/>
      <c r="PMN30" s="144"/>
      <c r="PMO30" s="141"/>
      <c r="PMP30" s="141"/>
      <c r="PMQ30" s="142"/>
      <c r="PMR30" s="142"/>
      <c r="PMS30" s="143"/>
      <c r="PMT30" s="144"/>
      <c r="PMU30" s="144"/>
      <c r="PMV30" s="144"/>
      <c r="PMW30" s="141"/>
      <c r="PMX30" s="141"/>
      <c r="PMY30" s="142"/>
      <c r="PMZ30" s="142"/>
      <c r="PNA30" s="143"/>
      <c r="PNB30" s="144"/>
      <c r="PNC30" s="144"/>
      <c r="PND30" s="144"/>
      <c r="PNE30" s="141"/>
      <c r="PNF30" s="141"/>
      <c r="PNG30" s="142"/>
      <c r="PNH30" s="142"/>
      <c r="PNI30" s="143"/>
      <c r="PNJ30" s="144"/>
      <c r="PNK30" s="144"/>
      <c r="PNL30" s="144"/>
      <c r="PNM30" s="141"/>
      <c r="PNN30" s="141"/>
      <c r="PNO30" s="142"/>
      <c r="PNP30" s="142"/>
      <c r="PNQ30" s="143"/>
      <c r="PNR30" s="144"/>
      <c r="PNS30" s="144"/>
      <c r="PNT30" s="144"/>
      <c r="PNU30" s="141"/>
      <c r="PNV30" s="141"/>
      <c r="PNW30" s="142"/>
      <c r="PNX30" s="142"/>
      <c r="PNY30" s="143"/>
      <c r="PNZ30" s="144"/>
      <c r="POA30" s="144"/>
      <c r="POB30" s="144"/>
      <c r="POC30" s="141"/>
      <c r="POD30" s="141"/>
      <c r="POE30" s="142"/>
      <c r="POF30" s="142"/>
      <c r="POG30" s="143"/>
      <c r="POH30" s="144"/>
      <c r="POI30" s="144"/>
      <c r="POJ30" s="144"/>
      <c r="POK30" s="141"/>
      <c r="POL30" s="141"/>
      <c r="POM30" s="142"/>
      <c r="PON30" s="142"/>
      <c r="POO30" s="143"/>
      <c r="POP30" s="144"/>
      <c r="POQ30" s="144"/>
      <c r="POR30" s="144"/>
      <c r="POS30" s="141"/>
      <c r="POT30" s="141"/>
      <c r="POU30" s="142"/>
      <c r="POV30" s="142"/>
      <c r="POW30" s="143"/>
      <c r="POX30" s="144"/>
      <c r="POY30" s="144"/>
      <c r="POZ30" s="144"/>
      <c r="PPA30" s="141"/>
      <c r="PPB30" s="141"/>
      <c r="PPC30" s="142"/>
      <c r="PPD30" s="142"/>
      <c r="PPE30" s="143"/>
      <c r="PPF30" s="144"/>
      <c r="PPG30" s="144"/>
      <c r="PPH30" s="144"/>
      <c r="PPI30" s="141"/>
      <c r="PPJ30" s="141"/>
      <c r="PPK30" s="142"/>
      <c r="PPL30" s="142"/>
      <c r="PPM30" s="143"/>
      <c r="PPN30" s="144"/>
      <c r="PPO30" s="144"/>
      <c r="PPP30" s="144"/>
      <c r="PPQ30" s="141"/>
      <c r="PPR30" s="141"/>
      <c r="PPS30" s="142"/>
      <c r="PPT30" s="142"/>
      <c r="PPU30" s="143"/>
      <c r="PPV30" s="144"/>
      <c r="PPW30" s="144"/>
      <c r="PPX30" s="144"/>
      <c r="PPY30" s="141"/>
      <c r="PPZ30" s="141"/>
      <c r="PQA30" s="142"/>
      <c r="PQB30" s="142"/>
      <c r="PQC30" s="143"/>
      <c r="PQD30" s="144"/>
      <c r="PQE30" s="144"/>
      <c r="PQF30" s="144"/>
      <c r="PQG30" s="141"/>
      <c r="PQH30" s="141"/>
      <c r="PQI30" s="142"/>
      <c r="PQJ30" s="142"/>
      <c r="PQK30" s="143"/>
      <c r="PQL30" s="144"/>
      <c r="PQM30" s="144"/>
      <c r="PQN30" s="144"/>
      <c r="PQO30" s="141"/>
      <c r="PQP30" s="141"/>
      <c r="PQQ30" s="142"/>
      <c r="PQR30" s="142"/>
      <c r="PQS30" s="143"/>
      <c r="PQT30" s="144"/>
      <c r="PQU30" s="144"/>
      <c r="PQV30" s="144"/>
      <c r="PQW30" s="141"/>
      <c r="PQX30" s="141"/>
      <c r="PQY30" s="142"/>
      <c r="PQZ30" s="142"/>
      <c r="PRA30" s="143"/>
      <c r="PRB30" s="144"/>
      <c r="PRC30" s="144"/>
      <c r="PRD30" s="144"/>
      <c r="PRE30" s="141"/>
      <c r="PRF30" s="141"/>
      <c r="PRG30" s="142"/>
      <c r="PRH30" s="142"/>
      <c r="PRI30" s="143"/>
      <c r="PRJ30" s="144"/>
      <c r="PRK30" s="144"/>
      <c r="PRL30" s="144"/>
      <c r="PRM30" s="141"/>
      <c r="PRN30" s="141"/>
      <c r="PRO30" s="142"/>
      <c r="PRP30" s="142"/>
      <c r="PRQ30" s="143"/>
      <c r="PRR30" s="144"/>
      <c r="PRS30" s="144"/>
      <c r="PRT30" s="144"/>
      <c r="PRU30" s="141"/>
      <c r="PRV30" s="141"/>
      <c r="PRW30" s="142"/>
      <c r="PRX30" s="142"/>
      <c r="PRY30" s="143"/>
      <c r="PRZ30" s="144"/>
      <c r="PSA30" s="144"/>
      <c r="PSB30" s="144"/>
      <c r="PSC30" s="141"/>
      <c r="PSD30" s="141"/>
      <c r="PSE30" s="142"/>
      <c r="PSF30" s="142"/>
      <c r="PSG30" s="143"/>
      <c r="PSH30" s="144"/>
      <c r="PSI30" s="144"/>
      <c r="PSJ30" s="144"/>
      <c r="PSK30" s="141"/>
      <c r="PSL30" s="141"/>
      <c r="PSM30" s="142"/>
      <c r="PSN30" s="142"/>
      <c r="PSO30" s="143"/>
      <c r="PSP30" s="144"/>
      <c r="PSQ30" s="144"/>
      <c r="PSR30" s="144"/>
      <c r="PSS30" s="141"/>
      <c r="PST30" s="141"/>
      <c r="PSU30" s="142"/>
      <c r="PSV30" s="142"/>
      <c r="PSW30" s="143"/>
      <c r="PSX30" s="144"/>
      <c r="PSY30" s="144"/>
      <c r="PSZ30" s="144"/>
      <c r="PTA30" s="141"/>
      <c r="PTB30" s="141"/>
      <c r="PTC30" s="142"/>
      <c r="PTD30" s="142"/>
      <c r="PTE30" s="143"/>
      <c r="PTF30" s="144"/>
      <c r="PTG30" s="144"/>
      <c r="PTH30" s="144"/>
      <c r="PTI30" s="141"/>
      <c r="PTJ30" s="141"/>
      <c r="PTK30" s="142"/>
      <c r="PTL30" s="142"/>
      <c r="PTM30" s="143"/>
      <c r="PTN30" s="144"/>
      <c r="PTO30" s="144"/>
      <c r="PTP30" s="144"/>
      <c r="PTQ30" s="141"/>
      <c r="PTR30" s="141"/>
      <c r="PTS30" s="142"/>
      <c r="PTT30" s="142"/>
      <c r="PTU30" s="143"/>
      <c r="PTV30" s="144"/>
      <c r="PTW30" s="144"/>
      <c r="PTX30" s="144"/>
      <c r="PTY30" s="141"/>
      <c r="PTZ30" s="141"/>
      <c r="PUA30" s="142"/>
      <c r="PUB30" s="142"/>
      <c r="PUC30" s="143"/>
      <c r="PUD30" s="144"/>
      <c r="PUE30" s="144"/>
      <c r="PUF30" s="144"/>
      <c r="PUG30" s="141"/>
      <c r="PUH30" s="141"/>
      <c r="PUI30" s="142"/>
      <c r="PUJ30" s="142"/>
      <c r="PUK30" s="143"/>
      <c r="PUL30" s="144"/>
      <c r="PUM30" s="144"/>
      <c r="PUN30" s="144"/>
      <c r="PUO30" s="141"/>
      <c r="PUP30" s="141"/>
      <c r="PUQ30" s="142"/>
      <c r="PUR30" s="142"/>
      <c r="PUS30" s="143"/>
      <c r="PUT30" s="144"/>
      <c r="PUU30" s="144"/>
      <c r="PUV30" s="144"/>
      <c r="PUW30" s="141"/>
      <c r="PUX30" s="141"/>
      <c r="PUY30" s="142"/>
      <c r="PUZ30" s="142"/>
      <c r="PVA30" s="143"/>
      <c r="PVB30" s="144"/>
      <c r="PVC30" s="144"/>
      <c r="PVD30" s="144"/>
      <c r="PVE30" s="141"/>
      <c r="PVF30" s="141"/>
      <c r="PVG30" s="142"/>
      <c r="PVH30" s="142"/>
      <c r="PVI30" s="143"/>
      <c r="PVJ30" s="144"/>
      <c r="PVK30" s="144"/>
      <c r="PVL30" s="144"/>
      <c r="PVM30" s="141"/>
      <c r="PVN30" s="141"/>
      <c r="PVO30" s="142"/>
      <c r="PVP30" s="142"/>
      <c r="PVQ30" s="143"/>
      <c r="PVR30" s="144"/>
      <c r="PVS30" s="144"/>
      <c r="PVT30" s="144"/>
      <c r="PVU30" s="141"/>
      <c r="PVV30" s="141"/>
      <c r="PVW30" s="142"/>
      <c r="PVX30" s="142"/>
      <c r="PVY30" s="143"/>
      <c r="PVZ30" s="144"/>
      <c r="PWA30" s="144"/>
      <c r="PWB30" s="144"/>
      <c r="PWC30" s="141"/>
      <c r="PWD30" s="141"/>
      <c r="PWE30" s="142"/>
      <c r="PWF30" s="142"/>
      <c r="PWG30" s="143"/>
      <c r="PWH30" s="144"/>
      <c r="PWI30" s="144"/>
      <c r="PWJ30" s="144"/>
      <c r="PWK30" s="141"/>
      <c r="PWL30" s="141"/>
      <c r="PWM30" s="142"/>
      <c r="PWN30" s="142"/>
      <c r="PWO30" s="143"/>
      <c r="PWP30" s="144"/>
      <c r="PWQ30" s="144"/>
      <c r="PWR30" s="144"/>
      <c r="PWS30" s="141"/>
      <c r="PWT30" s="141"/>
      <c r="PWU30" s="142"/>
      <c r="PWV30" s="142"/>
      <c r="PWW30" s="143"/>
      <c r="PWX30" s="144"/>
      <c r="PWY30" s="144"/>
      <c r="PWZ30" s="144"/>
      <c r="PXA30" s="141"/>
      <c r="PXB30" s="141"/>
      <c r="PXC30" s="142"/>
      <c r="PXD30" s="142"/>
      <c r="PXE30" s="143"/>
      <c r="PXF30" s="144"/>
      <c r="PXG30" s="144"/>
      <c r="PXH30" s="144"/>
      <c r="PXI30" s="141"/>
      <c r="PXJ30" s="141"/>
      <c r="PXK30" s="142"/>
      <c r="PXL30" s="142"/>
      <c r="PXM30" s="143"/>
      <c r="PXN30" s="144"/>
      <c r="PXO30" s="144"/>
      <c r="PXP30" s="144"/>
      <c r="PXQ30" s="141"/>
      <c r="PXR30" s="141"/>
      <c r="PXS30" s="142"/>
      <c r="PXT30" s="142"/>
      <c r="PXU30" s="143"/>
      <c r="PXV30" s="144"/>
      <c r="PXW30" s="144"/>
      <c r="PXX30" s="144"/>
      <c r="PXY30" s="141"/>
      <c r="PXZ30" s="141"/>
      <c r="PYA30" s="142"/>
      <c r="PYB30" s="142"/>
      <c r="PYC30" s="143"/>
      <c r="PYD30" s="144"/>
      <c r="PYE30" s="144"/>
      <c r="PYF30" s="144"/>
      <c r="PYG30" s="141"/>
      <c r="PYH30" s="141"/>
      <c r="PYI30" s="142"/>
      <c r="PYJ30" s="142"/>
      <c r="PYK30" s="143"/>
      <c r="PYL30" s="144"/>
      <c r="PYM30" s="144"/>
      <c r="PYN30" s="144"/>
      <c r="PYO30" s="141"/>
      <c r="PYP30" s="141"/>
      <c r="PYQ30" s="142"/>
      <c r="PYR30" s="142"/>
      <c r="PYS30" s="143"/>
      <c r="PYT30" s="144"/>
      <c r="PYU30" s="144"/>
      <c r="PYV30" s="144"/>
      <c r="PYW30" s="141"/>
      <c r="PYX30" s="141"/>
      <c r="PYY30" s="142"/>
      <c r="PYZ30" s="142"/>
      <c r="PZA30" s="143"/>
      <c r="PZB30" s="144"/>
      <c r="PZC30" s="144"/>
      <c r="PZD30" s="144"/>
      <c r="PZE30" s="141"/>
      <c r="PZF30" s="141"/>
      <c r="PZG30" s="142"/>
      <c r="PZH30" s="142"/>
      <c r="PZI30" s="143"/>
      <c r="PZJ30" s="144"/>
      <c r="PZK30" s="144"/>
      <c r="PZL30" s="144"/>
      <c r="PZM30" s="141"/>
      <c r="PZN30" s="141"/>
      <c r="PZO30" s="142"/>
      <c r="PZP30" s="142"/>
      <c r="PZQ30" s="143"/>
      <c r="PZR30" s="144"/>
      <c r="PZS30" s="144"/>
      <c r="PZT30" s="144"/>
      <c r="PZU30" s="141"/>
      <c r="PZV30" s="141"/>
      <c r="PZW30" s="142"/>
      <c r="PZX30" s="142"/>
      <c r="PZY30" s="143"/>
      <c r="PZZ30" s="144"/>
      <c r="QAA30" s="144"/>
      <c r="QAB30" s="144"/>
      <c r="QAC30" s="141"/>
      <c r="QAD30" s="141"/>
      <c r="QAE30" s="142"/>
      <c r="QAF30" s="142"/>
      <c r="QAG30" s="143"/>
      <c r="QAH30" s="144"/>
      <c r="QAI30" s="144"/>
      <c r="QAJ30" s="144"/>
      <c r="QAK30" s="141"/>
      <c r="QAL30" s="141"/>
      <c r="QAM30" s="142"/>
      <c r="QAN30" s="142"/>
      <c r="QAO30" s="143"/>
      <c r="QAP30" s="144"/>
      <c r="QAQ30" s="144"/>
      <c r="QAR30" s="144"/>
      <c r="QAS30" s="141"/>
      <c r="QAT30" s="141"/>
      <c r="QAU30" s="142"/>
      <c r="QAV30" s="142"/>
      <c r="QAW30" s="143"/>
      <c r="QAX30" s="144"/>
      <c r="QAY30" s="144"/>
      <c r="QAZ30" s="144"/>
      <c r="QBA30" s="141"/>
      <c r="QBB30" s="141"/>
      <c r="QBC30" s="142"/>
      <c r="QBD30" s="142"/>
      <c r="QBE30" s="143"/>
      <c r="QBF30" s="144"/>
      <c r="QBG30" s="144"/>
      <c r="QBH30" s="144"/>
      <c r="QBI30" s="141"/>
      <c r="QBJ30" s="141"/>
      <c r="QBK30" s="142"/>
      <c r="QBL30" s="142"/>
      <c r="QBM30" s="143"/>
      <c r="QBN30" s="144"/>
      <c r="QBO30" s="144"/>
      <c r="QBP30" s="144"/>
      <c r="QBQ30" s="141"/>
      <c r="QBR30" s="141"/>
      <c r="QBS30" s="142"/>
      <c r="QBT30" s="142"/>
      <c r="QBU30" s="143"/>
      <c r="QBV30" s="144"/>
      <c r="QBW30" s="144"/>
      <c r="QBX30" s="144"/>
      <c r="QBY30" s="141"/>
      <c r="QBZ30" s="141"/>
      <c r="QCA30" s="142"/>
      <c r="QCB30" s="142"/>
      <c r="QCC30" s="143"/>
      <c r="QCD30" s="144"/>
      <c r="QCE30" s="144"/>
      <c r="QCF30" s="144"/>
      <c r="QCG30" s="141"/>
      <c r="QCH30" s="141"/>
      <c r="QCI30" s="142"/>
      <c r="QCJ30" s="142"/>
      <c r="QCK30" s="143"/>
      <c r="QCL30" s="144"/>
      <c r="QCM30" s="144"/>
      <c r="QCN30" s="144"/>
      <c r="QCO30" s="141"/>
      <c r="QCP30" s="141"/>
      <c r="QCQ30" s="142"/>
      <c r="QCR30" s="142"/>
      <c r="QCS30" s="143"/>
      <c r="QCT30" s="144"/>
      <c r="QCU30" s="144"/>
      <c r="QCV30" s="144"/>
      <c r="QCW30" s="141"/>
      <c r="QCX30" s="141"/>
      <c r="QCY30" s="142"/>
      <c r="QCZ30" s="142"/>
      <c r="QDA30" s="143"/>
      <c r="QDB30" s="144"/>
      <c r="QDC30" s="144"/>
      <c r="QDD30" s="144"/>
      <c r="QDE30" s="141"/>
      <c r="QDF30" s="141"/>
      <c r="QDG30" s="142"/>
      <c r="QDH30" s="142"/>
      <c r="QDI30" s="143"/>
      <c r="QDJ30" s="144"/>
      <c r="QDK30" s="144"/>
      <c r="QDL30" s="144"/>
      <c r="QDM30" s="141"/>
      <c r="QDN30" s="141"/>
      <c r="QDO30" s="142"/>
      <c r="QDP30" s="142"/>
      <c r="QDQ30" s="143"/>
      <c r="QDR30" s="144"/>
      <c r="QDS30" s="144"/>
      <c r="QDT30" s="144"/>
      <c r="QDU30" s="141"/>
      <c r="QDV30" s="141"/>
      <c r="QDW30" s="142"/>
      <c r="QDX30" s="142"/>
      <c r="QDY30" s="143"/>
      <c r="QDZ30" s="144"/>
      <c r="QEA30" s="144"/>
      <c r="QEB30" s="144"/>
      <c r="QEC30" s="141"/>
      <c r="QED30" s="141"/>
      <c r="QEE30" s="142"/>
      <c r="QEF30" s="142"/>
      <c r="QEG30" s="143"/>
      <c r="QEH30" s="144"/>
      <c r="QEI30" s="144"/>
      <c r="QEJ30" s="144"/>
      <c r="QEK30" s="141"/>
      <c r="QEL30" s="141"/>
      <c r="QEM30" s="142"/>
      <c r="QEN30" s="142"/>
      <c r="QEO30" s="143"/>
      <c r="QEP30" s="144"/>
      <c r="QEQ30" s="144"/>
      <c r="QER30" s="144"/>
      <c r="QES30" s="141"/>
      <c r="QET30" s="141"/>
      <c r="QEU30" s="142"/>
      <c r="QEV30" s="142"/>
      <c r="QEW30" s="143"/>
      <c r="QEX30" s="144"/>
      <c r="QEY30" s="144"/>
      <c r="QEZ30" s="144"/>
      <c r="QFA30" s="141"/>
      <c r="QFB30" s="141"/>
      <c r="QFC30" s="142"/>
      <c r="QFD30" s="142"/>
      <c r="QFE30" s="143"/>
      <c r="QFF30" s="144"/>
      <c r="QFG30" s="144"/>
      <c r="QFH30" s="144"/>
      <c r="QFI30" s="141"/>
      <c r="QFJ30" s="141"/>
      <c r="QFK30" s="142"/>
      <c r="QFL30" s="142"/>
      <c r="QFM30" s="143"/>
      <c r="QFN30" s="144"/>
      <c r="QFO30" s="144"/>
      <c r="QFP30" s="144"/>
      <c r="QFQ30" s="141"/>
      <c r="QFR30" s="141"/>
      <c r="QFS30" s="142"/>
      <c r="QFT30" s="142"/>
      <c r="QFU30" s="143"/>
      <c r="QFV30" s="144"/>
      <c r="QFW30" s="144"/>
      <c r="QFX30" s="144"/>
      <c r="QFY30" s="141"/>
      <c r="QFZ30" s="141"/>
      <c r="QGA30" s="142"/>
      <c r="QGB30" s="142"/>
      <c r="QGC30" s="143"/>
      <c r="QGD30" s="144"/>
      <c r="QGE30" s="144"/>
      <c r="QGF30" s="144"/>
      <c r="QGG30" s="141"/>
      <c r="QGH30" s="141"/>
      <c r="QGI30" s="142"/>
      <c r="QGJ30" s="142"/>
      <c r="QGK30" s="143"/>
      <c r="QGL30" s="144"/>
      <c r="QGM30" s="144"/>
      <c r="QGN30" s="144"/>
      <c r="QGO30" s="141"/>
      <c r="QGP30" s="141"/>
      <c r="QGQ30" s="142"/>
      <c r="QGR30" s="142"/>
      <c r="QGS30" s="143"/>
      <c r="QGT30" s="144"/>
      <c r="QGU30" s="144"/>
      <c r="QGV30" s="144"/>
      <c r="QGW30" s="141"/>
      <c r="QGX30" s="141"/>
      <c r="QGY30" s="142"/>
      <c r="QGZ30" s="142"/>
      <c r="QHA30" s="143"/>
      <c r="QHB30" s="144"/>
      <c r="QHC30" s="144"/>
      <c r="QHD30" s="144"/>
      <c r="QHE30" s="141"/>
      <c r="QHF30" s="141"/>
      <c r="QHG30" s="142"/>
      <c r="QHH30" s="142"/>
      <c r="QHI30" s="143"/>
      <c r="QHJ30" s="144"/>
      <c r="QHK30" s="144"/>
      <c r="QHL30" s="144"/>
      <c r="QHM30" s="141"/>
      <c r="QHN30" s="141"/>
      <c r="QHO30" s="142"/>
      <c r="QHP30" s="142"/>
      <c r="QHQ30" s="143"/>
      <c r="QHR30" s="144"/>
      <c r="QHS30" s="144"/>
      <c r="QHT30" s="144"/>
      <c r="QHU30" s="141"/>
      <c r="QHV30" s="141"/>
      <c r="QHW30" s="142"/>
      <c r="QHX30" s="142"/>
      <c r="QHY30" s="143"/>
      <c r="QHZ30" s="144"/>
      <c r="QIA30" s="144"/>
      <c r="QIB30" s="144"/>
      <c r="QIC30" s="141"/>
      <c r="QID30" s="141"/>
      <c r="QIE30" s="142"/>
      <c r="QIF30" s="142"/>
      <c r="QIG30" s="143"/>
      <c r="QIH30" s="144"/>
      <c r="QII30" s="144"/>
      <c r="QIJ30" s="144"/>
      <c r="QIK30" s="141"/>
      <c r="QIL30" s="141"/>
      <c r="QIM30" s="142"/>
      <c r="QIN30" s="142"/>
      <c r="QIO30" s="143"/>
      <c r="QIP30" s="144"/>
      <c r="QIQ30" s="144"/>
      <c r="QIR30" s="144"/>
      <c r="QIS30" s="141"/>
      <c r="QIT30" s="141"/>
      <c r="QIU30" s="142"/>
      <c r="QIV30" s="142"/>
      <c r="QIW30" s="143"/>
      <c r="QIX30" s="144"/>
      <c r="QIY30" s="144"/>
      <c r="QIZ30" s="144"/>
      <c r="QJA30" s="141"/>
      <c r="QJB30" s="141"/>
      <c r="QJC30" s="142"/>
      <c r="QJD30" s="142"/>
      <c r="QJE30" s="143"/>
      <c r="QJF30" s="144"/>
      <c r="QJG30" s="144"/>
      <c r="QJH30" s="144"/>
      <c r="QJI30" s="141"/>
      <c r="QJJ30" s="141"/>
      <c r="QJK30" s="142"/>
      <c r="QJL30" s="142"/>
      <c r="QJM30" s="143"/>
      <c r="QJN30" s="144"/>
      <c r="QJO30" s="144"/>
      <c r="QJP30" s="144"/>
      <c r="QJQ30" s="141"/>
      <c r="QJR30" s="141"/>
      <c r="QJS30" s="142"/>
      <c r="QJT30" s="142"/>
      <c r="QJU30" s="143"/>
      <c r="QJV30" s="144"/>
      <c r="QJW30" s="144"/>
      <c r="QJX30" s="144"/>
      <c r="QJY30" s="141"/>
      <c r="QJZ30" s="141"/>
      <c r="QKA30" s="142"/>
      <c r="QKB30" s="142"/>
      <c r="QKC30" s="143"/>
      <c r="QKD30" s="144"/>
      <c r="QKE30" s="144"/>
      <c r="QKF30" s="144"/>
      <c r="QKG30" s="141"/>
      <c r="QKH30" s="141"/>
      <c r="QKI30" s="142"/>
      <c r="QKJ30" s="142"/>
      <c r="QKK30" s="143"/>
      <c r="QKL30" s="144"/>
      <c r="QKM30" s="144"/>
      <c r="QKN30" s="144"/>
      <c r="QKO30" s="141"/>
      <c r="QKP30" s="141"/>
      <c r="QKQ30" s="142"/>
      <c r="QKR30" s="142"/>
      <c r="QKS30" s="143"/>
      <c r="QKT30" s="144"/>
      <c r="QKU30" s="144"/>
      <c r="QKV30" s="144"/>
      <c r="QKW30" s="141"/>
      <c r="QKX30" s="141"/>
      <c r="QKY30" s="142"/>
      <c r="QKZ30" s="142"/>
      <c r="QLA30" s="143"/>
      <c r="QLB30" s="144"/>
      <c r="QLC30" s="144"/>
      <c r="QLD30" s="144"/>
      <c r="QLE30" s="141"/>
      <c r="QLF30" s="141"/>
      <c r="QLG30" s="142"/>
      <c r="QLH30" s="142"/>
      <c r="QLI30" s="143"/>
      <c r="QLJ30" s="144"/>
      <c r="QLK30" s="144"/>
      <c r="QLL30" s="144"/>
      <c r="QLM30" s="141"/>
      <c r="QLN30" s="141"/>
      <c r="QLO30" s="142"/>
      <c r="QLP30" s="142"/>
      <c r="QLQ30" s="143"/>
      <c r="QLR30" s="144"/>
      <c r="QLS30" s="144"/>
      <c r="QLT30" s="144"/>
      <c r="QLU30" s="141"/>
      <c r="QLV30" s="141"/>
      <c r="QLW30" s="142"/>
      <c r="QLX30" s="142"/>
      <c r="QLY30" s="143"/>
      <c r="QLZ30" s="144"/>
      <c r="QMA30" s="144"/>
      <c r="QMB30" s="144"/>
      <c r="QMC30" s="141"/>
      <c r="QMD30" s="141"/>
      <c r="QME30" s="142"/>
      <c r="QMF30" s="142"/>
      <c r="QMG30" s="143"/>
      <c r="QMH30" s="144"/>
      <c r="QMI30" s="144"/>
      <c r="QMJ30" s="144"/>
      <c r="QMK30" s="141"/>
      <c r="QML30" s="141"/>
      <c r="QMM30" s="142"/>
      <c r="QMN30" s="142"/>
      <c r="QMO30" s="143"/>
      <c r="QMP30" s="144"/>
      <c r="QMQ30" s="144"/>
      <c r="QMR30" s="144"/>
      <c r="QMS30" s="141"/>
      <c r="QMT30" s="141"/>
      <c r="QMU30" s="142"/>
      <c r="QMV30" s="142"/>
      <c r="QMW30" s="143"/>
      <c r="QMX30" s="144"/>
      <c r="QMY30" s="144"/>
      <c r="QMZ30" s="144"/>
      <c r="QNA30" s="141"/>
      <c r="QNB30" s="141"/>
      <c r="QNC30" s="142"/>
      <c r="QND30" s="142"/>
      <c r="QNE30" s="143"/>
      <c r="QNF30" s="144"/>
      <c r="QNG30" s="144"/>
      <c r="QNH30" s="144"/>
      <c r="QNI30" s="141"/>
      <c r="QNJ30" s="141"/>
      <c r="QNK30" s="142"/>
      <c r="QNL30" s="142"/>
      <c r="QNM30" s="143"/>
      <c r="QNN30" s="144"/>
      <c r="QNO30" s="144"/>
      <c r="QNP30" s="144"/>
      <c r="QNQ30" s="141"/>
      <c r="QNR30" s="141"/>
      <c r="QNS30" s="142"/>
      <c r="QNT30" s="142"/>
      <c r="QNU30" s="143"/>
      <c r="QNV30" s="144"/>
      <c r="QNW30" s="144"/>
      <c r="QNX30" s="144"/>
      <c r="QNY30" s="141"/>
      <c r="QNZ30" s="141"/>
      <c r="QOA30" s="142"/>
      <c r="QOB30" s="142"/>
      <c r="QOC30" s="143"/>
      <c r="QOD30" s="144"/>
      <c r="QOE30" s="144"/>
      <c r="QOF30" s="144"/>
      <c r="QOG30" s="141"/>
      <c r="QOH30" s="141"/>
      <c r="QOI30" s="142"/>
      <c r="QOJ30" s="142"/>
      <c r="QOK30" s="143"/>
      <c r="QOL30" s="144"/>
      <c r="QOM30" s="144"/>
      <c r="QON30" s="144"/>
      <c r="QOO30" s="141"/>
      <c r="QOP30" s="141"/>
      <c r="QOQ30" s="142"/>
      <c r="QOR30" s="142"/>
      <c r="QOS30" s="143"/>
      <c r="QOT30" s="144"/>
      <c r="QOU30" s="144"/>
      <c r="QOV30" s="144"/>
      <c r="QOW30" s="141"/>
      <c r="QOX30" s="141"/>
      <c r="QOY30" s="142"/>
      <c r="QOZ30" s="142"/>
      <c r="QPA30" s="143"/>
      <c r="QPB30" s="144"/>
      <c r="QPC30" s="144"/>
      <c r="QPD30" s="144"/>
      <c r="QPE30" s="141"/>
      <c r="QPF30" s="141"/>
      <c r="QPG30" s="142"/>
      <c r="QPH30" s="142"/>
      <c r="QPI30" s="143"/>
      <c r="QPJ30" s="144"/>
      <c r="QPK30" s="144"/>
      <c r="QPL30" s="144"/>
      <c r="QPM30" s="141"/>
      <c r="QPN30" s="141"/>
      <c r="QPO30" s="142"/>
      <c r="QPP30" s="142"/>
      <c r="QPQ30" s="143"/>
      <c r="QPR30" s="144"/>
      <c r="QPS30" s="144"/>
      <c r="QPT30" s="144"/>
      <c r="QPU30" s="141"/>
      <c r="QPV30" s="141"/>
      <c r="QPW30" s="142"/>
      <c r="QPX30" s="142"/>
      <c r="QPY30" s="143"/>
      <c r="QPZ30" s="144"/>
      <c r="QQA30" s="144"/>
      <c r="QQB30" s="144"/>
      <c r="QQC30" s="141"/>
      <c r="QQD30" s="141"/>
      <c r="QQE30" s="142"/>
      <c r="QQF30" s="142"/>
      <c r="QQG30" s="143"/>
      <c r="QQH30" s="144"/>
      <c r="QQI30" s="144"/>
      <c r="QQJ30" s="144"/>
      <c r="QQK30" s="141"/>
      <c r="QQL30" s="141"/>
      <c r="QQM30" s="142"/>
      <c r="QQN30" s="142"/>
      <c r="QQO30" s="143"/>
      <c r="QQP30" s="144"/>
      <c r="QQQ30" s="144"/>
      <c r="QQR30" s="144"/>
      <c r="QQS30" s="141"/>
      <c r="QQT30" s="141"/>
      <c r="QQU30" s="142"/>
      <c r="QQV30" s="142"/>
      <c r="QQW30" s="143"/>
      <c r="QQX30" s="144"/>
      <c r="QQY30" s="144"/>
      <c r="QQZ30" s="144"/>
      <c r="QRA30" s="141"/>
      <c r="QRB30" s="141"/>
      <c r="QRC30" s="142"/>
      <c r="QRD30" s="142"/>
      <c r="QRE30" s="143"/>
      <c r="QRF30" s="144"/>
      <c r="QRG30" s="144"/>
      <c r="QRH30" s="144"/>
      <c r="QRI30" s="141"/>
      <c r="QRJ30" s="141"/>
      <c r="QRK30" s="142"/>
      <c r="QRL30" s="142"/>
      <c r="QRM30" s="143"/>
      <c r="QRN30" s="144"/>
      <c r="QRO30" s="144"/>
      <c r="QRP30" s="144"/>
      <c r="QRQ30" s="141"/>
      <c r="QRR30" s="141"/>
      <c r="QRS30" s="142"/>
      <c r="QRT30" s="142"/>
      <c r="QRU30" s="143"/>
      <c r="QRV30" s="144"/>
      <c r="QRW30" s="144"/>
      <c r="QRX30" s="144"/>
      <c r="QRY30" s="141"/>
      <c r="QRZ30" s="141"/>
      <c r="QSA30" s="142"/>
      <c r="QSB30" s="142"/>
      <c r="QSC30" s="143"/>
      <c r="QSD30" s="144"/>
      <c r="QSE30" s="144"/>
      <c r="QSF30" s="144"/>
      <c r="QSG30" s="141"/>
      <c r="QSH30" s="141"/>
      <c r="QSI30" s="142"/>
      <c r="QSJ30" s="142"/>
      <c r="QSK30" s="143"/>
      <c r="QSL30" s="144"/>
      <c r="QSM30" s="144"/>
      <c r="QSN30" s="144"/>
      <c r="QSO30" s="141"/>
      <c r="QSP30" s="141"/>
      <c r="QSQ30" s="142"/>
      <c r="QSR30" s="142"/>
      <c r="QSS30" s="143"/>
      <c r="QST30" s="144"/>
      <c r="QSU30" s="144"/>
      <c r="QSV30" s="144"/>
      <c r="QSW30" s="141"/>
      <c r="QSX30" s="141"/>
      <c r="QSY30" s="142"/>
      <c r="QSZ30" s="142"/>
      <c r="QTA30" s="143"/>
      <c r="QTB30" s="144"/>
      <c r="QTC30" s="144"/>
      <c r="QTD30" s="144"/>
      <c r="QTE30" s="141"/>
      <c r="QTF30" s="141"/>
      <c r="QTG30" s="142"/>
      <c r="QTH30" s="142"/>
      <c r="QTI30" s="143"/>
      <c r="QTJ30" s="144"/>
      <c r="QTK30" s="144"/>
      <c r="QTL30" s="144"/>
      <c r="QTM30" s="141"/>
      <c r="QTN30" s="141"/>
      <c r="QTO30" s="142"/>
      <c r="QTP30" s="142"/>
      <c r="QTQ30" s="143"/>
      <c r="QTR30" s="144"/>
      <c r="QTS30" s="144"/>
      <c r="QTT30" s="144"/>
      <c r="QTU30" s="141"/>
      <c r="QTV30" s="141"/>
      <c r="QTW30" s="142"/>
      <c r="QTX30" s="142"/>
      <c r="QTY30" s="143"/>
      <c r="QTZ30" s="144"/>
      <c r="QUA30" s="144"/>
      <c r="QUB30" s="144"/>
      <c r="QUC30" s="141"/>
      <c r="QUD30" s="141"/>
      <c r="QUE30" s="142"/>
      <c r="QUF30" s="142"/>
      <c r="QUG30" s="143"/>
      <c r="QUH30" s="144"/>
      <c r="QUI30" s="144"/>
      <c r="QUJ30" s="144"/>
      <c r="QUK30" s="141"/>
      <c r="QUL30" s="141"/>
      <c r="QUM30" s="142"/>
      <c r="QUN30" s="142"/>
      <c r="QUO30" s="143"/>
      <c r="QUP30" s="144"/>
      <c r="QUQ30" s="144"/>
      <c r="QUR30" s="144"/>
      <c r="QUS30" s="141"/>
      <c r="QUT30" s="141"/>
      <c r="QUU30" s="142"/>
      <c r="QUV30" s="142"/>
      <c r="QUW30" s="143"/>
      <c r="QUX30" s="144"/>
      <c r="QUY30" s="144"/>
      <c r="QUZ30" s="144"/>
      <c r="QVA30" s="141"/>
      <c r="QVB30" s="141"/>
      <c r="QVC30" s="142"/>
      <c r="QVD30" s="142"/>
      <c r="QVE30" s="143"/>
      <c r="QVF30" s="144"/>
      <c r="QVG30" s="144"/>
      <c r="QVH30" s="144"/>
      <c r="QVI30" s="141"/>
      <c r="QVJ30" s="141"/>
      <c r="QVK30" s="142"/>
      <c r="QVL30" s="142"/>
      <c r="QVM30" s="143"/>
      <c r="QVN30" s="144"/>
      <c r="QVO30" s="144"/>
      <c r="QVP30" s="144"/>
      <c r="QVQ30" s="141"/>
      <c r="QVR30" s="141"/>
      <c r="QVS30" s="142"/>
      <c r="QVT30" s="142"/>
      <c r="QVU30" s="143"/>
      <c r="QVV30" s="144"/>
      <c r="QVW30" s="144"/>
      <c r="QVX30" s="144"/>
      <c r="QVY30" s="141"/>
      <c r="QVZ30" s="141"/>
      <c r="QWA30" s="142"/>
      <c r="QWB30" s="142"/>
      <c r="QWC30" s="143"/>
      <c r="QWD30" s="144"/>
      <c r="QWE30" s="144"/>
      <c r="QWF30" s="144"/>
      <c r="QWG30" s="141"/>
      <c r="QWH30" s="141"/>
      <c r="QWI30" s="142"/>
      <c r="QWJ30" s="142"/>
      <c r="QWK30" s="143"/>
      <c r="QWL30" s="144"/>
      <c r="QWM30" s="144"/>
      <c r="QWN30" s="144"/>
      <c r="QWO30" s="141"/>
      <c r="QWP30" s="141"/>
      <c r="QWQ30" s="142"/>
      <c r="QWR30" s="142"/>
      <c r="QWS30" s="143"/>
      <c r="QWT30" s="144"/>
      <c r="QWU30" s="144"/>
      <c r="QWV30" s="144"/>
      <c r="QWW30" s="141"/>
      <c r="QWX30" s="141"/>
      <c r="QWY30" s="142"/>
      <c r="QWZ30" s="142"/>
      <c r="QXA30" s="143"/>
      <c r="QXB30" s="144"/>
      <c r="QXC30" s="144"/>
      <c r="QXD30" s="144"/>
      <c r="QXE30" s="141"/>
      <c r="QXF30" s="141"/>
      <c r="QXG30" s="142"/>
      <c r="QXH30" s="142"/>
      <c r="QXI30" s="143"/>
      <c r="QXJ30" s="144"/>
      <c r="QXK30" s="144"/>
      <c r="QXL30" s="144"/>
      <c r="QXM30" s="141"/>
      <c r="QXN30" s="141"/>
      <c r="QXO30" s="142"/>
      <c r="QXP30" s="142"/>
      <c r="QXQ30" s="143"/>
      <c r="QXR30" s="144"/>
      <c r="QXS30" s="144"/>
      <c r="QXT30" s="144"/>
      <c r="QXU30" s="141"/>
      <c r="QXV30" s="141"/>
      <c r="QXW30" s="142"/>
      <c r="QXX30" s="142"/>
      <c r="QXY30" s="143"/>
      <c r="QXZ30" s="144"/>
      <c r="QYA30" s="144"/>
      <c r="QYB30" s="144"/>
      <c r="QYC30" s="141"/>
      <c r="QYD30" s="141"/>
      <c r="QYE30" s="142"/>
      <c r="QYF30" s="142"/>
      <c r="QYG30" s="143"/>
      <c r="QYH30" s="144"/>
      <c r="QYI30" s="144"/>
      <c r="QYJ30" s="144"/>
      <c r="QYK30" s="141"/>
      <c r="QYL30" s="141"/>
      <c r="QYM30" s="142"/>
      <c r="QYN30" s="142"/>
      <c r="QYO30" s="143"/>
      <c r="QYP30" s="144"/>
      <c r="QYQ30" s="144"/>
      <c r="QYR30" s="144"/>
      <c r="QYS30" s="141"/>
      <c r="QYT30" s="141"/>
      <c r="QYU30" s="142"/>
      <c r="QYV30" s="142"/>
      <c r="QYW30" s="143"/>
      <c r="QYX30" s="144"/>
      <c r="QYY30" s="144"/>
      <c r="QYZ30" s="144"/>
      <c r="QZA30" s="141"/>
      <c r="QZB30" s="141"/>
      <c r="QZC30" s="142"/>
      <c r="QZD30" s="142"/>
      <c r="QZE30" s="143"/>
      <c r="QZF30" s="144"/>
      <c r="QZG30" s="144"/>
      <c r="QZH30" s="144"/>
      <c r="QZI30" s="141"/>
      <c r="QZJ30" s="141"/>
      <c r="QZK30" s="142"/>
      <c r="QZL30" s="142"/>
      <c r="QZM30" s="143"/>
      <c r="QZN30" s="144"/>
      <c r="QZO30" s="144"/>
      <c r="QZP30" s="144"/>
      <c r="QZQ30" s="141"/>
      <c r="QZR30" s="141"/>
      <c r="QZS30" s="142"/>
      <c r="QZT30" s="142"/>
      <c r="QZU30" s="143"/>
      <c r="QZV30" s="144"/>
      <c r="QZW30" s="144"/>
      <c r="QZX30" s="144"/>
      <c r="QZY30" s="141"/>
      <c r="QZZ30" s="141"/>
      <c r="RAA30" s="142"/>
      <c r="RAB30" s="142"/>
      <c r="RAC30" s="143"/>
      <c r="RAD30" s="144"/>
      <c r="RAE30" s="144"/>
      <c r="RAF30" s="144"/>
      <c r="RAG30" s="141"/>
      <c r="RAH30" s="141"/>
      <c r="RAI30" s="142"/>
      <c r="RAJ30" s="142"/>
      <c r="RAK30" s="143"/>
      <c r="RAL30" s="144"/>
      <c r="RAM30" s="144"/>
      <c r="RAN30" s="144"/>
      <c r="RAO30" s="141"/>
      <c r="RAP30" s="141"/>
      <c r="RAQ30" s="142"/>
      <c r="RAR30" s="142"/>
      <c r="RAS30" s="143"/>
      <c r="RAT30" s="144"/>
      <c r="RAU30" s="144"/>
      <c r="RAV30" s="144"/>
      <c r="RAW30" s="141"/>
      <c r="RAX30" s="141"/>
      <c r="RAY30" s="142"/>
      <c r="RAZ30" s="142"/>
      <c r="RBA30" s="143"/>
      <c r="RBB30" s="144"/>
      <c r="RBC30" s="144"/>
      <c r="RBD30" s="144"/>
      <c r="RBE30" s="141"/>
      <c r="RBF30" s="141"/>
      <c r="RBG30" s="142"/>
      <c r="RBH30" s="142"/>
      <c r="RBI30" s="143"/>
      <c r="RBJ30" s="144"/>
      <c r="RBK30" s="144"/>
      <c r="RBL30" s="144"/>
      <c r="RBM30" s="141"/>
      <c r="RBN30" s="141"/>
      <c r="RBO30" s="142"/>
      <c r="RBP30" s="142"/>
      <c r="RBQ30" s="143"/>
      <c r="RBR30" s="144"/>
      <c r="RBS30" s="144"/>
      <c r="RBT30" s="144"/>
      <c r="RBU30" s="141"/>
      <c r="RBV30" s="141"/>
      <c r="RBW30" s="142"/>
      <c r="RBX30" s="142"/>
      <c r="RBY30" s="143"/>
      <c r="RBZ30" s="144"/>
      <c r="RCA30" s="144"/>
      <c r="RCB30" s="144"/>
      <c r="RCC30" s="141"/>
      <c r="RCD30" s="141"/>
      <c r="RCE30" s="142"/>
      <c r="RCF30" s="142"/>
      <c r="RCG30" s="143"/>
      <c r="RCH30" s="144"/>
      <c r="RCI30" s="144"/>
      <c r="RCJ30" s="144"/>
      <c r="RCK30" s="141"/>
      <c r="RCL30" s="141"/>
      <c r="RCM30" s="142"/>
      <c r="RCN30" s="142"/>
      <c r="RCO30" s="143"/>
      <c r="RCP30" s="144"/>
      <c r="RCQ30" s="144"/>
      <c r="RCR30" s="144"/>
      <c r="RCS30" s="141"/>
      <c r="RCT30" s="141"/>
      <c r="RCU30" s="142"/>
      <c r="RCV30" s="142"/>
      <c r="RCW30" s="143"/>
      <c r="RCX30" s="144"/>
      <c r="RCY30" s="144"/>
      <c r="RCZ30" s="144"/>
      <c r="RDA30" s="141"/>
      <c r="RDB30" s="141"/>
      <c r="RDC30" s="142"/>
      <c r="RDD30" s="142"/>
      <c r="RDE30" s="143"/>
      <c r="RDF30" s="144"/>
      <c r="RDG30" s="144"/>
      <c r="RDH30" s="144"/>
      <c r="RDI30" s="141"/>
      <c r="RDJ30" s="141"/>
      <c r="RDK30" s="142"/>
      <c r="RDL30" s="142"/>
      <c r="RDM30" s="143"/>
      <c r="RDN30" s="144"/>
      <c r="RDO30" s="144"/>
      <c r="RDP30" s="144"/>
      <c r="RDQ30" s="141"/>
      <c r="RDR30" s="141"/>
      <c r="RDS30" s="142"/>
      <c r="RDT30" s="142"/>
      <c r="RDU30" s="143"/>
      <c r="RDV30" s="144"/>
      <c r="RDW30" s="144"/>
      <c r="RDX30" s="144"/>
      <c r="RDY30" s="141"/>
      <c r="RDZ30" s="141"/>
      <c r="REA30" s="142"/>
      <c r="REB30" s="142"/>
      <c r="REC30" s="143"/>
      <c r="RED30" s="144"/>
      <c r="REE30" s="144"/>
      <c r="REF30" s="144"/>
      <c r="REG30" s="141"/>
      <c r="REH30" s="141"/>
      <c r="REI30" s="142"/>
      <c r="REJ30" s="142"/>
      <c r="REK30" s="143"/>
      <c r="REL30" s="144"/>
      <c r="REM30" s="144"/>
      <c r="REN30" s="144"/>
      <c r="REO30" s="141"/>
      <c r="REP30" s="141"/>
      <c r="REQ30" s="142"/>
      <c r="RER30" s="142"/>
      <c r="RES30" s="143"/>
      <c r="RET30" s="144"/>
      <c r="REU30" s="144"/>
      <c r="REV30" s="144"/>
      <c r="REW30" s="141"/>
      <c r="REX30" s="141"/>
      <c r="REY30" s="142"/>
      <c r="REZ30" s="142"/>
      <c r="RFA30" s="143"/>
      <c r="RFB30" s="144"/>
      <c r="RFC30" s="144"/>
      <c r="RFD30" s="144"/>
      <c r="RFE30" s="141"/>
      <c r="RFF30" s="141"/>
      <c r="RFG30" s="142"/>
      <c r="RFH30" s="142"/>
      <c r="RFI30" s="143"/>
      <c r="RFJ30" s="144"/>
      <c r="RFK30" s="144"/>
      <c r="RFL30" s="144"/>
      <c r="RFM30" s="141"/>
      <c r="RFN30" s="141"/>
      <c r="RFO30" s="142"/>
      <c r="RFP30" s="142"/>
      <c r="RFQ30" s="143"/>
      <c r="RFR30" s="144"/>
      <c r="RFS30" s="144"/>
      <c r="RFT30" s="144"/>
      <c r="RFU30" s="141"/>
      <c r="RFV30" s="141"/>
      <c r="RFW30" s="142"/>
      <c r="RFX30" s="142"/>
      <c r="RFY30" s="143"/>
      <c r="RFZ30" s="144"/>
      <c r="RGA30" s="144"/>
      <c r="RGB30" s="144"/>
      <c r="RGC30" s="141"/>
      <c r="RGD30" s="141"/>
      <c r="RGE30" s="142"/>
      <c r="RGF30" s="142"/>
      <c r="RGG30" s="143"/>
      <c r="RGH30" s="144"/>
      <c r="RGI30" s="144"/>
      <c r="RGJ30" s="144"/>
      <c r="RGK30" s="141"/>
      <c r="RGL30" s="141"/>
      <c r="RGM30" s="142"/>
      <c r="RGN30" s="142"/>
      <c r="RGO30" s="143"/>
      <c r="RGP30" s="144"/>
      <c r="RGQ30" s="144"/>
      <c r="RGR30" s="144"/>
      <c r="RGS30" s="141"/>
      <c r="RGT30" s="141"/>
      <c r="RGU30" s="142"/>
      <c r="RGV30" s="142"/>
      <c r="RGW30" s="143"/>
      <c r="RGX30" s="144"/>
      <c r="RGY30" s="144"/>
      <c r="RGZ30" s="144"/>
      <c r="RHA30" s="141"/>
      <c r="RHB30" s="141"/>
      <c r="RHC30" s="142"/>
      <c r="RHD30" s="142"/>
      <c r="RHE30" s="143"/>
      <c r="RHF30" s="144"/>
      <c r="RHG30" s="144"/>
      <c r="RHH30" s="144"/>
      <c r="RHI30" s="141"/>
      <c r="RHJ30" s="141"/>
      <c r="RHK30" s="142"/>
      <c r="RHL30" s="142"/>
      <c r="RHM30" s="143"/>
      <c r="RHN30" s="144"/>
      <c r="RHO30" s="144"/>
      <c r="RHP30" s="144"/>
      <c r="RHQ30" s="141"/>
      <c r="RHR30" s="141"/>
      <c r="RHS30" s="142"/>
      <c r="RHT30" s="142"/>
      <c r="RHU30" s="143"/>
      <c r="RHV30" s="144"/>
      <c r="RHW30" s="144"/>
      <c r="RHX30" s="144"/>
      <c r="RHY30" s="141"/>
      <c r="RHZ30" s="141"/>
      <c r="RIA30" s="142"/>
      <c r="RIB30" s="142"/>
      <c r="RIC30" s="143"/>
      <c r="RID30" s="144"/>
      <c r="RIE30" s="144"/>
      <c r="RIF30" s="144"/>
      <c r="RIG30" s="141"/>
      <c r="RIH30" s="141"/>
      <c r="RII30" s="142"/>
      <c r="RIJ30" s="142"/>
      <c r="RIK30" s="143"/>
      <c r="RIL30" s="144"/>
      <c r="RIM30" s="144"/>
      <c r="RIN30" s="144"/>
      <c r="RIO30" s="141"/>
      <c r="RIP30" s="141"/>
      <c r="RIQ30" s="142"/>
      <c r="RIR30" s="142"/>
      <c r="RIS30" s="143"/>
      <c r="RIT30" s="144"/>
      <c r="RIU30" s="144"/>
      <c r="RIV30" s="144"/>
      <c r="RIW30" s="141"/>
      <c r="RIX30" s="141"/>
      <c r="RIY30" s="142"/>
      <c r="RIZ30" s="142"/>
      <c r="RJA30" s="143"/>
      <c r="RJB30" s="144"/>
      <c r="RJC30" s="144"/>
      <c r="RJD30" s="144"/>
      <c r="RJE30" s="141"/>
      <c r="RJF30" s="141"/>
      <c r="RJG30" s="142"/>
      <c r="RJH30" s="142"/>
      <c r="RJI30" s="143"/>
      <c r="RJJ30" s="144"/>
      <c r="RJK30" s="144"/>
      <c r="RJL30" s="144"/>
      <c r="RJM30" s="141"/>
      <c r="RJN30" s="141"/>
      <c r="RJO30" s="142"/>
      <c r="RJP30" s="142"/>
      <c r="RJQ30" s="143"/>
      <c r="RJR30" s="144"/>
      <c r="RJS30" s="144"/>
      <c r="RJT30" s="144"/>
      <c r="RJU30" s="141"/>
      <c r="RJV30" s="141"/>
      <c r="RJW30" s="142"/>
      <c r="RJX30" s="142"/>
      <c r="RJY30" s="143"/>
      <c r="RJZ30" s="144"/>
      <c r="RKA30" s="144"/>
      <c r="RKB30" s="144"/>
      <c r="RKC30" s="141"/>
      <c r="RKD30" s="141"/>
      <c r="RKE30" s="142"/>
      <c r="RKF30" s="142"/>
      <c r="RKG30" s="143"/>
      <c r="RKH30" s="144"/>
      <c r="RKI30" s="144"/>
      <c r="RKJ30" s="144"/>
      <c r="RKK30" s="141"/>
      <c r="RKL30" s="141"/>
      <c r="RKM30" s="142"/>
      <c r="RKN30" s="142"/>
      <c r="RKO30" s="143"/>
      <c r="RKP30" s="144"/>
      <c r="RKQ30" s="144"/>
      <c r="RKR30" s="144"/>
      <c r="RKS30" s="141"/>
      <c r="RKT30" s="141"/>
      <c r="RKU30" s="142"/>
      <c r="RKV30" s="142"/>
      <c r="RKW30" s="143"/>
      <c r="RKX30" s="144"/>
      <c r="RKY30" s="144"/>
      <c r="RKZ30" s="144"/>
      <c r="RLA30" s="141"/>
      <c r="RLB30" s="141"/>
      <c r="RLC30" s="142"/>
      <c r="RLD30" s="142"/>
      <c r="RLE30" s="143"/>
      <c r="RLF30" s="144"/>
      <c r="RLG30" s="144"/>
      <c r="RLH30" s="144"/>
      <c r="RLI30" s="141"/>
      <c r="RLJ30" s="141"/>
      <c r="RLK30" s="142"/>
      <c r="RLL30" s="142"/>
      <c r="RLM30" s="143"/>
      <c r="RLN30" s="144"/>
      <c r="RLO30" s="144"/>
      <c r="RLP30" s="144"/>
      <c r="RLQ30" s="141"/>
      <c r="RLR30" s="141"/>
      <c r="RLS30" s="142"/>
      <c r="RLT30" s="142"/>
      <c r="RLU30" s="143"/>
      <c r="RLV30" s="144"/>
      <c r="RLW30" s="144"/>
      <c r="RLX30" s="144"/>
      <c r="RLY30" s="141"/>
      <c r="RLZ30" s="141"/>
      <c r="RMA30" s="142"/>
      <c r="RMB30" s="142"/>
      <c r="RMC30" s="143"/>
      <c r="RMD30" s="144"/>
      <c r="RME30" s="144"/>
      <c r="RMF30" s="144"/>
      <c r="RMG30" s="141"/>
      <c r="RMH30" s="141"/>
      <c r="RMI30" s="142"/>
      <c r="RMJ30" s="142"/>
      <c r="RMK30" s="143"/>
      <c r="RML30" s="144"/>
      <c r="RMM30" s="144"/>
      <c r="RMN30" s="144"/>
      <c r="RMO30" s="141"/>
      <c r="RMP30" s="141"/>
      <c r="RMQ30" s="142"/>
      <c r="RMR30" s="142"/>
      <c r="RMS30" s="143"/>
      <c r="RMT30" s="144"/>
      <c r="RMU30" s="144"/>
      <c r="RMV30" s="144"/>
      <c r="RMW30" s="141"/>
      <c r="RMX30" s="141"/>
      <c r="RMY30" s="142"/>
      <c r="RMZ30" s="142"/>
      <c r="RNA30" s="143"/>
      <c r="RNB30" s="144"/>
      <c r="RNC30" s="144"/>
      <c r="RND30" s="144"/>
      <c r="RNE30" s="141"/>
      <c r="RNF30" s="141"/>
      <c r="RNG30" s="142"/>
      <c r="RNH30" s="142"/>
      <c r="RNI30" s="143"/>
      <c r="RNJ30" s="144"/>
      <c r="RNK30" s="144"/>
      <c r="RNL30" s="144"/>
      <c r="RNM30" s="141"/>
      <c r="RNN30" s="141"/>
      <c r="RNO30" s="142"/>
      <c r="RNP30" s="142"/>
      <c r="RNQ30" s="143"/>
      <c r="RNR30" s="144"/>
      <c r="RNS30" s="144"/>
      <c r="RNT30" s="144"/>
      <c r="RNU30" s="141"/>
      <c r="RNV30" s="141"/>
      <c r="RNW30" s="142"/>
      <c r="RNX30" s="142"/>
      <c r="RNY30" s="143"/>
      <c r="RNZ30" s="144"/>
      <c r="ROA30" s="144"/>
      <c r="ROB30" s="144"/>
      <c r="ROC30" s="141"/>
      <c r="ROD30" s="141"/>
      <c r="ROE30" s="142"/>
      <c r="ROF30" s="142"/>
      <c r="ROG30" s="143"/>
      <c r="ROH30" s="144"/>
      <c r="ROI30" s="144"/>
      <c r="ROJ30" s="144"/>
      <c r="ROK30" s="141"/>
      <c r="ROL30" s="141"/>
      <c r="ROM30" s="142"/>
      <c r="RON30" s="142"/>
      <c r="ROO30" s="143"/>
      <c r="ROP30" s="144"/>
      <c r="ROQ30" s="144"/>
      <c r="ROR30" s="144"/>
      <c r="ROS30" s="141"/>
      <c r="ROT30" s="141"/>
      <c r="ROU30" s="142"/>
      <c r="ROV30" s="142"/>
      <c r="ROW30" s="143"/>
      <c r="ROX30" s="144"/>
      <c r="ROY30" s="144"/>
      <c r="ROZ30" s="144"/>
      <c r="RPA30" s="141"/>
      <c r="RPB30" s="141"/>
      <c r="RPC30" s="142"/>
      <c r="RPD30" s="142"/>
      <c r="RPE30" s="143"/>
      <c r="RPF30" s="144"/>
      <c r="RPG30" s="144"/>
      <c r="RPH30" s="144"/>
      <c r="RPI30" s="141"/>
      <c r="RPJ30" s="141"/>
      <c r="RPK30" s="142"/>
      <c r="RPL30" s="142"/>
      <c r="RPM30" s="143"/>
      <c r="RPN30" s="144"/>
      <c r="RPO30" s="144"/>
      <c r="RPP30" s="144"/>
      <c r="RPQ30" s="141"/>
      <c r="RPR30" s="141"/>
      <c r="RPS30" s="142"/>
      <c r="RPT30" s="142"/>
      <c r="RPU30" s="143"/>
      <c r="RPV30" s="144"/>
      <c r="RPW30" s="144"/>
      <c r="RPX30" s="144"/>
      <c r="RPY30" s="141"/>
      <c r="RPZ30" s="141"/>
      <c r="RQA30" s="142"/>
      <c r="RQB30" s="142"/>
      <c r="RQC30" s="143"/>
      <c r="RQD30" s="144"/>
      <c r="RQE30" s="144"/>
      <c r="RQF30" s="144"/>
      <c r="RQG30" s="141"/>
      <c r="RQH30" s="141"/>
      <c r="RQI30" s="142"/>
      <c r="RQJ30" s="142"/>
      <c r="RQK30" s="143"/>
      <c r="RQL30" s="144"/>
      <c r="RQM30" s="144"/>
      <c r="RQN30" s="144"/>
      <c r="RQO30" s="141"/>
      <c r="RQP30" s="141"/>
      <c r="RQQ30" s="142"/>
      <c r="RQR30" s="142"/>
      <c r="RQS30" s="143"/>
      <c r="RQT30" s="144"/>
      <c r="RQU30" s="144"/>
      <c r="RQV30" s="144"/>
      <c r="RQW30" s="141"/>
      <c r="RQX30" s="141"/>
      <c r="RQY30" s="142"/>
      <c r="RQZ30" s="142"/>
      <c r="RRA30" s="143"/>
      <c r="RRB30" s="144"/>
      <c r="RRC30" s="144"/>
      <c r="RRD30" s="144"/>
      <c r="RRE30" s="141"/>
      <c r="RRF30" s="141"/>
      <c r="RRG30" s="142"/>
      <c r="RRH30" s="142"/>
      <c r="RRI30" s="143"/>
      <c r="RRJ30" s="144"/>
      <c r="RRK30" s="144"/>
      <c r="RRL30" s="144"/>
      <c r="RRM30" s="141"/>
      <c r="RRN30" s="141"/>
      <c r="RRO30" s="142"/>
      <c r="RRP30" s="142"/>
      <c r="RRQ30" s="143"/>
      <c r="RRR30" s="144"/>
      <c r="RRS30" s="144"/>
      <c r="RRT30" s="144"/>
      <c r="RRU30" s="141"/>
      <c r="RRV30" s="141"/>
      <c r="RRW30" s="142"/>
      <c r="RRX30" s="142"/>
      <c r="RRY30" s="143"/>
      <c r="RRZ30" s="144"/>
      <c r="RSA30" s="144"/>
      <c r="RSB30" s="144"/>
      <c r="RSC30" s="141"/>
      <c r="RSD30" s="141"/>
      <c r="RSE30" s="142"/>
      <c r="RSF30" s="142"/>
      <c r="RSG30" s="143"/>
      <c r="RSH30" s="144"/>
      <c r="RSI30" s="144"/>
      <c r="RSJ30" s="144"/>
      <c r="RSK30" s="141"/>
      <c r="RSL30" s="141"/>
      <c r="RSM30" s="142"/>
      <c r="RSN30" s="142"/>
      <c r="RSO30" s="143"/>
      <c r="RSP30" s="144"/>
      <c r="RSQ30" s="144"/>
      <c r="RSR30" s="144"/>
      <c r="RSS30" s="141"/>
      <c r="RST30" s="141"/>
      <c r="RSU30" s="142"/>
      <c r="RSV30" s="142"/>
      <c r="RSW30" s="143"/>
      <c r="RSX30" s="144"/>
      <c r="RSY30" s="144"/>
      <c r="RSZ30" s="144"/>
      <c r="RTA30" s="141"/>
      <c r="RTB30" s="141"/>
      <c r="RTC30" s="142"/>
      <c r="RTD30" s="142"/>
      <c r="RTE30" s="143"/>
      <c r="RTF30" s="144"/>
      <c r="RTG30" s="144"/>
      <c r="RTH30" s="144"/>
      <c r="RTI30" s="141"/>
      <c r="RTJ30" s="141"/>
      <c r="RTK30" s="142"/>
      <c r="RTL30" s="142"/>
      <c r="RTM30" s="143"/>
      <c r="RTN30" s="144"/>
      <c r="RTO30" s="144"/>
      <c r="RTP30" s="144"/>
      <c r="RTQ30" s="141"/>
      <c r="RTR30" s="141"/>
      <c r="RTS30" s="142"/>
      <c r="RTT30" s="142"/>
      <c r="RTU30" s="143"/>
      <c r="RTV30" s="144"/>
      <c r="RTW30" s="144"/>
      <c r="RTX30" s="144"/>
      <c r="RTY30" s="141"/>
      <c r="RTZ30" s="141"/>
      <c r="RUA30" s="142"/>
      <c r="RUB30" s="142"/>
      <c r="RUC30" s="143"/>
      <c r="RUD30" s="144"/>
      <c r="RUE30" s="144"/>
      <c r="RUF30" s="144"/>
      <c r="RUG30" s="141"/>
      <c r="RUH30" s="141"/>
      <c r="RUI30" s="142"/>
      <c r="RUJ30" s="142"/>
      <c r="RUK30" s="143"/>
      <c r="RUL30" s="144"/>
      <c r="RUM30" s="144"/>
      <c r="RUN30" s="144"/>
      <c r="RUO30" s="141"/>
      <c r="RUP30" s="141"/>
      <c r="RUQ30" s="142"/>
      <c r="RUR30" s="142"/>
      <c r="RUS30" s="143"/>
      <c r="RUT30" s="144"/>
      <c r="RUU30" s="144"/>
      <c r="RUV30" s="144"/>
      <c r="RUW30" s="141"/>
      <c r="RUX30" s="141"/>
      <c r="RUY30" s="142"/>
      <c r="RUZ30" s="142"/>
      <c r="RVA30" s="143"/>
      <c r="RVB30" s="144"/>
      <c r="RVC30" s="144"/>
      <c r="RVD30" s="144"/>
      <c r="RVE30" s="141"/>
      <c r="RVF30" s="141"/>
      <c r="RVG30" s="142"/>
      <c r="RVH30" s="142"/>
      <c r="RVI30" s="143"/>
      <c r="RVJ30" s="144"/>
      <c r="RVK30" s="144"/>
      <c r="RVL30" s="144"/>
      <c r="RVM30" s="141"/>
      <c r="RVN30" s="141"/>
      <c r="RVO30" s="142"/>
      <c r="RVP30" s="142"/>
      <c r="RVQ30" s="143"/>
      <c r="RVR30" s="144"/>
      <c r="RVS30" s="144"/>
      <c r="RVT30" s="144"/>
      <c r="RVU30" s="141"/>
      <c r="RVV30" s="141"/>
      <c r="RVW30" s="142"/>
      <c r="RVX30" s="142"/>
      <c r="RVY30" s="143"/>
      <c r="RVZ30" s="144"/>
      <c r="RWA30" s="144"/>
      <c r="RWB30" s="144"/>
      <c r="RWC30" s="141"/>
      <c r="RWD30" s="141"/>
      <c r="RWE30" s="142"/>
      <c r="RWF30" s="142"/>
      <c r="RWG30" s="143"/>
      <c r="RWH30" s="144"/>
      <c r="RWI30" s="144"/>
      <c r="RWJ30" s="144"/>
      <c r="RWK30" s="141"/>
      <c r="RWL30" s="141"/>
      <c r="RWM30" s="142"/>
      <c r="RWN30" s="142"/>
      <c r="RWO30" s="143"/>
      <c r="RWP30" s="144"/>
      <c r="RWQ30" s="144"/>
      <c r="RWR30" s="144"/>
      <c r="RWS30" s="141"/>
      <c r="RWT30" s="141"/>
      <c r="RWU30" s="142"/>
      <c r="RWV30" s="142"/>
      <c r="RWW30" s="143"/>
      <c r="RWX30" s="144"/>
      <c r="RWY30" s="144"/>
      <c r="RWZ30" s="144"/>
      <c r="RXA30" s="141"/>
      <c r="RXB30" s="141"/>
      <c r="RXC30" s="142"/>
      <c r="RXD30" s="142"/>
      <c r="RXE30" s="143"/>
      <c r="RXF30" s="144"/>
      <c r="RXG30" s="144"/>
      <c r="RXH30" s="144"/>
      <c r="RXI30" s="141"/>
      <c r="RXJ30" s="141"/>
      <c r="RXK30" s="142"/>
      <c r="RXL30" s="142"/>
      <c r="RXM30" s="143"/>
      <c r="RXN30" s="144"/>
      <c r="RXO30" s="144"/>
      <c r="RXP30" s="144"/>
      <c r="RXQ30" s="141"/>
      <c r="RXR30" s="141"/>
      <c r="RXS30" s="142"/>
      <c r="RXT30" s="142"/>
      <c r="RXU30" s="143"/>
      <c r="RXV30" s="144"/>
      <c r="RXW30" s="144"/>
      <c r="RXX30" s="144"/>
      <c r="RXY30" s="141"/>
      <c r="RXZ30" s="141"/>
      <c r="RYA30" s="142"/>
      <c r="RYB30" s="142"/>
      <c r="RYC30" s="143"/>
      <c r="RYD30" s="144"/>
      <c r="RYE30" s="144"/>
      <c r="RYF30" s="144"/>
      <c r="RYG30" s="141"/>
      <c r="RYH30" s="141"/>
      <c r="RYI30" s="142"/>
      <c r="RYJ30" s="142"/>
      <c r="RYK30" s="143"/>
      <c r="RYL30" s="144"/>
      <c r="RYM30" s="144"/>
      <c r="RYN30" s="144"/>
      <c r="RYO30" s="141"/>
      <c r="RYP30" s="141"/>
      <c r="RYQ30" s="142"/>
      <c r="RYR30" s="142"/>
      <c r="RYS30" s="143"/>
      <c r="RYT30" s="144"/>
      <c r="RYU30" s="144"/>
      <c r="RYV30" s="144"/>
      <c r="RYW30" s="141"/>
      <c r="RYX30" s="141"/>
      <c r="RYY30" s="142"/>
      <c r="RYZ30" s="142"/>
      <c r="RZA30" s="143"/>
      <c r="RZB30" s="144"/>
      <c r="RZC30" s="144"/>
      <c r="RZD30" s="144"/>
      <c r="RZE30" s="141"/>
      <c r="RZF30" s="141"/>
      <c r="RZG30" s="142"/>
      <c r="RZH30" s="142"/>
      <c r="RZI30" s="143"/>
      <c r="RZJ30" s="144"/>
      <c r="RZK30" s="144"/>
      <c r="RZL30" s="144"/>
      <c r="RZM30" s="141"/>
      <c r="RZN30" s="141"/>
      <c r="RZO30" s="142"/>
      <c r="RZP30" s="142"/>
      <c r="RZQ30" s="143"/>
      <c r="RZR30" s="144"/>
      <c r="RZS30" s="144"/>
      <c r="RZT30" s="144"/>
      <c r="RZU30" s="141"/>
      <c r="RZV30" s="141"/>
      <c r="RZW30" s="142"/>
      <c r="RZX30" s="142"/>
      <c r="RZY30" s="143"/>
      <c r="RZZ30" s="144"/>
      <c r="SAA30" s="144"/>
      <c r="SAB30" s="144"/>
      <c r="SAC30" s="141"/>
      <c r="SAD30" s="141"/>
      <c r="SAE30" s="142"/>
      <c r="SAF30" s="142"/>
      <c r="SAG30" s="143"/>
      <c r="SAH30" s="144"/>
      <c r="SAI30" s="144"/>
      <c r="SAJ30" s="144"/>
      <c r="SAK30" s="141"/>
      <c r="SAL30" s="141"/>
      <c r="SAM30" s="142"/>
      <c r="SAN30" s="142"/>
      <c r="SAO30" s="143"/>
      <c r="SAP30" s="144"/>
      <c r="SAQ30" s="144"/>
      <c r="SAR30" s="144"/>
      <c r="SAS30" s="141"/>
      <c r="SAT30" s="141"/>
      <c r="SAU30" s="142"/>
      <c r="SAV30" s="142"/>
      <c r="SAW30" s="143"/>
      <c r="SAX30" s="144"/>
      <c r="SAY30" s="144"/>
      <c r="SAZ30" s="144"/>
      <c r="SBA30" s="141"/>
      <c r="SBB30" s="141"/>
      <c r="SBC30" s="142"/>
      <c r="SBD30" s="142"/>
      <c r="SBE30" s="143"/>
      <c r="SBF30" s="144"/>
      <c r="SBG30" s="144"/>
      <c r="SBH30" s="144"/>
      <c r="SBI30" s="141"/>
      <c r="SBJ30" s="141"/>
      <c r="SBK30" s="142"/>
      <c r="SBL30" s="142"/>
      <c r="SBM30" s="143"/>
      <c r="SBN30" s="144"/>
      <c r="SBO30" s="144"/>
      <c r="SBP30" s="144"/>
      <c r="SBQ30" s="141"/>
      <c r="SBR30" s="141"/>
      <c r="SBS30" s="142"/>
      <c r="SBT30" s="142"/>
      <c r="SBU30" s="143"/>
      <c r="SBV30" s="144"/>
      <c r="SBW30" s="144"/>
      <c r="SBX30" s="144"/>
      <c r="SBY30" s="141"/>
      <c r="SBZ30" s="141"/>
      <c r="SCA30" s="142"/>
      <c r="SCB30" s="142"/>
      <c r="SCC30" s="143"/>
      <c r="SCD30" s="144"/>
      <c r="SCE30" s="144"/>
      <c r="SCF30" s="144"/>
      <c r="SCG30" s="141"/>
      <c r="SCH30" s="141"/>
      <c r="SCI30" s="142"/>
      <c r="SCJ30" s="142"/>
      <c r="SCK30" s="143"/>
      <c r="SCL30" s="144"/>
      <c r="SCM30" s="144"/>
      <c r="SCN30" s="144"/>
      <c r="SCO30" s="141"/>
      <c r="SCP30" s="141"/>
      <c r="SCQ30" s="142"/>
      <c r="SCR30" s="142"/>
      <c r="SCS30" s="143"/>
      <c r="SCT30" s="144"/>
      <c r="SCU30" s="144"/>
      <c r="SCV30" s="144"/>
      <c r="SCW30" s="141"/>
      <c r="SCX30" s="141"/>
      <c r="SCY30" s="142"/>
      <c r="SCZ30" s="142"/>
      <c r="SDA30" s="143"/>
      <c r="SDB30" s="144"/>
      <c r="SDC30" s="144"/>
      <c r="SDD30" s="144"/>
      <c r="SDE30" s="141"/>
      <c r="SDF30" s="141"/>
      <c r="SDG30" s="142"/>
      <c r="SDH30" s="142"/>
      <c r="SDI30" s="143"/>
      <c r="SDJ30" s="144"/>
      <c r="SDK30" s="144"/>
      <c r="SDL30" s="144"/>
      <c r="SDM30" s="141"/>
      <c r="SDN30" s="141"/>
      <c r="SDO30" s="142"/>
      <c r="SDP30" s="142"/>
      <c r="SDQ30" s="143"/>
      <c r="SDR30" s="144"/>
      <c r="SDS30" s="144"/>
      <c r="SDT30" s="144"/>
      <c r="SDU30" s="141"/>
      <c r="SDV30" s="141"/>
      <c r="SDW30" s="142"/>
      <c r="SDX30" s="142"/>
      <c r="SDY30" s="143"/>
      <c r="SDZ30" s="144"/>
      <c r="SEA30" s="144"/>
      <c r="SEB30" s="144"/>
      <c r="SEC30" s="141"/>
      <c r="SED30" s="141"/>
      <c r="SEE30" s="142"/>
      <c r="SEF30" s="142"/>
      <c r="SEG30" s="143"/>
      <c r="SEH30" s="144"/>
      <c r="SEI30" s="144"/>
      <c r="SEJ30" s="144"/>
      <c r="SEK30" s="141"/>
      <c r="SEL30" s="141"/>
      <c r="SEM30" s="142"/>
      <c r="SEN30" s="142"/>
      <c r="SEO30" s="143"/>
      <c r="SEP30" s="144"/>
      <c r="SEQ30" s="144"/>
      <c r="SER30" s="144"/>
      <c r="SES30" s="141"/>
      <c r="SET30" s="141"/>
      <c r="SEU30" s="142"/>
      <c r="SEV30" s="142"/>
      <c r="SEW30" s="143"/>
      <c r="SEX30" s="144"/>
      <c r="SEY30" s="144"/>
      <c r="SEZ30" s="144"/>
      <c r="SFA30" s="141"/>
      <c r="SFB30" s="141"/>
      <c r="SFC30" s="142"/>
      <c r="SFD30" s="142"/>
      <c r="SFE30" s="143"/>
      <c r="SFF30" s="144"/>
      <c r="SFG30" s="144"/>
      <c r="SFH30" s="144"/>
      <c r="SFI30" s="141"/>
      <c r="SFJ30" s="141"/>
      <c r="SFK30" s="142"/>
      <c r="SFL30" s="142"/>
      <c r="SFM30" s="143"/>
      <c r="SFN30" s="144"/>
      <c r="SFO30" s="144"/>
      <c r="SFP30" s="144"/>
      <c r="SFQ30" s="141"/>
      <c r="SFR30" s="141"/>
      <c r="SFS30" s="142"/>
      <c r="SFT30" s="142"/>
      <c r="SFU30" s="143"/>
      <c r="SFV30" s="144"/>
      <c r="SFW30" s="144"/>
      <c r="SFX30" s="144"/>
      <c r="SFY30" s="141"/>
      <c r="SFZ30" s="141"/>
      <c r="SGA30" s="142"/>
      <c r="SGB30" s="142"/>
      <c r="SGC30" s="143"/>
      <c r="SGD30" s="144"/>
      <c r="SGE30" s="144"/>
      <c r="SGF30" s="144"/>
      <c r="SGG30" s="141"/>
      <c r="SGH30" s="141"/>
      <c r="SGI30" s="142"/>
      <c r="SGJ30" s="142"/>
      <c r="SGK30" s="143"/>
      <c r="SGL30" s="144"/>
      <c r="SGM30" s="144"/>
      <c r="SGN30" s="144"/>
      <c r="SGO30" s="141"/>
      <c r="SGP30" s="141"/>
      <c r="SGQ30" s="142"/>
      <c r="SGR30" s="142"/>
      <c r="SGS30" s="143"/>
      <c r="SGT30" s="144"/>
      <c r="SGU30" s="144"/>
      <c r="SGV30" s="144"/>
      <c r="SGW30" s="141"/>
      <c r="SGX30" s="141"/>
      <c r="SGY30" s="142"/>
      <c r="SGZ30" s="142"/>
      <c r="SHA30" s="143"/>
      <c r="SHB30" s="144"/>
      <c r="SHC30" s="144"/>
      <c r="SHD30" s="144"/>
      <c r="SHE30" s="141"/>
      <c r="SHF30" s="141"/>
      <c r="SHG30" s="142"/>
      <c r="SHH30" s="142"/>
      <c r="SHI30" s="143"/>
      <c r="SHJ30" s="144"/>
      <c r="SHK30" s="144"/>
      <c r="SHL30" s="144"/>
      <c r="SHM30" s="141"/>
      <c r="SHN30" s="141"/>
      <c r="SHO30" s="142"/>
      <c r="SHP30" s="142"/>
      <c r="SHQ30" s="143"/>
      <c r="SHR30" s="144"/>
      <c r="SHS30" s="144"/>
      <c r="SHT30" s="144"/>
      <c r="SHU30" s="141"/>
      <c r="SHV30" s="141"/>
      <c r="SHW30" s="142"/>
      <c r="SHX30" s="142"/>
      <c r="SHY30" s="143"/>
      <c r="SHZ30" s="144"/>
      <c r="SIA30" s="144"/>
      <c r="SIB30" s="144"/>
      <c r="SIC30" s="141"/>
      <c r="SID30" s="141"/>
      <c r="SIE30" s="142"/>
      <c r="SIF30" s="142"/>
      <c r="SIG30" s="143"/>
      <c r="SIH30" s="144"/>
      <c r="SII30" s="144"/>
      <c r="SIJ30" s="144"/>
      <c r="SIK30" s="141"/>
      <c r="SIL30" s="141"/>
      <c r="SIM30" s="142"/>
      <c r="SIN30" s="142"/>
      <c r="SIO30" s="143"/>
      <c r="SIP30" s="144"/>
      <c r="SIQ30" s="144"/>
      <c r="SIR30" s="144"/>
      <c r="SIS30" s="141"/>
      <c r="SIT30" s="141"/>
      <c r="SIU30" s="142"/>
      <c r="SIV30" s="142"/>
      <c r="SIW30" s="143"/>
      <c r="SIX30" s="144"/>
      <c r="SIY30" s="144"/>
      <c r="SIZ30" s="144"/>
      <c r="SJA30" s="141"/>
      <c r="SJB30" s="141"/>
      <c r="SJC30" s="142"/>
      <c r="SJD30" s="142"/>
      <c r="SJE30" s="143"/>
      <c r="SJF30" s="144"/>
      <c r="SJG30" s="144"/>
      <c r="SJH30" s="144"/>
      <c r="SJI30" s="141"/>
      <c r="SJJ30" s="141"/>
      <c r="SJK30" s="142"/>
      <c r="SJL30" s="142"/>
      <c r="SJM30" s="143"/>
      <c r="SJN30" s="144"/>
      <c r="SJO30" s="144"/>
      <c r="SJP30" s="144"/>
      <c r="SJQ30" s="141"/>
      <c r="SJR30" s="141"/>
      <c r="SJS30" s="142"/>
      <c r="SJT30" s="142"/>
      <c r="SJU30" s="143"/>
      <c r="SJV30" s="144"/>
      <c r="SJW30" s="144"/>
      <c r="SJX30" s="144"/>
      <c r="SJY30" s="141"/>
      <c r="SJZ30" s="141"/>
      <c r="SKA30" s="142"/>
      <c r="SKB30" s="142"/>
      <c r="SKC30" s="143"/>
      <c r="SKD30" s="144"/>
      <c r="SKE30" s="144"/>
      <c r="SKF30" s="144"/>
      <c r="SKG30" s="141"/>
      <c r="SKH30" s="141"/>
      <c r="SKI30" s="142"/>
      <c r="SKJ30" s="142"/>
      <c r="SKK30" s="143"/>
      <c r="SKL30" s="144"/>
      <c r="SKM30" s="144"/>
      <c r="SKN30" s="144"/>
      <c r="SKO30" s="141"/>
      <c r="SKP30" s="141"/>
      <c r="SKQ30" s="142"/>
      <c r="SKR30" s="142"/>
      <c r="SKS30" s="143"/>
      <c r="SKT30" s="144"/>
      <c r="SKU30" s="144"/>
      <c r="SKV30" s="144"/>
      <c r="SKW30" s="141"/>
      <c r="SKX30" s="141"/>
      <c r="SKY30" s="142"/>
      <c r="SKZ30" s="142"/>
      <c r="SLA30" s="143"/>
      <c r="SLB30" s="144"/>
      <c r="SLC30" s="144"/>
      <c r="SLD30" s="144"/>
      <c r="SLE30" s="141"/>
      <c r="SLF30" s="141"/>
      <c r="SLG30" s="142"/>
      <c r="SLH30" s="142"/>
      <c r="SLI30" s="143"/>
      <c r="SLJ30" s="144"/>
      <c r="SLK30" s="144"/>
      <c r="SLL30" s="144"/>
      <c r="SLM30" s="141"/>
      <c r="SLN30" s="141"/>
      <c r="SLO30" s="142"/>
      <c r="SLP30" s="142"/>
      <c r="SLQ30" s="143"/>
      <c r="SLR30" s="144"/>
      <c r="SLS30" s="144"/>
      <c r="SLT30" s="144"/>
      <c r="SLU30" s="141"/>
      <c r="SLV30" s="141"/>
      <c r="SLW30" s="142"/>
      <c r="SLX30" s="142"/>
      <c r="SLY30" s="143"/>
      <c r="SLZ30" s="144"/>
      <c r="SMA30" s="144"/>
      <c r="SMB30" s="144"/>
      <c r="SMC30" s="141"/>
      <c r="SMD30" s="141"/>
      <c r="SME30" s="142"/>
      <c r="SMF30" s="142"/>
      <c r="SMG30" s="143"/>
      <c r="SMH30" s="144"/>
      <c r="SMI30" s="144"/>
      <c r="SMJ30" s="144"/>
      <c r="SMK30" s="141"/>
      <c r="SML30" s="141"/>
      <c r="SMM30" s="142"/>
      <c r="SMN30" s="142"/>
      <c r="SMO30" s="143"/>
      <c r="SMP30" s="144"/>
      <c r="SMQ30" s="144"/>
      <c r="SMR30" s="144"/>
      <c r="SMS30" s="141"/>
      <c r="SMT30" s="141"/>
      <c r="SMU30" s="142"/>
      <c r="SMV30" s="142"/>
      <c r="SMW30" s="143"/>
      <c r="SMX30" s="144"/>
      <c r="SMY30" s="144"/>
      <c r="SMZ30" s="144"/>
      <c r="SNA30" s="141"/>
      <c r="SNB30" s="141"/>
      <c r="SNC30" s="142"/>
      <c r="SND30" s="142"/>
      <c r="SNE30" s="143"/>
      <c r="SNF30" s="144"/>
      <c r="SNG30" s="144"/>
      <c r="SNH30" s="144"/>
      <c r="SNI30" s="141"/>
      <c r="SNJ30" s="141"/>
      <c r="SNK30" s="142"/>
      <c r="SNL30" s="142"/>
      <c r="SNM30" s="143"/>
      <c r="SNN30" s="144"/>
      <c r="SNO30" s="144"/>
      <c r="SNP30" s="144"/>
      <c r="SNQ30" s="141"/>
      <c r="SNR30" s="141"/>
      <c r="SNS30" s="142"/>
      <c r="SNT30" s="142"/>
      <c r="SNU30" s="143"/>
      <c r="SNV30" s="144"/>
      <c r="SNW30" s="144"/>
      <c r="SNX30" s="144"/>
      <c r="SNY30" s="141"/>
      <c r="SNZ30" s="141"/>
      <c r="SOA30" s="142"/>
      <c r="SOB30" s="142"/>
      <c r="SOC30" s="143"/>
      <c r="SOD30" s="144"/>
      <c r="SOE30" s="144"/>
      <c r="SOF30" s="144"/>
      <c r="SOG30" s="141"/>
      <c r="SOH30" s="141"/>
      <c r="SOI30" s="142"/>
      <c r="SOJ30" s="142"/>
      <c r="SOK30" s="143"/>
      <c r="SOL30" s="144"/>
      <c r="SOM30" s="144"/>
      <c r="SON30" s="144"/>
      <c r="SOO30" s="141"/>
      <c r="SOP30" s="141"/>
      <c r="SOQ30" s="142"/>
      <c r="SOR30" s="142"/>
      <c r="SOS30" s="143"/>
      <c r="SOT30" s="144"/>
      <c r="SOU30" s="144"/>
      <c r="SOV30" s="144"/>
      <c r="SOW30" s="141"/>
      <c r="SOX30" s="141"/>
      <c r="SOY30" s="142"/>
      <c r="SOZ30" s="142"/>
      <c r="SPA30" s="143"/>
      <c r="SPB30" s="144"/>
      <c r="SPC30" s="144"/>
      <c r="SPD30" s="144"/>
      <c r="SPE30" s="141"/>
      <c r="SPF30" s="141"/>
      <c r="SPG30" s="142"/>
      <c r="SPH30" s="142"/>
      <c r="SPI30" s="143"/>
      <c r="SPJ30" s="144"/>
      <c r="SPK30" s="144"/>
      <c r="SPL30" s="144"/>
      <c r="SPM30" s="141"/>
      <c r="SPN30" s="141"/>
      <c r="SPO30" s="142"/>
      <c r="SPP30" s="142"/>
      <c r="SPQ30" s="143"/>
      <c r="SPR30" s="144"/>
      <c r="SPS30" s="144"/>
      <c r="SPT30" s="144"/>
      <c r="SPU30" s="141"/>
      <c r="SPV30" s="141"/>
      <c r="SPW30" s="142"/>
      <c r="SPX30" s="142"/>
      <c r="SPY30" s="143"/>
      <c r="SPZ30" s="144"/>
      <c r="SQA30" s="144"/>
      <c r="SQB30" s="144"/>
      <c r="SQC30" s="141"/>
      <c r="SQD30" s="141"/>
      <c r="SQE30" s="142"/>
      <c r="SQF30" s="142"/>
      <c r="SQG30" s="143"/>
      <c r="SQH30" s="144"/>
      <c r="SQI30" s="144"/>
      <c r="SQJ30" s="144"/>
      <c r="SQK30" s="141"/>
      <c r="SQL30" s="141"/>
      <c r="SQM30" s="142"/>
      <c r="SQN30" s="142"/>
      <c r="SQO30" s="143"/>
      <c r="SQP30" s="144"/>
      <c r="SQQ30" s="144"/>
      <c r="SQR30" s="144"/>
      <c r="SQS30" s="141"/>
      <c r="SQT30" s="141"/>
      <c r="SQU30" s="142"/>
      <c r="SQV30" s="142"/>
      <c r="SQW30" s="143"/>
      <c r="SQX30" s="144"/>
      <c r="SQY30" s="144"/>
      <c r="SQZ30" s="144"/>
      <c r="SRA30" s="141"/>
      <c r="SRB30" s="141"/>
      <c r="SRC30" s="142"/>
      <c r="SRD30" s="142"/>
      <c r="SRE30" s="143"/>
      <c r="SRF30" s="144"/>
      <c r="SRG30" s="144"/>
      <c r="SRH30" s="144"/>
      <c r="SRI30" s="141"/>
      <c r="SRJ30" s="141"/>
      <c r="SRK30" s="142"/>
      <c r="SRL30" s="142"/>
      <c r="SRM30" s="143"/>
      <c r="SRN30" s="144"/>
      <c r="SRO30" s="144"/>
      <c r="SRP30" s="144"/>
      <c r="SRQ30" s="141"/>
      <c r="SRR30" s="141"/>
      <c r="SRS30" s="142"/>
      <c r="SRT30" s="142"/>
      <c r="SRU30" s="143"/>
      <c r="SRV30" s="144"/>
      <c r="SRW30" s="144"/>
      <c r="SRX30" s="144"/>
      <c r="SRY30" s="141"/>
      <c r="SRZ30" s="141"/>
      <c r="SSA30" s="142"/>
      <c r="SSB30" s="142"/>
      <c r="SSC30" s="143"/>
      <c r="SSD30" s="144"/>
      <c r="SSE30" s="144"/>
      <c r="SSF30" s="144"/>
      <c r="SSG30" s="141"/>
      <c r="SSH30" s="141"/>
      <c r="SSI30" s="142"/>
      <c r="SSJ30" s="142"/>
      <c r="SSK30" s="143"/>
      <c r="SSL30" s="144"/>
      <c r="SSM30" s="144"/>
      <c r="SSN30" s="144"/>
      <c r="SSO30" s="141"/>
      <c r="SSP30" s="141"/>
      <c r="SSQ30" s="142"/>
      <c r="SSR30" s="142"/>
      <c r="SSS30" s="143"/>
      <c r="SST30" s="144"/>
      <c r="SSU30" s="144"/>
      <c r="SSV30" s="144"/>
      <c r="SSW30" s="141"/>
      <c r="SSX30" s="141"/>
      <c r="SSY30" s="142"/>
      <c r="SSZ30" s="142"/>
      <c r="STA30" s="143"/>
      <c r="STB30" s="144"/>
      <c r="STC30" s="144"/>
      <c r="STD30" s="144"/>
      <c r="STE30" s="141"/>
      <c r="STF30" s="141"/>
      <c r="STG30" s="142"/>
      <c r="STH30" s="142"/>
      <c r="STI30" s="143"/>
      <c r="STJ30" s="144"/>
      <c r="STK30" s="144"/>
      <c r="STL30" s="144"/>
      <c r="STM30" s="141"/>
      <c r="STN30" s="141"/>
      <c r="STO30" s="142"/>
      <c r="STP30" s="142"/>
      <c r="STQ30" s="143"/>
      <c r="STR30" s="144"/>
      <c r="STS30" s="144"/>
      <c r="STT30" s="144"/>
      <c r="STU30" s="141"/>
      <c r="STV30" s="141"/>
      <c r="STW30" s="142"/>
      <c r="STX30" s="142"/>
      <c r="STY30" s="143"/>
      <c r="STZ30" s="144"/>
      <c r="SUA30" s="144"/>
      <c r="SUB30" s="144"/>
      <c r="SUC30" s="141"/>
      <c r="SUD30" s="141"/>
      <c r="SUE30" s="142"/>
      <c r="SUF30" s="142"/>
      <c r="SUG30" s="143"/>
      <c r="SUH30" s="144"/>
      <c r="SUI30" s="144"/>
      <c r="SUJ30" s="144"/>
      <c r="SUK30" s="141"/>
      <c r="SUL30" s="141"/>
      <c r="SUM30" s="142"/>
      <c r="SUN30" s="142"/>
      <c r="SUO30" s="143"/>
      <c r="SUP30" s="144"/>
      <c r="SUQ30" s="144"/>
      <c r="SUR30" s="144"/>
      <c r="SUS30" s="141"/>
      <c r="SUT30" s="141"/>
      <c r="SUU30" s="142"/>
      <c r="SUV30" s="142"/>
      <c r="SUW30" s="143"/>
      <c r="SUX30" s="144"/>
      <c r="SUY30" s="144"/>
      <c r="SUZ30" s="144"/>
      <c r="SVA30" s="141"/>
      <c r="SVB30" s="141"/>
      <c r="SVC30" s="142"/>
      <c r="SVD30" s="142"/>
      <c r="SVE30" s="143"/>
      <c r="SVF30" s="144"/>
      <c r="SVG30" s="144"/>
      <c r="SVH30" s="144"/>
      <c r="SVI30" s="141"/>
      <c r="SVJ30" s="141"/>
      <c r="SVK30" s="142"/>
      <c r="SVL30" s="142"/>
      <c r="SVM30" s="143"/>
      <c r="SVN30" s="144"/>
      <c r="SVO30" s="144"/>
      <c r="SVP30" s="144"/>
      <c r="SVQ30" s="141"/>
      <c r="SVR30" s="141"/>
      <c r="SVS30" s="142"/>
      <c r="SVT30" s="142"/>
      <c r="SVU30" s="143"/>
      <c r="SVV30" s="144"/>
      <c r="SVW30" s="144"/>
      <c r="SVX30" s="144"/>
      <c r="SVY30" s="141"/>
      <c r="SVZ30" s="141"/>
      <c r="SWA30" s="142"/>
      <c r="SWB30" s="142"/>
      <c r="SWC30" s="143"/>
      <c r="SWD30" s="144"/>
      <c r="SWE30" s="144"/>
      <c r="SWF30" s="144"/>
      <c r="SWG30" s="141"/>
      <c r="SWH30" s="141"/>
      <c r="SWI30" s="142"/>
      <c r="SWJ30" s="142"/>
      <c r="SWK30" s="143"/>
      <c r="SWL30" s="144"/>
      <c r="SWM30" s="144"/>
      <c r="SWN30" s="144"/>
      <c r="SWO30" s="141"/>
      <c r="SWP30" s="141"/>
      <c r="SWQ30" s="142"/>
      <c r="SWR30" s="142"/>
      <c r="SWS30" s="143"/>
      <c r="SWT30" s="144"/>
      <c r="SWU30" s="144"/>
      <c r="SWV30" s="144"/>
      <c r="SWW30" s="141"/>
      <c r="SWX30" s="141"/>
      <c r="SWY30" s="142"/>
      <c r="SWZ30" s="142"/>
      <c r="SXA30" s="143"/>
      <c r="SXB30" s="144"/>
      <c r="SXC30" s="144"/>
      <c r="SXD30" s="144"/>
      <c r="SXE30" s="141"/>
      <c r="SXF30" s="141"/>
      <c r="SXG30" s="142"/>
      <c r="SXH30" s="142"/>
      <c r="SXI30" s="143"/>
      <c r="SXJ30" s="144"/>
      <c r="SXK30" s="144"/>
      <c r="SXL30" s="144"/>
      <c r="SXM30" s="141"/>
      <c r="SXN30" s="141"/>
      <c r="SXO30" s="142"/>
      <c r="SXP30" s="142"/>
      <c r="SXQ30" s="143"/>
      <c r="SXR30" s="144"/>
      <c r="SXS30" s="144"/>
      <c r="SXT30" s="144"/>
      <c r="SXU30" s="141"/>
      <c r="SXV30" s="141"/>
      <c r="SXW30" s="142"/>
      <c r="SXX30" s="142"/>
      <c r="SXY30" s="143"/>
      <c r="SXZ30" s="144"/>
      <c r="SYA30" s="144"/>
      <c r="SYB30" s="144"/>
      <c r="SYC30" s="141"/>
      <c r="SYD30" s="141"/>
      <c r="SYE30" s="142"/>
      <c r="SYF30" s="142"/>
      <c r="SYG30" s="143"/>
      <c r="SYH30" s="144"/>
      <c r="SYI30" s="144"/>
      <c r="SYJ30" s="144"/>
      <c r="SYK30" s="141"/>
      <c r="SYL30" s="141"/>
      <c r="SYM30" s="142"/>
      <c r="SYN30" s="142"/>
      <c r="SYO30" s="143"/>
      <c r="SYP30" s="144"/>
      <c r="SYQ30" s="144"/>
      <c r="SYR30" s="144"/>
      <c r="SYS30" s="141"/>
      <c r="SYT30" s="141"/>
      <c r="SYU30" s="142"/>
      <c r="SYV30" s="142"/>
      <c r="SYW30" s="143"/>
      <c r="SYX30" s="144"/>
      <c r="SYY30" s="144"/>
      <c r="SYZ30" s="144"/>
      <c r="SZA30" s="141"/>
      <c r="SZB30" s="141"/>
      <c r="SZC30" s="142"/>
      <c r="SZD30" s="142"/>
      <c r="SZE30" s="143"/>
      <c r="SZF30" s="144"/>
      <c r="SZG30" s="144"/>
      <c r="SZH30" s="144"/>
      <c r="SZI30" s="141"/>
      <c r="SZJ30" s="141"/>
      <c r="SZK30" s="142"/>
      <c r="SZL30" s="142"/>
      <c r="SZM30" s="143"/>
      <c r="SZN30" s="144"/>
      <c r="SZO30" s="144"/>
      <c r="SZP30" s="144"/>
      <c r="SZQ30" s="141"/>
      <c r="SZR30" s="141"/>
      <c r="SZS30" s="142"/>
      <c r="SZT30" s="142"/>
      <c r="SZU30" s="143"/>
      <c r="SZV30" s="144"/>
      <c r="SZW30" s="144"/>
      <c r="SZX30" s="144"/>
      <c r="SZY30" s="141"/>
      <c r="SZZ30" s="141"/>
      <c r="TAA30" s="142"/>
      <c r="TAB30" s="142"/>
      <c r="TAC30" s="143"/>
      <c r="TAD30" s="144"/>
      <c r="TAE30" s="144"/>
      <c r="TAF30" s="144"/>
      <c r="TAG30" s="141"/>
      <c r="TAH30" s="141"/>
      <c r="TAI30" s="142"/>
      <c r="TAJ30" s="142"/>
      <c r="TAK30" s="143"/>
      <c r="TAL30" s="144"/>
      <c r="TAM30" s="144"/>
      <c r="TAN30" s="144"/>
      <c r="TAO30" s="141"/>
      <c r="TAP30" s="141"/>
      <c r="TAQ30" s="142"/>
      <c r="TAR30" s="142"/>
      <c r="TAS30" s="143"/>
      <c r="TAT30" s="144"/>
      <c r="TAU30" s="144"/>
      <c r="TAV30" s="144"/>
      <c r="TAW30" s="141"/>
      <c r="TAX30" s="141"/>
      <c r="TAY30" s="142"/>
      <c r="TAZ30" s="142"/>
      <c r="TBA30" s="143"/>
      <c r="TBB30" s="144"/>
      <c r="TBC30" s="144"/>
      <c r="TBD30" s="144"/>
      <c r="TBE30" s="141"/>
      <c r="TBF30" s="141"/>
      <c r="TBG30" s="142"/>
      <c r="TBH30" s="142"/>
      <c r="TBI30" s="143"/>
      <c r="TBJ30" s="144"/>
      <c r="TBK30" s="144"/>
      <c r="TBL30" s="144"/>
      <c r="TBM30" s="141"/>
      <c r="TBN30" s="141"/>
      <c r="TBO30" s="142"/>
      <c r="TBP30" s="142"/>
      <c r="TBQ30" s="143"/>
      <c r="TBR30" s="144"/>
      <c r="TBS30" s="144"/>
      <c r="TBT30" s="144"/>
      <c r="TBU30" s="141"/>
      <c r="TBV30" s="141"/>
      <c r="TBW30" s="142"/>
      <c r="TBX30" s="142"/>
      <c r="TBY30" s="143"/>
      <c r="TBZ30" s="144"/>
      <c r="TCA30" s="144"/>
      <c r="TCB30" s="144"/>
      <c r="TCC30" s="141"/>
      <c r="TCD30" s="141"/>
      <c r="TCE30" s="142"/>
      <c r="TCF30" s="142"/>
      <c r="TCG30" s="143"/>
      <c r="TCH30" s="144"/>
      <c r="TCI30" s="144"/>
      <c r="TCJ30" s="144"/>
      <c r="TCK30" s="141"/>
      <c r="TCL30" s="141"/>
      <c r="TCM30" s="142"/>
      <c r="TCN30" s="142"/>
      <c r="TCO30" s="143"/>
      <c r="TCP30" s="144"/>
      <c r="TCQ30" s="144"/>
      <c r="TCR30" s="144"/>
      <c r="TCS30" s="141"/>
      <c r="TCT30" s="141"/>
      <c r="TCU30" s="142"/>
      <c r="TCV30" s="142"/>
      <c r="TCW30" s="143"/>
      <c r="TCX30" s="144"/>
      <c r="TCY30" s="144"/>
      <c r="TCZ30" s="144"/>
      <c r="TDA30" s="141"/>
      <c r="TDB30" s="141"/>
      <c r="TDC30" s="142"/>
      <c r="TDD30" s="142"/>
      <c r="TDE30" s="143"/>
      <c r="TDF30" s="144"/>
      <c r="TDG30" s="144"/>
      <c r="TDH30" s="144"/>
      <c r="TDI30" s="141"/>
      <c r="TDJ30" s="141"/>
      <c r="TDK30" s="142"/>
      <c r="TDL30" s="142"/>
      <c r="TDM30" s="143"/>
      <c r="TDN30" s="144"/>
      <c r="TDO30" s="144"/>
      <c r="TDP30" s="144"/>
      <c r="TDQ30" s="141"/>
      <c r="TDR30" s="141"/>
      <c r="TDS30" s="142"/>
      <c r="TDT30" s="142"/>
      <c r="TDU30" s="143"/>
      <c r="TDV30" s="144"/>
      <c r="TDW30" s="144"/>
      <c r="TDX30" s="144"/>
      <c r="TDY30" s="141"/>
      <c r="TDZ30" s="141"/>
      <c r="TEA30" s="142"/>
      <c r="TEB30" s="142"/>
      <c r="TEC30" s="143"/>
      <c r="TED30" s="144"/>
      <c r="TEE30" s="144"/>
      <c r="TEF30" s="144"/>
      <c r="TEG30" s="141"/>
      <c r="TEH30" s="141"/>
      <c r="TEI30" s="142"/>
      <c r="TEJ30" s="142"/>
      <c r="TEK30" s="143"/>
      <c r="TEL30" s="144"/>
      <c r="TEM30" s="144"/>
      <c r="TEN30" s="144"/>
      <c r="TEO30" s="141"/>
      <c r="TEP30" s="141"/>
      <c r="TEQ30" s="142"/>
      <c r="TER30" s="142"/>
      <c r="TES30" s="143"/>
      <c r="TET30" s="144"/>
      <c r="TEU30" s="144"/>
      <c r="TEV30" s="144"/>
      <c r="TEW30" s="141"/>
      <c r="TEX30" s="141"/>
      <c r="TEY30" s="142"/>
      <c r="TEZ30" s="142"/>
      <c r="TFA30" s="143"/>
      <c r="TFB30" s="144"/>
      <c r="TFC30" s="144"/>
      <c r="TFD30" s="144"/>
      <c r="TFE30" s="141"/>
      <c r="TFF30" s="141"/>
      <c r="TFG30" s="142"/>
      <c r="TFH30" s="142"/>
      <c r="TFI30" s="143"/>
      <c r="TFJ30" s="144"/>
      <c r="TFK30" s="144"/>
      <c r="TFL30" s="144"/>
      <c r="TFM30" s="141"/>
      <c r="TFN30" s="141"/>
      <c r="TFO30" s="142"/>
      <c r="TFP30" s="142"/>
      <c r="TFQ30" s="143"/>
      <c r="TFR30" s="144"/>
      <c r="TFS30" s="144"/>
      <c r="TFT30" s="144"/>
      <c r="TFU30" s="141"/>
      <c r="TFV30" s="141"/>
      <c r="TFW30" s="142"/>
      <c r="TFX30" s="142"/>
      <c r="TFY30" s="143"/>
      <c r="TFZ30" s="144"/>
      <c r="TGA30" s="144"/>
      <c r="TGB30" s="144"/>
      <c r="TGC30" s="141"/>
      <c r="TGD30" s="141"/>
      <c r="TGE30" s="142"/>
      <c r="TGF30" s="142"/>
      <c r="TGG30" s="143"/>
      <c r="TGH30" s="144"/>
      <c r="TGI30" s="144"/>
      <c r="TGJ30" s="144"/>
      <c r="TGK30" s="141"/>
      <c r="TGL30" s="141"/>
      <c r="TGM30" s="142"/>
      <c r="TGN30" s="142"/>
      <c r="TGO30" s="143"/>
      <c r="TGP30" s="144"/>
      <c r="TGQ30" s="144"/>
      <c r="TGR30" s="144"/>
      <c r="TGS30" s="141"/>
      <c r="TGT30" s="141"/>
      <c r="TGU30" s="142"/>
      <c r="TGV30" s="142"/>
      <c r="TGW30" s="143"/>
      <c r="TGX30" s="144"/>
      <c r="TGY30" s="144"/>
      <c r="TGZ30" s="144"/>
      <c r="THA30" s="141"/>
      <c r="THB30" s="141"/>
      <c r="THC30" s="142"/>
      <c r="THD30" s="142"/>
      <c r="THE30" s="143"/>
      <c r="THF30" s="144"/>
      <c r="THG30" s="144"/>
      <c r="THH30" s="144"/>
      <c r="THI30" s="141"/>
      <c r="THJ30" s="141"/>
      <c r="THK30" s="142"/>
      <c r="THL30" s="142"/>
      <c r="THM30" s="143"/>
      <c r="THN30" s="144"/>
      <c r="THO30" s="144"/>
      <c r="THP30" s="144"/>
      <c r="THQ30" s="141"/>
      <c r="THR30" s="141"/>
      <c r="THS30" s="142"/>
      <c r="THT30" s="142"/>
      <c r="THU30" s="143"/>
      <c r="THV30" s="144"/>
      <c r="THW30" s="144"/>
      <c r="THX30" s="144"/>
      <c r="THY30" s="141"/>
      <c r="THZ30" s="141"/>
      <c r="TIA30" s="142"/>
      <c r="TIB30" s="142"/>
      <c r="TIC30" s="143"/>
      <c r="TID30" s="144"/>
      <c r="TIE30" s="144"/>
      <c r="TIF30" s="144"/>
      <c r="TIG30" s="141"/>
      <c r="TIH30" s="141"/>
      <c r="TII30" s="142"/>
      <c r="TIJ30" s="142"/>
      <c r="TIK30" s="143"/>
      <c r="TIL30" s="144"/>
      <c r="TIM30" s="144"/>
      <c r="TIN30" s="144"/>
      <c r="TIO30" s="141"/>
      <c r="TIP30" s="141"/>
      <c r="TIQ30" s="142"/>
      <c r="TIR30" s="142"/>
      <c r="TIS30" s="143"/>
      <c r="TIT30" s="144"/>
      <c r="TIU30" s="144"/>
      <c r="TIV30" s="144"/>
      <c r="TIW30" s="141"/>
      <c r="TIX30" s="141"/>
      <c r="TIY30" s="142"/>
      <c r="TIZ30" s="142"/>
      <c r="TJA30" s="143"/>
      <c r="TJB30" s="144"/>
      <c r="TJC30" s="144"/>
      <c r="TJD30" s="144"/>
      <c r="TJE30" s="141"/>
      <c r="TJF30" s="141"/>
      <c r="TJG30" s="142"/>
      <c r="TJH30" s="142"/>
      <c r="TJI30" s="143"/>
      <c r="TJJ30" s="144"/>
      <c r="TJK30" s="144"/>
      <c r="TJL30" s="144"/>
      <c r="TJM30" s="141"/>
      <c r="TJN30" s="141"/>
      <c r="TJO30" s="142"/>
      <c r="TJP30" s="142"/>
      <c r="TJQ30" s="143"/>
      <c r="TJR30" s="144"/>
      <c r="TJS30" s="144"/>
      <c r="TJT30" s="144"/>
      <c r="TJU30" s="141"/>
      <c r="TJV30" s="141"/>
      <c r="TJW30" s="142"/>
      <c r="TJX30" s="142"/>
      <c r="TJY30" s="143"/>
      <c r="TJZ30" s="144"/>
      <c r="TKA30" s="144"/>
      <c r="TKB30" s="144"/>
      <c r="TKC30" s="141"/>
      <c r="TKD30" s="141"/>
      <c r="TKE30" s="142"/>
      <c r="TKF30" s="142"/>
      <c r="TKG30" s="143"/>
      <c r="TKH30" s="144"/>
      <c r="TKI30" s="144"/>
      <c r="TKJ30" s="144"/>
      <c r="TKK30" s="141"/>
      <c r="TKL30" s="141"/>
      <c r="TKM30" s="142"/>
      <c r="TKN30" s="142"/>
      <c r="TKO30" s="143"/>
      <c r="TKP30" s="144"/>
      <c r="TKQ30" s="144"/>
      <c r="TKR30" s="144"/>
      <c r="TKS30" s="141"/>
      <c r="TKT30" s="141"/>
      <c r="TKU30" s="142"/>
      <c r="TKV30" s="142"/>
      <c r="TKW30" s="143"/>
      <c r="TKX30" s="144"/>
      <c r="TKY30" s="144"/>
      <c r="TKZ30" s="144"/>
      <c r="TLA30" s="141"/>
      <c r="TLB30" s="141"/>
      <c r="TLC30" s="142"/>
      <c r="TLD30" s="142"/>
      <c r="TLE30" s="143"/>
      <c r="TLF30" s="144"/>
      <c r="TLG30" s="144"/>
      <c r="TLH30" s="144"/>
      <c r="TLI30" s="141"/>
      <c r="TLJ30" s="141"/>
      <c r="TLK30" s="142"/>
      <c r="TLL30" s="142"/>
      <c r="TLM30" s="143"/>
      <c r="TLN30" s="144"/>
      <c r="TLO30" s="144"/>
      <c r="TLP30" s="144"/>
      <c r="TLQ30" s="141"/>
      <c r="TLR30" s="141"/>
      <c r="TLS30" s="142"/>
      <c r="TLT30" s="142"/>
      <c r="TLU30" s="143"/>
      <c r="TLV30" s="144"/>
      <c r="TLW30" s="144"/>
      <c r="TLX30" s="144"/>
      <c r="TLY30" s="141"/>
      <c r="TLZ30" s="141"/>
      <c r="TMA30" s="142"/>
      <c r="TMB30" s="142"/>
      <c r="TMC30" s="143"/>
      <c r="TMD30" s="144"/>
      <c r="TME30" s="144"/>
      <c r="TMF30" s="144"/>
      <c r="TMG30" s="141"/>
      <c r="TMH30" s="141"/>
      <c r="TMI30" s="142"/>
      <c r="TMJ30" s="142"/>
      <c r="TMK30" s="143"/>
      <c r="TML30" s="144"/>
      <c r="TMM30" s="144"/>
      <c r="TMN30" s="144"/>
      <c r="TMO30" s="141"/>
      <c r="TMP30" s="141"/>
      <c r="TMQ30" s="142"/>
      <c r="TMR30" s="142"/>
      <c r="TMS30" s="143"/>
      <c r="TMT30" s="144"/>
      <c r="TMU30" s="144"/>
      <c r="TMV30" s="144"/>
      <c r="TMW30" s="141"/>
      <c r="TMX30" s="141"/>
      <c r="TMY30" s="142"/>
      <c r="TMZ30" s="142"/>
      <c r="TNA30" s="143"/>
      <c r="TNB30" s="144"/>
      <c r="TNC30" s="144"/>
      <c r="TND30" s="144"/>
      <c r="TNE30" s="141"/>
      <c r="TNF30" s="141"/>
      <c r="TNG30" s="142"/>
      <c r="TNH30" s="142"/>
      <c r="TNI30" s="143"/>
      <c r="TNJ30" s="144"/>
      <c r="TNK30" s="144"/>
      <c r="TNL30" s="144"/>
      <c r="TNM30" s="141"/>
      <c r="TNN30" s="141"/>
      <c r="TNO30" s="142"/>
      <c r="TNP30" s="142"/>
      <c r="TNQ30" s="143"/>
      <c r="TNR30" s="144"/>
      <c r="TNS30" s="144"/>
      <c r="TNT30" s="144"/>
      <c r="TNU30" s="141"/>
      <c r="TNV30" s="141"/>
      <c r="TNW30" s="142"/>
      <c r="TNX30" s="142"/>
      <c r="TNY30" s="143"/>
      <c r="TNZ30" s="144"/>
      <c r="TOA30" s="144"/>
      <c r="TOB30" s="144"/>
      <c r="TOC30" s="141"/>
      <c r="TOD30" s="141"/>
      <c r="TOE30" s="142"/>
      <c r="TOF30" s="142"/>
      <c r="TOG30" s="143"/>
      <c r="TOH30" s="144"/>
      <c r="TOI30" s="144"/>
      <c r="TOJ30" s="144"/>
      <c r="TOK30" s="141"/>
      <c r="TOL30" s="141"/>
      <c r="TOM30" s="142"/>
      <c r="TON30" s="142"/>
      <c r="TOO30" s="143"/>
      <c r="TOP30" s="144"/>
      <c r="TOQ30" s="144"/>
      <c r="TOR30" s="144"/>
      <c r="TOS30" s="141"/>
      <c r="TOT30" s="141"/>
      <c r="TOU30" s="142"/>
      <c r="TOV30" s="142"/>
      <c r="TOW30" s="143"/>
      <c r="TOX30" s="144"/>
      <c r="TOY30" s="144"/>
      <c r="TOZ30" s="144"/>
      <c r="TPA30" s="141"/>
      <c r="TPB30" s="141"/>
      <c r="TPC30" s="142"/>
      <c r="TPD30" s="142"/>
      <c r="TPE30" s="143"/>
      <c r="TPF30" s="144"/>
      <c r="TPG30" s="144"/>
      <c r="TPH30" s="144"/>
      <c r="TPI30" s="141"/>
      <c r="TPJ30" s="141"/>
      <c r="TPK30" s="142"/>
      <c r="TPL30" s="142"/>
      <c r="TPM30" s="143"/>
      <c r="TPN30" s="144"/>
      <c r="TPO30" s="144"/>
      <c r="TPP30" s="144"/>
      <c r="TPQ30" s="141"/>
      <c r="TPR30" s="141"/>
      <c r="TPS30" s="142"/>
      <c r="TPT30" s="142"/>
      <c r="TPU30" s="143"/>
      <c r="TPV30" s="144"/>
      <c r="TPW30" s="144"/>
      <c r="TPX30" s="144"/>
      <c r="TPY30" s="141"/>
      <c r="TPZ30" s="141"/>
      <c r="TQA30" s="142"/>
      <c r="TQB30" s="142"/>
      <c r="TQC30" s="143"/>
      <c r="TQD30" s="144"/>
      <c r="TQE30" s="144"/>
      <c r="TQF30" s="144"/>
      <c r="TQG30" s="141"/>
      <c r="TQH30" s="141"/>
      <c r="TQI30" s="142"/>
      <c r="TQJ30" s="142"/>
      <c r="TQK30" s="143"/>
      <c r="TQL30" s="144"/>
      <c r="TQM30" s="144"/>
      <c r="TQN30" s="144"/>
      <c r="TQO30" s="141"/>
      <c r="TQP30" s="141"/>
      <c r="TQQ30" s="142"/>
      <c r="TQR30" s="142"/>
      <c r="TQS30" s="143"/>
      <c r="TQT30" s="144"/>
      <c r="TQU30" s="144"/>
      <c r="TQV30" s="144"/>
      <c r="TQW30" s="141"/>
      <c r="TQX30" s="141"/>
      <c r="TQY30" s="142"/>
      <c r="TQZ30" s="142"/>
      <c r="TRA30" s="143"/>
      <c r="TRB30" s="144"/>
      <c r="TRC30" s="144"/>
      <c r="TRD30" s="144"/>
      <c r="TRE30" s="141"/>
      <c r="TRF30" s="141"/>
      <c r="TRG30" s="142"/>
      <c r="TRH30" s="142"/>
      <c r="TRI30" s="143"/>
      <c r="TRJ30" s="144"/>
      <c r="TRK30" s="144"/>
      <c r="TRL30" s="144"/>
      <c r="TRM30" s="141"/>
      <c r="TRN30" s="141"/>
      <c r="TRO30" s="142"/>
      <c r="TRP30" s="142"/>
      <c r="TRQ30" s="143"/>
      <c r="TRR30" s="144"/>
      <c r="TRS30" s="144"/>
      <c r="TRT30" s="144"/>
      <c r="TRU30" s="141"/>
      <c r="TRV30" s="141"/>
      <c r="TRW30" s="142"/>
      <c r="TRX30" s="142"/>
      <c r="TRY30" s="143"/>
      <c r="TRZ30" s="144"/>
      <c r="TSA30" s="144"/>
      <c r="TSB30" s="144"/>
      <c r="TSC30" s="141"/>
      <c r="TSD30" s="141"/>
      <c r="TSE30" s="142"/>
      <c r="TSF30" s="142"/>
      <c r="TSG30" s="143"/>
      <c r="TSH30" s="144"/>
      <c r="TSI30" s="144"/>
      <c r="TSJ30" s="144"/>
      <c r="TSK30" s="141"/>
      <c r="TSL30" s="141"/>
      <c r="TSM30" s="142"/>
      <c r="TSN30" s="142"/>
      <c r="TSO30" s="143"/>
      <c r="TSP30" s="144"/>
      <c r="TSQ30" s="144"/>
      <c r="TSR30" s="144"/>
      <c r="TSS30" s="141"/>
      <c r="TST30" s="141"/>
      <c r="TSU30" s="142"/>
      <c r="TSV30" s="142"/>
      <c r="TSW30" s="143"/>
      <c r="TSX30" s="144"/>
      <c r="TSY30" s="144"/>
      <c r="TSZ30" s="144"/>
      <c r="TTA30" s="141"/>
      <c r="TTB30" s="141"/>
      <c r="TTC30" s="142"/>
      <c r="TTD30" s="142"/>
      <c r="TTE30" s="143"/>
      <c r="TTF30" s="144"/>
      <c r="TTG30" s="144"/>
      <c r="TTH30" s="144"/>
      <c r="TTI30" s="141"/>
      <c r="TTJ30" s="141"/>
      <c r="TTK30" s="142"/>
      <c r="TTL30" s="142"/>
      <c r="TTM30" s="143"/>
      <c r="TTN30" s="144"/>
      <c r="TTO30" s="144"/>
      <c r="TTP30" s="144"/>
      <c r="TTQ30" s="141"/>
      <c r="TTR30" s="141"/>
      <c r="TTS30" s="142"/>
      <c r="TTT30" s="142"/>
      <c r="TTU30" s="143"/>
      <c r="TTV30" s="144"/>
      <c r="TTW30" s="144"/>
      <c r="TTX30" s="144"/>
      <c r="TTY30" s="141"/>
      <c r="TTZ30" s="141"/>
      <c r="TUA30" s="142"/>
      <c r="TUB30" s="142"/>
      <c r="TUC30" s="143"/>
      <c r="TUD30" s="144"/>
      <c r="TUE30" s="144"/>
      <c r="TUF30" s="144"/>
      <c r="TUG30" s="141"/>
      <c r="TUH30" s="141"/>
      <c r="TUI30" s="142"/>
      <c r="TUJ30" s="142"/>
      <c r="TUK30" s="143"/>
      <c r="TUL30" s="144"/>
      <c r="TUM30" s="144"/>
      <c r="TUN30" s="144"/>
      <c r="TUO30" s="141"/>
      <c r="TUP30" s="141"/>
      <c r="TUQ30" s="142"/>
      <c r="TUR30" s="142"/>
      <c r="TUS30" s="143"/>
      <c r="TUT30" s="144"/>
      <c r="TUU30" s="144"/>
      <c r="TUV30" s="144"/>
      <c r="TUW30" s="141"/>
      <c r="TUX30" s="141"/>
      <c r="TUY30" s="142"/>
      <c r="TUZ30" s="142"/>
      <c r="TVA30" s="143"/>
      <c r="TVB30" s="144"/>
      <c r="TVC30" s="144"/>
      <c r="TVD30" s="144"/>
      <c r="TVE30" s="141"/>
      <c r="TVF30" s="141"/>
      <c r="TVG30" s="142"/>
      <c r="TVH30" s="142"/>
      <c r="TVI30" s="143"/>
      <c r="TVJ30" s="144"/>
      <c r="TVK30" s="144"/>
      <c r="TVL30" s="144"/>
      <c r="TVM30" s="141"/>
      <c r="TVN30" s="141"/>
      <c r="TVO30" s="142"/>
      <c r="TVP30" s="142"/>
      <c r="TVQ30" s="143"/>
      <c r="TVR30" s="144"/>
      <c r="TVS30" s="144"/>
      <c r="TVT30" s="144"/>
      <c r="TVU30" s="141"/>
      <c r="TVV30" s="141"/>
      <c r="TVW30" s="142"/>
      <c r="TVX30" s="142"/>
      <c r="TVY30" s="143"/>
      <c r="TVZ30" s="144"/>
      <c r="TWA30" s="144"/>
      <c r="TWB30" s="144"/>
      <c r="TWC30" s="141"/>
      <c r="TWD30" s="141"/>
      <c r="TWE30" s="142"/>
      <c r="TWF30" s="142"/>
      <c r="TWG30" s="143"/>
      <c r="TWH30" s="144"/>
      <c r="TWI30" s="144"/>
      <c r="TWJ30" s="144"/>
      <c r="TWK30" s="141"/>
      <c r="TWL30" s="141"/>
      <c r="TWM30" s="142"/>
      <c r="TWN30" s="142"/>
      <c r="TWO30" s="143"/>
      <c r="TWP30" s="144"/>
      <c r="TWQ30" s="144"/>
      <c r="TWR30" s="144"/>
      <c r="TWS30" s="141"/>
      <c r="TWT30" s="141"/>
      <c r="TWU30" s="142"/>
      <c r="TWV30" s="142"/>
      <c r="TWW30" s="143"/>
      <c r="TWX30" s="144"/>
      <c r="TWY30" s="144"/>
      <c r="TWZ30" s="144"/>
      <c r="TXA30" s="141"/>
      <c r="TXB30" s="141"/>
      <c r="TXC30" s="142"/>
      <c r="TXD30" s="142"/>
      <c r="TXE30" s="143"/>
      <c r="TXF30" s="144"/>
      <c r="TXG30" s="144"/>
      <c r="TXH30" s="144"/>
      <c r="TXI30" s="141"/>
      <c r="TXJ30" s="141"/>
      <c r="TXK30" s="142"/>
      <c r="TXL30" s="142"/>
      <c r="TXM30" s="143"/>
      <c r="TXN30" s="144"/>
      <c r="TXO30" s="144"/>
      <c r="TXP30" s="144"/>
      <c r="TXQ30" s="141"/>
      <c r="TXR30" s="141"/>
      <c r="TXS30" s="142"/>
      <c r="TXT30" s="142"/>
      <c r="TXU30" s="143"/>
      <c r="TXV30" s="144"/>
      <c r="TXW30" s="144"/>
      <c r="TXX30" s="144"/>
      <c r="TXY30" s="141"/>
      <c r="TXZ30" s="141"/>
      <c r="TYA30" s="142"/>
      <c r="TYB30" s="142"/>
      <c r="TYC30" s="143"/>
      <c r="TYD30" s="144"/>
      <c r="TYE30" s="144"/>
      <c r="TYF30" s="144"/>
      <c r="TYG30" s="141"/>
      <c r="TYH30" s="141"/>
      <c r="TYI30" s="142"/>
      <c r="TYJ30" s="142"/>
      <c r="TYK30" s="143"/>
      <c r="TYL30" s="144"/>
      <c r="TYM30" s="144"/>
      <c r="TYN30" s="144"/>
      <c r="TYO30" s="141"/>
      <c r="TYP30" s="141"/>
      <c r="TYQ30" s="142"/>
      <c r="TYR30" s="142"/>
      <c r="TYS30" s="143"/>
      <c r="TYT30" s="144"/>
      <c r="TYU30" s="144"/>
      <c r="TYV30" s="144"/>
      <c r="TYW30" s="141"/>
      <c r="TYX30" s="141"/>
      <c r="TYY30" s="142"/>
      <c r="TYZ30" s="142"/>
      <c r="TZA30" s="143"/>
      <c r="TZB30" s="144"/>
      <c r="TZC30" s="144"/>
      <c r="TZD30" s="144"/>
      <c r="TZE30" s="141"/>
      <c r="TZF30" s="141"/>
      <c r="TZG30" s="142"/>
      <c r="TZH30" s="142"/>
      <c r="TZI30" s="143"/>
      <c r="TZJ30" s="144"/>
      <c r="TZK30" s="144"/>
      <c r="TZL30" s="144"/>
      <c r="TZM30" s="141"/>
      <c r="TZN30" s="141"/>
      <c r="TZO30" s="142"/>
      <c r="TZP30" s="142"/>
      <c r="TZQ30" s="143"/>
      <c r="TZR30" s="144"/>
      <c r="TZS30" s="144"/>
      <c r="TZT30" s="144"/>
      <c r="TZU30" s="141"/>
      <c r="TZV30" s="141"/>
      <c r="TZW30" s="142"/>
      <c r="TZX30" s="142"/>
      <c r="TZY30" s="143"/>
      <c r="TZZ30" s="144"/>
      <c r="UAA30" s="144"/>
      <c r="UAB30" s="144"/>
      <c r="UAC30" s="141"/>
      <c r="UAD30" s="141"/>
      <c r="UAE30" s="142"/>
      <c r="UAF30" s="142"/>
      <c r="UAG30" s="143"/>
      <c r="UAH30" s="144"/>
      <c r="UAI30" s="144"/>
      <c r="UAJ30" s="144"/>
      <c r="UAK30" s="141"/>
      <c r="UAL30" s="141"/>
      <c r="UAM30" s="142"/>
      <c r="UAN30" s="142"/>
      <c r="UAO30" s="143"/>
      <c r="UAP30" s="144"/>
      <c r="UAQ30" s="144"/>
      <c r="UAR30" s="144"/>
      <c r="UAS30" s="141"/>
      <c r="UAT30" s="141"/>
      <c r="UAU30" s="142"/>
      <c r="UAV30" s="142"/>
      <c r="UAW30" s="143"/>
      <c r="UAX30" s="144"/>
      <c r="UAY30" s="144"/>
      <c r="UAZ30" s="144"/>
      <c r="UBA30" s="141"/>
      <c r="UBB30" s="141"/>
      <c r="UBC30" s="142"/>
      <c r="UBD30" s="142"/>
      <c r="UBE30" s="143"/>
      <c r="UBF30" s="144"/>
      <c r="UBG30" s="144"/>
      <c r="UBH30" s="144"/>
      <c r="UBI30" s="141"/>
      <c r="UBJ30" s="141"/>
      <c r="UBK30" s="142"/>
      <c r="UBL30" s="142"/>
      <c r="UBM30" s="143"/>
      <c r="UBN30" s="144"/>
      <c r="UBO30" s="144"/>
      <c r="UBP30" s="144"/>
      <c r="UBQ30" s="141"/>
      <c r="UBR30" s="141"/>
      <c r="UBS30" s="142"/>
      <c r="UBT30" s="142"/>
      <c r="UBU30" s="143"/>
      <c r="UBV30" s="144"/>
      <c r="UBW30" s="144"/>
      <c r="UBX30" s="144"/>
      <c r="UBY30" s="141"/>
      <c r="UBZ30" s="141"/>
      <c r="UCA30" s="142"/>
      <c r="UCB30" s="142"/>
      <c r="UCC30" s="143"/>
      <c r="UCD30" s="144"/>
      <c r="UCE30" s="144"/>
      <c r="UCF30" s="144"/>
      <c r="UCG30" s="141"/>
      <c r="UCH30" s="141"/>
      <c r="UCI30" s="142"/>
      <c r="UCJ30" s="142"/>
      <c r="UCK30" s="143"/>
      <c r="UCL30" s="144"/>
      <c r="UCM30" s="144"/>
      <c r="UCN30" s="144"/>
      <c r="UCO30" s="141"/>
      <c r="UCP30" s="141"/>
      <c r="UCQ30" s="142"/>
      <c r="UCR30" s="142"/>
      <c r="UCS30" s="143"/>
      <c r="UCT30" s="144"/>
      <c r="UCU30" s="144"/>
      <c r="UCV30" s="144"/>
      <c r="UCW30" s="141"/>
      <c r="UCX30" s="141"/>
      <c r="UCY30" s="142"/>
      <c r="UCZ30" s="142"/>
      <c r="UDA30" s="143"/>
      <c r="UDB30" s="144"/>
      <c r="UDC30" s="144"/>
      <c r="UDD30" s="144"/>
      <c r="UDE30" s="141"/>
      <c r="UDF30" s="141"/>
      <c r="UDG30" s="142"/>
      <c r="UDH30" s="142"/>
      <c r="UDI30" s="143"/>
      <c r="UDJ30" s="144"/>
      <c r="UDK30" s="144"/>
      <c r="UDL30" s="144"/>
      <c r="UDM30" s="141"/>
      <c r="UDN30" s="141"/>
      <c r="UDO30" s="142"/>
      <c r="UDP30" s="142"/>
      <c r="UDQ30" s="143"/>
      <c r="UDR30" s="144"/>
      <c r="UDS30" s="144"/>
      <c r="UDT30" s="144"/>
      <c r="UDU30" s="141"/>
      <c r="UDV30" s="141"/>
      <c r="UDW30" s="142"/>
      <c r="UDX30" s="142"/>
      <c r="UDY30" s="143"/>
      <c r="UDZ30" s="144"/>
      <c r="UEA30" s="144"/>
      <c r="UEB30" s="144"/>
      <c r="UEC30" s="141"/>
      <c r="UED30" s="141"/>
      <c r="UEE30" s="142"/>
      <c r="UEF30" s="142"/>
      <c r="UEG30" s="143"/>
      <c r="UEH30" s="144"/>
      <c r="UEI30" s="144"/>
      <c r="UEJ30" s="144"/>
      <c r="UEK30" s="141"/>
      <c r="UEL30" s="141"/>
      <c r="UEM30" s="142"/>
      <c r="UEN30" s="142"/>
      <c r="UEO30" s="143"/>
      <c r="UEP30" s="144"/>
      <c r="UEQ30" s="144"/>
      <c r="UER30" s="144"/>
      <c r="UES30" s="141"/>
      <c r="UET30" s="141"/>
      <c r="UEU30" s="142"/>
      <c r="UEV30" s="142"/>
      <c r="UEW30" s="143"/>
      <c r="UEX30" s="144"/>
      <c r="UEY30" s="144"/>
      <c r="UEZ30" s="144"/>
      <c r="UFA30" s="141"/>
      <c r="UFB30" s="141"/>
      <c r="UFC30" s="142"/>
      <c r="UFD30" s="142"/>
      <c r="UFE30" s="143"/>
      <c r="UFF30" s="144"/>
      <c r="UFG30" s="144"/>
      <c r="UFH30" s="144"/>
      <c r="UFI30" s="141"/>
      <c r="UFJ30" s="141"/>
      <c r="UFK30" s="142"/>
      <c r="UFL30" s="142"/>
      <c r="UFM30" s="143"/>
      <c r="UFN30" s="144"/>
      <c r="UFO30" s="144"/>
      <c r="UFP30" s="144"/>
      <c r="UFQ30" s="141"/>
      <c r="UFR30" s="141"/>
      <c r="UFS30" s="142"/>
      <c r="UFT30" s="142"/>
      <c r="UFU30" s="143"/>
      <c r="UFV30" s="144"/>
      <c r="UFW30" s="144"/>
      <c r="UFX30" s="144"/>
      <c r="UFY30" s="141"/>
      <c r="UFZ30" s="141"/>
      <c r="UGA30" s="142"/>
      <c r="UGB30" s="142"/>
      <c r="UGC30" s="143"/>
      <c r="UGD30" s="144"/>
      <c r="UGE30" s="144"/>
      <c r="UGF30" s="144"/>
      <c r="UGG30" s="141"/>
      <c r="UGH30" s="141"/>
      <c r="UGI30" s="142"/>
      <c r="UGJ30" s="142"/>
      <c r="UGK30" s="143"/>
      <c r="UGL30" s="144"/>
      <c r="UGM30" s="144"/>
      <c r="UGN30" s="144"/>
      <c r="UGO30" s="141"/>
      <c r="UGP30" s="141"/>
      <c r="UGQ30" s="142"/>
      <c r="UGR30" s="142"/>
      <c r="UGS30" s="143"/>
      <c r="UGT30" s="144"/>
      <c r="UGU30" s="144"/>
      <c r="UGV30" s="144"/>
      <c r="UGW30" s="141"/>
      <c r="UGX30" s="141"/>
      <c r="UGY30" s="142"/>
      <c r="UGZ30" s="142"/>
      <c r="UHA30" s="143"/>
      <c r="UHB30" s="144"/>
      <c r="UHC30" s="144"/>
      <c r="UHD30" s="144"/>
      <c r="UHE30" s="141"/>
      <c r="UHF30" s="141"/>
      <c r="UHG30" s="142"/>
      <c r="UHH30" s="142"/>
      <c r="UHI30" s="143"/>
      <c r="UHJ30" s="144"/>
      <c r="UHK30" s="144"/>
      <c r="UHL30" s="144"/>
      <c r="UHM30" s="141"/>
      <c r="UHN30" s="141"/>
      <c r="UHO30" s="142"/>
      <c r="UHP30" s="142"/>
      <c r="UHQ30" s="143"/>
      <c r="UHR30" s="144"/>
      <c r="UHS30" s="144"/>
      <c r="UHT30" s="144"/>
      <c r="UHU30" s="141"/>
      <c r="UHV30" s="141"/>
      <c r="UHW30" s="142"/>
      <c r="UHX30" s="142"/>
      <c r="UHY30" s="143"/>
      <c r="UHZ30" s="144"/>
      <c r="UIA30" s="144"/>
      <c r="UIB30" s="144"/>
      <c r="UIC30" s="141"/>
      <c r="UID30" s="141"/>
      <c r="UIE30" s="142"/>
      <c r="UIF30" s="142"/>
      <c r="UIG30" s="143"/>
      <c r="UIH30" s="144"/>
      <c r="UII30" s="144"/>
      <c r="UIJ30" s="144"/>
      <c r="UIK30" s="141"/>
      <c r="UIL30" s="141"/>
      <c r="UIM30" s="142"/>
      <c r="UIN30" s="142"/>
      <c r="UIO30" s="143"/>
      <c r="UIP30" s="144"/>
      <c r="UIQ30" s="144"/>
      <c r="UIR30" s="144"/>
      <c r="UIS30" s="141"/>
      <c r="UIT30" s="141"/>
      <c r="UIU30" s="142"/>
      <c r="UIV30" s="142"/>
      <c r="UIW30" s="143"/>
      <c r="UIX30" s="144"/>
      <c r="UIY30" s="144"/>
      <c r="UIZ30" s="144"/>
      <c r="UJA30" s="141"/>
      <c r="UJB30" s="141"/>
      <c r="UJC30" s="142"/>
      <c r="UJD30" s="142"/>
      <c r="UJE30" s="143"/>
      <c r="UJF30" s="144"/>
      <c r="UJG30" s="144"/>
      <c r="UJH30" s="144"/>
      <c r="UJI30" s="141"/>
      <c r="UJJ30" s="141"/>
      <c r="UJK30" s="142"/>
      <c r="UJL30" s="142"/>
      <c r="UJM30" s="143"/>
      <c r="UJN30" s="144"/>
      <c r="UJO30" s="144"/>
      <c r="UJP30" s="144"/>
      <c r="UJQ30" s="141"/>
      <c r="UJR30" s="141"/>
      <c r="UJS30" s="142"/>
      <c r="UJT30" s="142"/>
      <c r="UJU30" s="143"/>
      <c r="UJV30" s="144"/>
      <c r="UJW30" s="144"/>
      <c r="UJX30" s="144"/>
      <c r="UJY30" s="141"/>
      <c r="UJZ30" s="141"/>
      <c r="UKA30" s="142"/>
      <c r="UKB30" s="142"/>
      <c r="UKC30" s="143"/>
      <c r="UKD30" s="144"/>
      <c r="UKE30" s="144"/>
      <c r="UKF30" s="144"/>
      <c r="UKG30" s="141"/>
      <c r="UKH30" s="141"/>
      <c r="UKI30" s="142"/>
      <c r="UKJ30" s="142"/>
      <c r="UKK30" s="143"/>
      <c r="UKL30" s="144"/>
      <c r="UKM30" s="144"/>
      <c r="UKN30" s="144"/>
      <c r="UKO30" s="141"/>
      <c r="UKP30" s="141"/>
      <c r="UKQ30" s="142"/>
      <c r="UKR30" s="142"/>
      <c r="UKS30" s="143"/>
      <c r="UKT30" s="144"/>
      <c r="UKU30" s="144"/>
      <c r="UKV30" s="144"/>
      <c r="UKW30" s="141"/>
      <c r="UKX30" s="141"/>
      <c r="UKY30" s="142"/>
      <c r="UKZ30" s="142"/>
      <c r="ULA30" s="143"/>
      <c r="ULB30" s="144"/>
      <c r="ULC30" s="144"/>
      <c r="ULD30" s="144"/>
      <c r="ULE30" s="141"/>
      <c r="ULF30" s="141"/>
      <c r="ULG30" s="142"/>
      <c r="ULH30" s="142"/>
      <c r="ULI30" s="143"/>
      <c r="ULJ30" s="144"/>
      <c r="ULK30" s="144"/>
      <c r="ULL30" s="144"/>
      <c r="ULM30" s="141"/>
      <c r="ULN30" s="141"/>
      <c r="ULO30" s="142"/>
      <c r="ULP30" s="142"/>
      <c r="ULQ30" s="143"/>
      <c r="ULR30" s="144"/>
      <c r="ULS30" s="144"/>
      <c r="ULT30" s="144"/>
      <c r="ULU30" s="141"/>
      <c r="ULV30" s="141"/>
      <c r="ULW30" s="142"/>
      <c r="ULX30" s="142"/>
      <c r="ULY30" s="143"/>
      <c r="ULZ30" s="144"/>
      <c r="UMA30" s="144"/>
      <c r="UMB30" s="144"/>
      <c r="UMC30" s="141"/>
      <c r="UMD30" s="141"/>
      <c r="UME30" s="142"/>
      <c r="UMF30" s="142"/>
      <c r="UMG30" s="143"/>
      <c r="UMH30" s="144"/>
      <c r="UMI30" s="144"/>
      <c r="UMJ30" s="144"/>
      <c r="UMK30" s="141"/>
      <c r="UML30" s="141"/>
      <c r="UMM30" s="142"/>
      <c r="UMN30" s="142"/>
      <c r="UMO30" s="143"/>
      <c r="UMP30" s="144"/>
      <c r="UMQ30" s="144"/>
      <c r="UMR30" s="144"/>
      <c r="UMS30" s="141"/>
      <c r="UMT30" s="141"/>
      <c r="UMU30" s="142"/>
      <c r="UMV30" s="142"/>
      <c r="UMW30" s="143"/>
      <c r="UMX30" s="144"/>
      <c r="UMY30" s="144"/>
      <c r="UMZ30" s="144"/>
      <c r="UNA30" s="141"/>
      <c r="UNB30" s="141"/>
      <c r="UNC30" s="142"/>
      <c r="UND30" s="142"/>
      <c r="UNE30" s="143"/>
      <c r="UNF30" s="144"/>
      <c r="UNG30" s="144"/>
      <c r="UNH30" s="144"/>
      <c r="UNI30" s="141"/>
      <c r="UNJ30" s="141"/>
      <c r="UNK30" s="142"/>
      <c r="UNL30" s="142"/>
      <c r="UNM30" s="143"/>
      <c r="UNN30" s="144"/>
      <c r="UNO30" s="144"/>
      <c r="UNP30" s="144"/>
      <c r="UNQ30" s="141"/>
      <c r="UNR30" s="141"/>
      <c r="UNS30" s="142"/>
      <c r="UNT30" s="142"/>
      <c r="UNU30" s="143"/>
      <c r="UNV30" s="144"/>
      <c r="UNW30" s="144"/>
      <c r="UNX30" s="144"/>
      <c r="UNY30" s="141"/>
      <c r="UNZ30" s="141"/>
      <c r="UOA30" s="142"/>
      <c r="UOB30" s="142"/>
      <c r="UOC30" s="143"/>
      <c r="UOD30" s="144"/>
      <c r="UOE30" s="144"/>
      <c r="UOF30" s="144"/>
      <c r="UOG30" s="141"/>
      <c r="UOH30" s="141"/>
      <c r="UOI30" s="142"/>
      <c r="UOJ30" s="142"/>
      <c r="UOK30" s="143"/>
      <c r="UOL30" s="144"/>
      <c r="UOM30" s="144"/>
      <c r="UON30" s="144"/>
      <c r="UOO30" s="141"/>
      <c r="UOP30" s="141"/>
      <c r="UOQ30" s="142"/>
      <c r="UOR30" s="142"/>
      <c r="UOS30" s="143"/>
      <c r="UOT30" s="144"/>
      <c r="UOU30" s="144"/>
      <c r="UOV30" s="144"/>
      <c r="UOW30" s="141"/>
      <c r="UOX30" s="141"/>
      <c r="UOY30" s="142"/>
      <c r="UOZ30" s="142"/>
      <c r="UPA30" s="143"/>
      <c r="UPB30" s="144"/>
      <c r="UPC30" s="144"/>
      <c r="UPD30" s="144"/>
      <c r="UPE30" s="141"/>
      <c r="UPF30" s="141"/>
      <c r="UPG30" s="142"/>
      <c r="UPH30" s="142"/>
      <c r="UPI30" s="143"/>
      <c r="UPJ30" s="144"/>
      <c r="UPK30" s="144"/>
      <c r="UPL30" s="144"/>
      <c r="UPM30" s="141"/>
      <c r="UPN30" s="141"/>
      <c r="UPO30" s="142"/>
      <c r="UPP30" s="142"/>
      <c r="UPQ30" s="143"/>
      <c r="UPR30" s="144"/>
      <c r="UPS30" s="144"/>
      <c r="UPT30" s="144"/>
      <c r="UPU30" s="141"/>
      <c r="UPV30" s="141"/>
      <c r="UPW30" s="142"/>
      <c r="UPX30" s="142"/>
      <c r="UPY30" s="143"/>
      <c r="UPZ30" s="144"/>
      <c r="UQA30" s="144"/>
      <c r="UQB30" s="144"/>
      <c r="UQC30" s="141"/>
      <c r="UQD30" s="141"/>
      <c r="UQE30" s="142"/>
      <c r="UQF30" s="142"/>
      <c r="UQG30" s="143"/>
      <c r="UQH30" s="144"/>
      <c r="UQI30" s="144"/>
      <c r="UQJ30" s="144"/>
      <c r="UQK30" s="141"/>
      <c r="UQL30" s="141"/>
      <c r="UQM30" s="142"/>
      <c r="UQN30" s="142"/>
      <c r="UQO30" s="143"/>
      <c r="UQP30" s="144"/>
      <c r="UQQ30" s="144"/>
      <c r="UQR30" s="144"/>
      <c r="UQS30" s="141"/>
      <c r="UQT30" s="141"/>
      <c r="UQU30" s="142"/>
      <c r="UQV30" s="142"/>
      <c r="UQW30" s="143"/>
      <c r="UQX30" s="144"/>
      <c r="UQY30" s="144"/>
      <c r="UQZ30" s="144"/>
      <c r="URA30" s="141"/>
      <c r="URB30" s="141"/>
      <c r="URC30" s="142"/>
      <c r="URD30" s="142"/>
      <c r="URE30" s="143"/>
      <c r="URF30" s="144"/>
      <c r="URG30" s="144"/>
      <c r="URH30" s="144"/>
      <c r="URI30" s="141"/>
      <c r="URJ30" s="141"/>
      <c r="URK30" s="142"/>
      <c r="URL30" s="142"/>
      <c r="URM30" s="143"/>
      <c r="URN30" s="144"/>
      <c r="URO30" s="144"/>
      <c r="URP30" s="144"/>
      <c r="URQ30" s="141"/>
      <c r="URR30" s="141"/>
      <c r="URS30" s="142"/>
      <c r="URT30" s="142"/>
      <c r="URU30" s="143"/>
      <c r="URV30" s="144"/>
      <c r="URW30" s="144"/>
      <c r="URX30" s="144"/>
      <c r="URY30" s="141"/>
      <c r="URZ30" s="141"/>
      <c r="USA30" s="142"/>
      <c r="USB30" s="142"/>
      <c r="USC30" s="143"/>
      <c r="USD30" s="144"/>
      <c r="USE30" s="144"/>
      <c r="USF30" s="144"/>
      <c r="USG30" s="141"/>
      <c r="USH30" s="141"/>
      <c r="USI30" s="142"/>
      <c r="USJ30" s="142"/>
      <c r="USK30" s="143"/>
      <c r="USL30" s="144"/>
      <c r="USM30" s="144"/>
      <c r="USN30" s="144"/>
      <c r="USO30" s="141"/>
      <c r="USP30" s="141"/>
      <c r="USQ30" s="142"/>
      <c r="USR30" s="142"/>
      <c r="USS30" s="143"/>
      <c r="UST30" s="144"/>
      <c r="USU30" s="144"/>
      <c r="USV30" s="144"/>
      <c r="USW30" s="141"/>
      <c r="USX30" s="141"/>
      <c r="USY30" s="142"/>
      <c r="USZ30" s="142"/>
      <c r="UTA30" s="143"/>
      <c r="UTB30" s="144"/>
      <c r="UTC30" s="144"/>
      <c r="UTD30" s="144"/>
      <c r="UTE30" s="141"/>
      <c r="UTF30" s="141"/>
      <c r="UTG30" s="142"/>
      <c r="UTH30" s="142"/>
      <c r="UTI30" s="143"/>
      <c r="UTJ30" s="144"/>
      <c r="UTK30" s="144"/>
      <c r="UTL30" s="144"/>
      <c r="UTM30" s="141"/>
      <c r="UTN30" s="141"/>
      <c r="UTO30" s="142"/>
      <c r="UTP30" s="142"/>
      <c r="UTQ30" s="143"/>
      <c r="UTR30" s="144"/>
      <c r="UTS30" s="144"/>
      <c r="UTT30" s="144"/>
      <c r="UTU30" s="141"/>
      <c r="UTV30" s="141"/>
      <c r="UTW30" s="142"/>
      <c r="UTX30" s="142"/>
      <c r="UTY30" s="143"/>
      <c r="UTZ30" s="144"/>
      <c r="UUA30" s="144"/>
      <c r="UUB30" s="144"/>
      <c r="UUC30" s="141"/>
      <c r="UUD30" s="141"/>
      <c r="UUE30" s="142"/>
      <c r="UUF30" s="142"/>
      <c r="UUG30" s="143"/>
      <c r="UUH30" s="144"/>
      <c r="UUI30" s="144"/>
      <c r="UUJ30" s="144"/>
      <c r="UUK30" s="141"/>
      <c r="UUL30" s="141"/>
      <c r="UUM30" s="142"/>
      <c r="UUN30" s="142"/>
      <c r="UUO30" s="143"/>
      <c r="UUP30" s="144"/>
      <c r="UUQ30" s="144"/>
      <c r="UUR30" s="144"/>
      <c r="UUS30" s="141"/>
      <c r="UUT30" s="141"/>
      <c r="UUU30" s="142"/>
      <c r="UUV30" s="142"/>
      <c r="UUW30" s="143"/>
      <c r="UUX30" s="144"/>
      <c r="UUY30" s="144"/>
      <c r="UUZ30" s="144"/>
      <c r="UVA30" s="141"/>
      <c r="UVB30" s="141"/>
      <c r="UVC30" s="142"/>
      <c r="UVD30" s="142"/>
      <c r="UVE30" s="143"/>
      <c r="UVF30" s="144"/>
      <c r="UVG30" s="144"/>
      <c r="UVH30" s="144"/>
      <c r="UVI30" s="141"/>
      <c r="UVJ30" s="141"/>
      <c r="UVK30" s="142"/>
      <c r="UVL30" s="142"/>
      <c r="UVM30" s="143"/>
      <c r="UVN30" s="144"/>
      <c r="UVO30" s="144"/>
      <c r="UVP30" s="144"/>
      <c r="UVQ30" s="141"/>
      <c r="UVR30" s="141"/>
      <c r="UVS30" s="142"/>
      <c r="UVT30" s="142"/>
      <c r="UVU30" s="143"/>
      <c r="UVV30" s="144"/>
      <c r="UVW30" s="144"/>
      <c r="UVX30" s="144"/>
      <c r="UVY30" s="141"/>
      <c r="UVZ30" s="141"/>
      <c r="UWA30" s="142"/>
      <c r="UWB30" s="142"/>
      <c r="UWC30" s="143"/>
      <c r="UWD30" s="144"/>
      <c r="UWE30" s="144"/>
      <c r="UWF30" s="144"/>
      <c r="UWG30" s="141"/>
      <c r="UWH30" s="141"/>
      <c r="UWI30" s="142"/>
      <c r="UWJ30" s="142"/>
      <c r="UWK30" s="143"/>
      <c r="UWL30" s="144"/>
      <c r="UWM30" s="144"/>
      <c r="UWN30" s="144"/>
      <c r="UWO30" s="141"/>
      <c r="UWP30" s="141"/>
      <c r="UWQ30" s="142"/>
      <c r="UWR30" s="142"/>
      <c r="UWS30" s="143"/>
      <c r="UWT30" s="144"/>
      <c r="UWU30" s="144"/>
      <c r="UWV30" s="144"/>
      <c r="UWW30" s="141"/>
      <c r="UWX30" s="141"/>
      <c r="UWY30" s="142"/>
      <c r="UWZ30" s="142"/>
      <c r="UXA30" s="143"/>
      <c r="UXB30" s="144"/>
      <c r="UXC30" s="144"/>
      <c r="UXD30" s="144"/>
      <c r="UXE30" s="141"/>
      <c r="UXF30" s="141"/>
      <c r="UXG30" s="142"/>
      <c r="UXH30" s="142"/>
      <c r="UXI30" s="143"/>
      <c r="UXJ30" s="144"/>
      <c r="UXK30" s="144"/>
      <c r="UXL30" s="144"/>
      <c r="UXM30" s="141"/>
      <c r="UXN30" s="141"/>
      <c r="UXO30" s="142"/>
      <c r="UXP30" s="142"/>
      <c r="UXQ30" s="143"/>
      <c r="UXR30" s="144"/>
      <c r="UXS30" s="144"/>
      <c r="UXT30" s="144"/>
      <c r="UXU30" s="141"/>
      <c r="UXV30" s="141"/>
      <c r="UXW30" s="142"/>
      <c r="UXX30" s="142"/>
      <c r="UXY30" s="143"/>
      <c r="UXZ30" s="144"/>
      <c r="UYA30" s="144"/>
      <c r="UYB30" s="144"/>
      <c r="UYC30" s="141"/>
      <c r="UYD30" s="141"/>
      <c r="UYE30" s="142"/>
      <c r="UYF30" s="142"/>
      <c r="UYG30" s="143"/>
      <c r="UYH30" s="144"/>
      <c r="UYI30" s="144"/>
      <c r="UYJ30" s="144"/>
      <c r="UYK30" s="141"/>
      <c r="UYL30" s="141"/>
      <c r="UYM30" s="142"/>
      <c r="UYN30" s="142"/>
      <c r="UYO30" s="143"/>
      <c r="UYP30" s="144"/>
      <c r="UYQ30" s="144"/>
      <c r="UYR30" s="144"/>
      <c r="UYS30" s="141"/>
      <c r="UYT30" s="141"/>
      <c r="UYU30" s="142"/>
      <c r="UYV30" s="142"/>
      <c r="UYW30" s="143"/>
      <c r="UYX30" s="144"/>
      <c r="UYY30" s="144"/>
      <c r="UYZ30" s="144"/>
      <c r="UZA30" s="141"/>
      <c r="UZB30" s="141"/>
      <c r="UZC30" s="142"/>
      <c r="UZD30" s="142"/>
      <c r="UZE30" s="143"/>
      <c r="UZF30" s="144"/>
      <c r="UZG30" s="144"/>
      <c r="UZH30" s="144"/>
      <c r="UZI30" s="141"/>
      <c r="UZJ30" s="141"/>
      <c r="UZK30" s="142"/>
      <c r="UZL30" s="142"/>
      <c r="UZM30" s="143"/>
      <c r="UZN30" s="144"/>
      <c r="UZO30" s="144"/>
      <c r="UZP30" s="144"/>
      <c r="UZQ30" s="141"/>
      <c r="UZR30" s="141"/>
      <c r="UZS30" s="142"/>
      <c r="UZT30" s="142"/>
      <c r="UZU30" s="143"/>
      <c r="UZV30" s="144"/>
      <c r="UZW30" s="144"/>
      <c r="UZX30" s="144"/>
      <c r="UZY30" s="141"/>
      <c r="UZZ30" s="141"/>
      <c r="VAA30" s="142"/>
      <c r="VAB30" s="142"/>
      <c r="VAC30" s="143"/>
      <c r="VAD30" s="144"/>
      <c r="VAE30" s="144"/>
      <c r="VAF30" s="144"/>
      <c r="VAG30" s="141"/>
      <c r="VAH30" s="141"/>
      <c r="VAI30" s="142"/>
      <c r="VAJ30" s="142"/>
      <c r="VAK30" s="143"/>
      <c r="VAL30" s="144"/>
      <c r="VAM30" s="144"/>
      <c r="VAN30" s="144"/>
      <c r="VAO30" s="141"/>
      <c r="VAP30" s="141"/>
      <c r="VAQ30" s="142"/>
      <c r="VAR30" s="142"/>
      <c r="VAS30" s="143"/>
      <c r="VAT30" s="144"/>
      <c r="VAU30" s="144"/>
      <c r="VAV30" s="144"/>
      <c r="VAW30" s="141"/>
      <c r="VAX30" s="141"/>
      <c r="VAY30" s="142"/>
      <c r="VAZ30" s="142"/>
      <c r="VBA30" s="143"/>
      <c r="VBB30" s="144"/>
      <c r="VBC30" s="144"/>
      <c r="VBD30" s="144"/>
      <c r="VBE30" s="141"/>
      <c r="VBF30" s="141"/>
      <c r="VBG30" s="142"/>
      <c r="VBH30" s="142"/>
      <c r="VBI30" s="143"/>
      <c r="VBJ30" s="144"/>
      <c r="VBK30" s="144"/>
      <c r="VBL30" s="144"/>
      <c r="VBM30" s="141"/>
      <c r="VBN30" s="141"/>
      <c r="VBO30" s="142"/>
      <c r="VBP30" s="142"/>
      <c r="VBQ30" s="143"/>
      <c r="VBR30" s="144"/>
      <c r="VBS30" s="144"/>
      <c r="VBT30" s="144"/>
      <c r="VBU30" s="141"/>
      <c r="VBV30" s="141"/>
      <c r="VBW30" s="142"/>
      <c r="VBX30" s="142"/>
      <c r="VBY30" s="143"/>
      <c r="VBZ30" s="144"/>
      <c r="VCA30" s="144"/>
      <c r="VCB30" s="144"/>
      <c r="VCC30" s="141"/>
      <c r="VCD30" s="141"/>
      <c r="VCE30" s="142"/>
      <c r="VCF30" s="142"/>
      <c r="VCG30" s="143"/>
      <c r="VCH30" s="144"/>
      <c r="VCI30" s="144"/>
      <c r="VCJ30" s="144"/>
      <c r="VCK30" s="141"/>
      <c r="VCL30" s="141"/>
      <c r="VCM30" s="142"/>
      <c r="VCN30" s="142"/>
      <c r="VCO30" s="143"/>
      <c r="VCP30" s="144"/>
      <c r="VCQ30" s="144"/>
      <c r="VCR30" s="144"/>
      <c r="VCS30" s="141"/>
      <c r="VCT30" s="141"/>
      <c r="VCU30" s="142"/>
      <c r="VCV30" s="142"/>
      <c r="VCW30" s="143"/>
      <c r="VCX30" s="144"/>
      <c r="VCY30" s="144"/>
      <c r="VCZ30" s="144"/>
      <c r="VDA30" s="141"/>
      <c r="VDB30" s="141"/>
      <c r="VDC30" s="142"/>
      <c r="VDD30" s="142"/>
      <c r="VDE30" s="143"/>
      <c r="VDF30" s="144"/>
      <c r="VDG30" s="144"/>
      <c r="VDH30" s="144"/>
      <c r="VDI30" s="141"/>
      <c r="VDJ30" s="141"/>
      <c r="VDK30" s="142"/>
      <c r="VDL30" s="142"/>
      <c r="VDM30" s="143"/>
      <c r="VDN30" s="144"/>
      <c r="VDO30" s="144"/>
      <c r="VDP30" s="144"/>
      <c r="VDQ30" s="141"/>
      <c r="VDR30" s="141"/>
      <c r="VDS30" s="142"/>
      <c r="VDT30" s="142"/>
      <c r="VDU30" s="143"/>
      <c r="VDV30" s="144"/>
      <c r="VDW30" s="144"/>
      <c r="VDX30" s="144"/>
      <c r="VDY30" s="141"/>
      <c r="VDZ30" s="141"/>
      <c r="VEA30" s="142"/>
      <c r="VEB30" s="142"/>
      <c r="VEC30" s="143"/>
      <c r="VED30" s="144"/>
      <c r="VEE30" s="144"/>
      <c r="VEF30" s="144"/>
      <c r="VEG30" s="141"/>
      <c r="VEH30" s="141"/>
      <c r="VEI30" s="142"/>
      <c r="VEJ30" s="142"/>
      <c r="VEK30" s="143"/>
      <c r="VEL30" s="144"/>
      <c r="VEM30" s="144"/>
      <c r="VEN30" s="144"/>
      <c r="VEO30" s="141"/>
      <c r="VEP30" s="141"/>
      <c r="VEQ30" s="142"/>
      <c r="VER30" s="142"/>
      <c r="VES30" s="143"/>
      <c r="VET30" s="144"/>
      <c r="VEU30" s="144"/>
      <c r="VEV30" s="144"/>
      <c r="VEW30" s="141"/>
      <c r="VEX30" s="141"/>
      <c r="VEY30" s="142"/>
      <c r="VEZ30" s="142"/>
      <c r="VFA30" s="143"/>
      <c r="VFB30" s="144"/>
      <c r="VFC30" s="144"/>
      <c r="VFD30" s="144"/>
      <c r="VFE30" s="141"/>
      <c r="VFF30" s="141"/>
      <c r="VFG30" s="142"/>
      <c r="VFH30" s="142"/>
      <c r="VFI30" s="143"/>
      <c r="VFJ30" s="144"/>
      <c r="VFK30" s="144"/>
      <c r="VFL30" s="144"/>
      <c r="VFM30" s="141"/>
      <c r="VFN30" s="141"/>
      <c r="VFO30" s="142"/>
      <c r="VFP30" s="142"/>
      <c r="VFQ30" s="143"/>
      <c r="VFR30" s="144"/>
      <c r="VFS30" s="144"/>
      <c r="VFT30" s="144"/>
      <c r="VFU30" s="141"/>
      <c r="VFV30" s="141"/>
      <c r="VFW30" s="142"/>
      <c r="VFX30" s="142"/>
      <c r="VFY30" s="143"/>
      <c r="VFZ30" s="144"/>
      <c r="VGA30" s="144"/>
      <c r="VGB30" s="144"/>
      <c r="VGC30" s="141"/>
      <c r="VGD30" s="141"/>
      <c r="VGE30" s="142"/>
      <c r="VGF30" s="142"/>
      <c r="VGG30" s="143"/>
      <c r="VGH30" s="144"/>
      <c r="VGI30" s="144"/>
      <c r="VGJ30" s="144"/>
      <c r="VGK30" s="141"/>
      <c r="VGL30" s="141"/>
      <c r="VGM30" s="142"/>
      <c r="VGN30" s="142"/>
      <c r="VGO30" s="143"/>
      <c r="VGP30" s="144"/>
      <c r="VGQ30" s="144"/>
      <c r="VGR30" s="144"/>
      <c r="VGS30" s="141"/>
      <c r="VGT30" s="141"/>
      <c r="VGU30" s="142"/>
      <c r="VGV30" s="142"/>
      <c r="VGW30" s="143"/>
      <c r="VGX30" s="144"/>
      <c r="VGY30" s="144"/>
      <c r="VGZ30" s="144"/>
      <c r="VHA30" s="141"/>
      <c r="VHB30" s="141"/>
      <c r="VHC30" s="142"/>
      <c r="VHD30" s="142"/>
      <c r="VHE30" s="143"/>
      <c r="VHF30" s="144"/>
      <c r="VHG30" s="144"/>
      <c r="VHH30" s="144"/>
      <c r="VHI30" s="141"/>
      <c r="VHJ30" s="141"/>
      <c r="VHK30" s="142"/>
      <c r="VHL30" s="142"/>
      <c r="VHM30" s="143"/>
      <c r="VHN30" s="144"/>
      <c r="VHO30" s="144"/>
      <c r="VHP30" s="144"/>
      <c r="VHQ30" s="141"/>
      <c r="VHR30" s="141"/>
      <c r="VHS30" s="142"/>
      <c r="VHT30" s="142"/>
      <c r="VHU30" s="143"/>
      <c r="VHV30" s="144"/>
      <c r="VHW30" s="144"/>
      <c r="VHX30" s="144"/>
      <c r="VHY30" s="141"/>
      <c r="VHZ30" s="141"/>
      <c r="VIA30" s="142"/>
      <c r="VIB30" s="142"/>
      <c r="VIC30" s="143"/>
      <c r="VID30" s="144"/>
      <c r="VIE30" s="144"/>
      <c r="VIF30" s="144"/>
      <c r="VIG30" s="141"/>
      <c r="VIH30" s="141"/>
      <c r="VII30" s="142"/>
      <c r="VIJ30" s="142"/>
      <c r="VIK30" s="143"/>
      <c r="VIL30" s="144"/>
      <c r="VIM30" s="144"/>
      <c r="VIN30" s="144"/>
      <c r="VIO30" s="141"/>
      <c r="VIP30" s="141"/>
      <c r="VIQ30" s="142"/>
      <c r="VIR30" s="142"/>
      <c r="VIS30" s="143"/>
      <c r="VIT30" s="144"/>
      <c r="VIU30" s="144"/>
      <c r="VIV30" s="144"/>
      <c r="VIW30" s="141"/>
      <c r="VIX30" s="141"/>
      <c r="VIY30" s="142"/>
      <c r="VIZ30" s="142"/>
      <c r="VJA30" s="143"/>
      <c r="VJB30" s="144"/>
      <c r="VJC30" s="144"/>
      <c r="VJD30" s="144"/>
      <c r="VJE30" s="141"/>
      <c r="VJF30" s="141"/>
      <c r="VJG30" s="142"/>
      <c r="VJH30" s="142"/>
      <c r="VJI30" s="143"/>
      <c r="VJJ30" s="144"/>
      <c r="VJK30" s="144"/>
      <c r="VJL30" s="144"/>
      <c r="VJM30" s="141"/>
      <c r="VJN30" s="141"/>
      <c r="VJO30" s="142"/>
      <c r="VJP30" s="142"/>
      <c r="VJQ30" s="143"/>
      <c r="VJR30" s="144"/>
      <c r="VJS30" s="144"/>
      <c r="VJT30" s="144"/>
      <c r="VJU30" s="141"/>
      <c r="VJV30" s="141"/>
      <c r="VJW30" s="142"/>
      <c r="VJX30" s="142"/>
      <c r="VJY30" s="143"/>
      <c r="VJZ30" s="144"/>
      <c r="VKA30" s="144"/>
      <c r="VKB30" s="144"/>
      <c r="VKC30" s="141"/>
      <c r="VKD30" s="141"/>
      <c r="VKE30" s="142"/>
      <c r="VKF30" s="142"/>
      <c r="VKG30" s="143"/>
      <c r="VKH30" s="144"/>
      <c r="VKI30" s="144"/>
      <c r="VKJ30" s="144"/>
      <c r="VKK30" s="141"/>
      <c r="VKL30" s="141"/>
      <c r="VKM30" s="142"/>
      <c r="VKN30" s="142"/>
      <c r="VKO30" s="143"/>
      <c r="VKP30" s="144"/>
      <c r="VKQ30" s="144"/>
      <c r="VKR30" s="144"/>
      <c r="VKS30" s="141"/>
      <c r="VKT30" s="141"/>
      <c r="VKU30" s="142"/>
      <c r="VKV30" s="142"/>
      <c r="VKW30" s="143"/>
      <c r="VKX30" s="144"/>
      <c r="VKY30" s="144"/>
      <c r="VKZ30" s="144"/>
      <c r="VLA30" s="141"/>
      <c r="VLB30" s="141"/>
      <c r="VLC30" s="142"/>
      <c r="VLD30" s="142"/>
      <c r="VLE30" s="143"/>
      <c r="VLF30" s="144"/>
      <c r="VLG30" s="144"/>
      <c r="VLH30" s="144"/>
      <c r="VLI30" s="141"/>
      <c r="VLJ30" s="141"/>
      <c r="VLK30" s="142"/>
      <c r="VLL30" s="142"/>
      <c r="VLM30" s="143"/>
      <c r="VLN30" s="144"/>
      <c r="VLO30" s="144"/>
      <c r="VLP30" s="144"/>
      <c r="VLQ30" s="141"/>
      <c r="VLR30" s="141"/>
      <c r="VLS30" s="142"/>
      <c r="VLT30" s="142"/>
      <c r="VLU30" s="143"/>
      <c r="VLV30" s="144"/>
      <c r="VLW30" s="144"/>
      <c r="VLX30" s="144"/>
      <c r="VLY30" s="141"/>
      <c r="VLZ30" s="141"/>
      <c r="VMA30" s="142"/>
      <c r="VMB30" s="142"/>
      <c r="VMC30" s="143"/>
      <c r="VMD30" s="144"/>
      <c r="VME30" s="144"/>
      <c r="VMF30" s="144"/>
      <c r="VMG30" s="141"/>
      <c r="VMH30" s="141"/>
      <c r="VMI30" s="142"/>
      <c r="VMJ30" s="142"/>
      <c r="VMK30" s="143"/>
      <c r="VML30" s="144"/>
      <c r="VMM30" s="144"/>
      <c r="VMN30" s="144"/>
      <c r="VMO30" s="141"/>
      <c r="VMP30" s="141"/>
      <c r="VMQ30" s="142"/>
      <c r="VMR30" s="142"/>
      <c r="VMS30" s="143"/>
      <c r="VMT30" s="144"/>
      <c r="VMU30" s="144"/>
      <c r="VMV30" s="144"/>
      <c r="VMW30" s="141"/>
      <c r="VMX30" s="141"/>
      <c r="VMY30" s="142"/>
      <c r="VMZ30" s="142"/>
      <c r="VNA30" s="143"/>
      <c r="VNB30" s="144"/>
      <c r="VNC30" s="144"/>
      <c r="VND30" s="144"/>
      <c r="VNE30" s="141"/>
      <c r="VNF30" s="141"/>
      <c r="VNG30" s="142"/>
      <c r="VNH30" s="142"/>
      <c r="VNI30" s="143"/>
      <c r="VNJ30" s="144"/>
      <c r="VNK30" s="144"/>
      <c r="VNL30" s="144"/>
      <c r="VNM30" s="141"/>
      <c r="VNN30" s="141"/>
      <c r="VNO30" s="142"/>
      <c r="VNP30" s="142"/>
      <c r="VNQ30" s="143"/>
      <c r="VNR30" s="144"/>
      <c r="VNS30" s="144"/>
      <c r="VNT30" s="144"/>
      <c r="VNU30" s="141"/>
      <c r="VNV30" s="141"/>
      <c r="VNW30" s="142"/>
      <c r="VNX30" s="142"/>
      <c r="VNY30" s="143"/>
      <c r="VNZ30" s="144"/>
      <c r="VOA30" s="144"/>
      <c r="VOB30" s="144"/>
      <c r="VOC30" s="141"/>
      <c r="VOD30" s="141"/>
      <c r="VOE30" s="142"/>
      <c r="VOF30" s="142"/>
      <c r="VOG30" s="143"/>
      <c r="VOH30" s="144"/>
      <c r="VOI30" s="144"/>
      <c r="VOJ30" s="144"/>
      <c r="VOK30" s="141"/>
      <c r="VOL30" s="141"/>
      <c r="VOM30" s="142"/>
      <c r="VON30" s="142"/>
      <c r="VOO30" s="143"/>
      <c r="VOP30" s="144"/>
      <c r="VOQ30" s="144"/>
      <c r="VOR30" s="144"/>
      <c r="VOS30" s="141"/>
      <c r="VOT30" s="141"/>
      <c r="VOU30" s="142"/>
      <c r="VOV30" s="142"/>
      <c r="VOW30" s="143"/>
      <c r="VOX30" s="144"/>
      <c r="VOY30" s="144"/>
      <c r="VOZ30" s="144"/>
      <c r="VPA30" s="141"/>
      <c r="VPB30" s="141"/>
      <c r="VPC30" s="142"/>
      <c r="VPD30" s="142"/>
      <c r="VPE30" s="143"/>
      <c r="VPF30" s="144"/>
      <c r="VPG30" s="144"/>
      <c r="VPH30" s="144"/>
      <c r="VPI30" s="141"/>
      <c r="VPJ30" s="141"/>
      <c r="VPK30" s="142"/>
      <c r="VPL30" s="142"/>
      <c r="VPM30" s="143"/>
      <c r="VPN30" s="144"/>
      <c r="VPO30" s="144"/>
      <c r="VPP30" s="144"/>
      <c r="VPQ30" s="141"/>
      <c r="VPR30" s="141"/>
      <c r="VPS30" s="142"/>
      <c r="VPT30" s="142"/>
      <c r="VPU30" s="143"/>
      <c r="VPV30" s="144"/>
      <c r="VPW30" s="144"/>
      <c r="VPX30" s="144"/>
      <c r="VPY30" s="141"/>
      <c r="VPZ30" s="141"/>
      <c r="VQA30" s="142"/>
      <c r="VQB30" s="142"/>
      <c r="VQC30" s="143"/>
      <c r="VQD30" s="144"/>
      <c r="VQE30" s="144"/>
      <c r="VQF30" s="144"/>
      <c r="VQG30" s="141"/>
      <c r="VQH30" s="141"/>
      <c r="VQI30" s="142"/>
      <c r="VQJ30" s="142"/>
      <c r="VQK30" s="143"/>
      <c r="VQL30" s="144"/>
      <c r="VQM30" s="144"/>
      <c r="VQN30" s="144"/>
      <c r="VQO30" s="141"/>
      <c r="VQP30" s="141"/>
      <c r="VQQ30" s="142"/>
      <c r="VQR30" s="142"/>
      <c r="VQS30" s="143"/>
      <c r="VQT30" s="144"/>
      <c r="VQU30" s="144"/>
      <c r="VQV30" s="144"/>
      <c r="VQW30" s="141"/>
      <c r="VQX30" s="141"/>
      <c r="VQY30" s="142"/>
      <c r="VQZ30" s="142"/>
      <c r="VRA30" s="143"/>
      <c r="VRB30" s="144"/>
      <c r="VRC30" s="144"/>
      <c r="VRD30" s="144"/>
      <c r="VRE30" s="141"/>
      <c r="VRF30" s="141"/>
      <c r="VRG30" s="142"/>
      <c r="VRH30" s="142"/>
      <c r="VRI30" s="143"/>
      <c r="VRJ30" s="144"/>
      <c r="VRK30" s="144"/>
      <c r="VRL30" s="144"/>
      <c r="VRM30" s="141"/>
      <c r="VRN30" s="141"/>
      <c r="VRO30" s="142"/>
      <c r="VRP30" s="142"/>
      <c r="VRQ30" s="143"/>
      <c r="VRR30" s="144"/>
      <c r="VRS30" s="144"/>
      <c r="VRT30" s="144"/>
      <c r="VRU30" s="141"/>
      <c r="VRV30" s="141"/>
      <c r="VRW30" s="142"/>
      <c r="VRX30" s="142"/>
      <c r="VRY30" s="143"/>
      <c r="VRZ30" s="144"/>
      <c r="VSA30" s="144"/>
      <c r="VSB30" s="144"/>
      <c r="VSC30" s="141"/>
      <c r="VSD30" s="141"/>
      <c r="VSE30" s="142"/>
      <c r="VSF30" s="142"/>
      <c r="VSG30" s="143"/>
      <c r="VSH30" s="144"/>
      <c r="VSI30" s="144"/>
      <c r="VSJ30" s="144"/>
      <c r="VSK30" s="141"/>
      <c r="VSL30" s="141"/>
      <c r="VSM30" s="142"/>
      <c r="VSN30" s="142"/>
      <c r="VSO30" s="143"/>
      <c r="VSP30" s="144"/>
      <c r="VSQ30" s="144"/>
      <c r="VSR30" s="144"/>
      <c r="VSS30" s="141"/>
      <c r="VST30" s="141"/>
      <c r="VSU30" s="142"/>
      <c r="VSV30" s="142"/>
      <c r="VSW30" s="143"/>
      <c r="VSX30" s="144"/>
      <c r="VSY30" s="144"/>
      <c r="VSZ30" s="144"/>
      <c r="VTA30" s="141"/>
      <c r="VTB30" s="141"/>
      <c r="VTC30" s="142"/>
      <c r="VTD30" s="142"/>
      <c r="VTE30" s="143"/>
      <c r="VTF30" s="144"/>
      <c r="VTG30" s="144"/>
      <c r="VTH30" s="144"/>
      <c r="VTI30" s="141"/>
      <c r="VTJ30" s="141"/>
      <c r="VTK30" s="142"/>
      <c r="VTL30" s="142"/>
      <c r="VTM30" s="143"/>
      <c r="VTN30" s="144"/>
      <c r="VTO30" s="144"/>
      <c r="VTP30" s="144"/>
      <c r="VTQ30" s="141"/>
      <c r="VTR30" s="141"/>
      <c r="VTS30" s="142"/>
      <c r="VTT30" s="142"/>
      <c r="VTU30" s="143"/>
      <c r="VTV30" s="144"/>
      <c r="VTW30" s="144"/>
      <c r="VTX30" s="144"/>
      <c r="VTY30" s="141"/>
      <c r="VTZ30" s="141"/>
      <c r="VUA30" s="142"/>
      <c r="VUB30" s="142"/>
      <c r="VUC30" s="143"/>
      <c r="VUD30" s="144"/>
      <c r="VUE30" s="144"/>
      <c r="VUF30" s="144"/>
      <c r="VUG30" s="141"/>
      <c r="VUH30" s="141"/>
      <c r="VUI30" s="142"/>
      <c r="VUJ30" s="142"/>
      <c r="VUK30" s="143"/>
      <c r="VUL30" s="144"/>
      <c r="VUM30" s="144"/>
      <c r="VUN30" s="144"/>
      <c r="VUO30" s="141"/>
      <c r="VUP30" s="141"/>
      <c r="VUQ30" s="142"/>
      <c r="VUR30" s="142"/>
      <c r="VUS30" s="143"/>
      <c r="VUT30" s="144"/>
      <c r="VUU30" s="144"/>
      <c r="VUV30" s="144"/>
      <c r="VUW30" s="141"/>
      <c r="VUX30" s="141"/>
      <c r="VUY30" s="142"/>
      <c r="VUZ30" s="142"/>
      <c r="VVA30" s="143"/>
      <c r="VVB30" s="144"/>
      <c r="VVC30" s="144"/>
      <c r="VVD30" s="144"/>
      <c r="VVE30" s="141"/>
      <c r="VVF30" s="141"/>
      <c r="VVG30" s="142"/>
      <c r="VVH30" s="142"/>
      <c r="VVI30" s="143"/>
      <c r="VVJ30" s="144"/>
      <c r="VVK30" s="144"/>
      <c r="VVL30" s="144"/>
      <c r="VVM30" s="141"/>
      <c r="VVN30" s="141"/>
      <c r="VVO30" s="142"/>
      <c r="VVP30" s="142"/>
      <c r="VVQ30" s="143"/>
      <c r="VVR30" s="144"/>
      <c r="VVS30" s="144"/>
      <c r="VVT30" s="144"/>
      <c r="VVU30" s="141"/>
      <c r="VVV30" s="141"/>
      <c r="VVW30" s="142"/>
      <c r="VVX30" s="142"/>
      <c r="VVY30" s="143"/>
      <c r="VVZ30" s="144"/>
      <c r="VWA30" s="144"/>
      <c r="VWB30" s="144"/>
      <c r="VWC30" s="141"/>
      <c r="VWD30" s="141"/>
      <c r="VWE30" s="142"/>
      <c r="VWF30" s="142"/>
      <c r="VWG30" s="143"/>
      <c r="VWH30" s="144"/>
      <c r="VWI30" s="144"/>
      <c r="VWJ30" s="144"/>
      <c r="VWK30" s="141"/>
      <c r="VWL30" s="141"/>
      <c r="VWM30" s="142"/>
      <c r="VWN30" s="142"/>
      <c r="VWO30" s="143"/>
      <c r="VWP30" s="144"/>
      <c r="VWQ30" s="144"/>
      <c r="VWR30" s="144"/>
      <c r="VWS30" s="141"/>
      <c r="VWT30" s="141"/>
      <c r="VWU30" s="142"/>
      <c r="VWV30" s="142"/>
      <c r="VWW30" s="143"/>
      <c r="VWX30" s="144"/>
      <c r="VWY30" s="144"/>
      <c r="VWZ30" s="144"/>
      <c r="VXA30" s="141"/>
      <c r="VXB30" s="141"/>
      <c r="VXC30" s="142"/>
      <c r="VXD30" s="142"/>
      <c r="VXE30" s="143"/>
      <c r="VXF30" s="144"/>
      <c r="VXG30" s="144"/>
      <c r="VXH30" s="144"/>
      <c r="VXI30" s="141"/>
      <c r="VXJ30" s="141"/>
      <c r="VXK30" s="142"/>
      <c r="VXL30" s="142"/>
      <c r="VXM30" s="143"/>
      <c r="VXN30" s="144"/>
      <c r="VXO30" s="144"/>
      <c r="VXP30" s="144"/>
      <c r="VXQ30" s="141"/>
      <c r="VXR30" s="141"/>
      <c r="VXS30" s="142"/>
      <c r="VXT30" s="142"/>
      <c r="VXU30" s="143"/>
      <c r="VXV30" s="144"/>
      <c r="VXW30" s="144"/>
      <c r="VXX30" s="144"/>
      <c r="VXY30" s="141"/>
      <c r="VXZ30" s="141"/>
      <c r="VYA30" s="142"/>
      <c r="VYB30" s="142"/>
      <c r="VYC30" s="143"/>
      <c r="VYD30" s="144"/>
      <c r="VYE30" s="144"/>
      <c r="VYF30" s="144"/>
      <c r="VYG30" s="141"/>
      <c r="VYH30" s="141"/>
      <c r="VYI30" s="142"/>
      <c r="VYJ30" s="142"/>
      <c r="VYK30" s="143"/>
      <c r="VYL30" s="144"/>
      <c r="VYM30" s="144"/>
      <c r="VYN30" s="144"/>
      <c r="VYO30" s="141"/>
      <c r="VYP30" s="141"/>
      <c r="VYQ30" s="142"/>
      <c r="VYR30" s="142"/>
      <c r="VYS30" s="143"/>
      <c r="VYT30" s="144"/>
      <c r="VYU30" s="144"/>
      <c r="VYV30" s="144"/>
      <c r="VYW30" s="141"/>
      <c r="VYX30" s="141"/>
      <c r="VYY30" s="142"/>
      <c r="VYZ30" s="142"/>
      <c r="VZA30" s="143"/>
      <c r="VZB30" s="144"/>
      <c r="VZC30" s="144"/>
      <c r="VZD30" s="144"/>
      <c r="VZE30" s="141"/>
      <c r="VZF30" s="141"/>
      <c r="VZG30" s="142"/>
      <c r="VZH30" s="142"/>
      <c r="VZI30" s="143"/>
      <c r="VZJ30" s="144"/>
      <c r="VZK30" s="144"/>
      <c r="VZL30" s="144"/>
      <c r="VZM30" s="141"/>
      <c r="VZN30" s="141"/>
      <c r="VZO30" s="142"/>
      <c r="VZP30" s="142"/>
      <c r="VZQ30" s="143"/>
      <c r="VZR30" s="144"/>
      <c r="VZS30" s="144"/>
      <c r="VZT30" s="144"/>
      <c r="VZU30" s="141"/>
      <c r="VZV30" s="141"/>
      <c r="VZW30" s="142"/>
      <c r="VZX30" s="142"/>
      <c r="VZY30" s="143"/>
      <c r="VZZ30" s="144"/>
      <c r="WAA30" s="144"/>
      <c r="WAB30" s="144"/>
      <c r="WAC30" s="141"/>
      <c r="WAD30" s="141"/>
      <c r="WAE30" s="142"/>
      <c r="WAF30" s="142"/>
      <c r="WAG30" s="143"/>
      <c r="WAH30" s="144"/>
      <c r="WAI30" s="144"/>
      <c r="WAJ30" s="144"/>
      <c r="WAK30" s="141"/>
      <c r="WAL30" s="141"/>
      <c r="WAM30" s="142"/>
      <c r="WAN30" s="142"/>
      <c r="WAO30" s="143"/>
      <c r="WAP30" s="144"/>
      <c r="WAQ30" s="144"/>
      <c r="WAR30" s="144"/>
      <c r="WAS30" s="141"/>
      <c r="WAT30" s="141"/>
      <c r="WAU30" s="142"/>
      <c r="WAV30" s="142"/>
      <c r="WAW30" s="143"/>
      <c r="WAX30" s="144"/>
      <c r="WAY30" s="144"/>
      <c r="WAZ30" s="144"/>
      <c r="WBA30" s="141"/>
      <c r="WBB30" s="141"/>
      <c r="WBC30" s="142"/>
      <c r="WBD30" s="142"/>
      <c r="WBE30" s="143"/>
      <c r="WBF30" s="144"/>
      <c r="WBG30" s="144"/>
      <c r="WBH30" s="144"/>
      <c r="WBI30" s="141"/>
      <c r="WBJ30" s="141"/>
      <c r="WBK30" s="142"/>
      <c r="WBL30" s="142"/>
      <c r="WBM30" s="143"/>
      <c r="WBN30" s="144"/>
      <c r="WBO30" s="144"/>
      <c r="WBP30" s="144"/>
      <c r="WBQ30" s="141"/>
      <c r="WBR30" s="141"/>
      <c r="WBS30" s="142"/>
      <c r="WBT30" s="142"/>
      <c r="WBU30" s="143"/>
      <c r="WBV30" s="144"/>
      <c r="WBW30" s="144"/>
      <c r="WBX30" s="144"/>
      <c r="WBY30" s="141"/>
      <c r="WBZ30" s="141"/>
      <c r="WCA30" s="142"/>
      <c r="WCB30" s="142"/>
      <c r="WCC30" s="143"/>
      <c r="WCD30" s="144"/>
      <c r="WCE30" s="144"/>
      <c r="WCF30" s="144"/>
      <c r="WCG30" s="141"/>
      <c r="WCH30" s="141"/>
      <c r="WCI30" s="142"/>
      <c r="WCJ30" s="142"/>
      <c r="WCK30" s="143"/>
      <c r="WCL30" s="144"/>
      <c r="WCM30" s="144"/>
      <c r="WCN30" s="144"/>
      <c r="WCO30" s="141"/>
      <c r="WCP30" s="141"/>
      <c r="WCQ30" s="142"/>
      <c r="WCR30" s="142"/>
      <c r="WCS30" s="143"/>
      <c r="WCT30" s="144"/>
      <c r="WCU30" s="144"/>
      <c r="WCV30" s="144"/>
      <c r="WCW30" s="141"/>
      <c r="WCX30" s="141"/>
      <c r="WCY30" s="142"/>
      <c r="WCZ30" s="142"/>
      <c r="WDA30" s="143"/>
      <c r="WDB30" s="144"/>
      <c r="WDC30" s="144"/>
      <c r="WDD30" s="144"/>
      <c r="WDE30" s="141"/>
      <c r="WDF30" s="141"/>
      <c r="WDG30" s="142"/>
      <c r="WDH30" s="142"/>
      <c r="WDI30" s="143"/>
      <c r="WDJ30" s="144"/>
      <c r="WDK30" s="144"/>
      <c r="WDL30" s="144"/>
      <c r="WDM30" s="141"/>
      <c r="WDN30" s="141"/>
      <c r="WDO30" s="142"/>
      <c r="WDP30" s="142"/>
      <c r="WDQ30" s="143"/>
      <c r="WDR30" s="144"/>
      <c r="WDS30" s="144"/>
      <c r="WDT30" s="144"/>
      <c r="WDU30" s="141"/>
      <c r="WDV30" s="141"/>
      <c r="WDW30" s="142"/>
      <c r="WDX30" s="142"/>
      <c r="WDY30" s="143"/>
      <c r="WDZ30" s="144"/>
      <c r="WEA30" s="144"/>
      <c r="WEB30" s="144"/>
      <c r="WEC30" s="141"/>
      <c r="WED30" s="141"/>
      <c r="WEE30" s="142"/>
      <c r="WEF30" s="142"/>
      <c r="WEG30" s="143"/>
      <c r="WEH30" s="144"/>
      <c r="WEI30" s="144"/>
      <c r="WEJ30" s="144"/>
      <c r="WEK30" s="141"/>
      <c r="WEL30" s="141"/>
      <c r="WEM30" s="142"/>
      <c r="WEN30" s="142"/>
      <c r="WEO30" s="143"/>
      <c r="WEP30" s="144"/>
      <c r="WEQ30" s="144"/>
      <c r="WER30" s="144"/>
      <c r="WES30" s="141"/>
      <c r="WET30" s="141"/>
      <c r="WEU30" s="142"/>
      <c r="WEV30" s="142"/>
      <c r="WEW30" s="143"/>
      <c r="WEX30" s="144"/>
      <c r="WEY30" s="144"/>
      <c r="WEZ30" s="144"/>
      <c r="WFA30" s="141"/>
      <c r="WFB30" s="141"/>
      <c r="WFC30" s="142"/>
      <c r="WFD30" s="142"/>
      <c r="WFE30" s="143"/>
      <c r="WFF30" s="144"/>
      <c r="WFG30" s="144"/>
      <c r="WFH30" s="144"/>
      <c r="WFI30" s="141"/>
      <c r="WFJ30" s="141"/>
      <c r="WFK30" s="142"/>
      <c r="WFL30" s="142"/>
      <c r="WFM30" s="143"/>
      <c r="WFN30" s="144"/>
      <c r="WFO30" s="144"/>
      <c r="WFP30" s="144"/>
      <c r="WFQ30" s="141"/>
      <c r="WFR30" s="141"/>
      <c r="WFS30" s="142"/>
      <c r="WFT30" s="142"/>
      <c r="WFU30" s="143"/>
      <c r="WFV30" s="144"/>
      <c r="WFW30" s="144"/>
      <c r="WFX30" s="144"/>
      <c r="WFY30" s="141"/>
      <c r="WFZ30" s="141"/>
      <c r="WGA30" s="142"/>
      <c r="WGB30" s="142"/>
      <c r="WGC30" s="143"/>
      <c r="WGD30" s="144"/>
      <c r="WGE30" s="144"/>
      <c r="WGF30" s="144"/>
      <c r="WGG30" s="141"/>
      <c r="WGH30" s="141"/>
      <c r="WGI30" s="142"/>
      <c r="WGJ30" s="142"/>
      <c r="WGK30" s="143"/>
      <c r="WGL30" s="144"/>
      <c r="WGM30" s="144"/>
      <c r="WGN30" s="144"/>
      <c r="WGO30" s="141"/>
      <c r="WGP30" s="141"/>
      <c r="WGQ30" s="142"/>
      <c r="WGR30" s="142"/>
      <c r="WGS30" s="143"/>
      <c r="WGT30" s="144"/>
      <c r="WGU30" s="144"/>
      <c r="WGV30" s="144"/>
      <c r="WGW30" s="141"/>
      <c r="WGX30" s="141"/>
      <c r="WGY30" s="142"/>
      <c r="WGZ30" s="142"/>
      <c r="WHA30" s="143"/>
      <c r="WHB30" s="144"/>
      <c r="WHC30" s="144"/>
      <c r="WHD30" s="144"/>
      <c r="WHE30" s="141"/>
      <c r="WHF30" s="141"/>
      <c r="WHG30" s="142"/>
      <c r="WHH30" s="142"/>
      <c r="WHI30" s="143"/>
      <c r="WHJ30" s="144"/>
      <c r="WHK30" s="144"/>
      <c r="WHL30" s="144"/>
      <c r="WHM30" s="141"/>
      <c r="WHN30" s="141"/>
      <c r="WHO30" s="142"/>
      <c r="WHP30" s="142"/>
      <c r="WHQ30" s="143"/>
      <c r="WHR30" s="144"/>
      <c r="WHS30" s="144"/>
      <c r="WHT30" s="144"/>
      <c r="WHU30" s="141"/>
      <c r="WHV30" s="141"/>
      <c r="WHW30" s="142"/>
      <c r="WHX30" s="142"/>
      <c r="WHY30" s="143"/>
      <c r="WHZ30" s="144"/>
      <c r="WIA30" s="144"/>
      <c r="WIB30" s="144"/>
      <c r="WIC30" s="141"/>
      <c r="WID30" s="141"/>
      <c r="WIE30" s="142"/>
      <c r="WIF30" s="142"/>
      <c r="WIG30" s="143"/>
      <c r="WIH30" s="144"/>
      <c r="WII30" s="144"/>
      <c r="WIJ30" s="144"/>
      <c r="WIK30" s="141"/>
      <c r="WIL30" s="141"/>
      <c r="WIM30" s="142"/>
      <c r="WIN30" s="142"/>
      <c r="WIO30" s="143"/>
      <c r="WIP30" s="144"/>
      <c r="WIQ30" s="144"/>
      <c r="WIR30" s="144"/>
      <c r="WIS30" s="141"/>
      <c r="WIT30" s="141"/>
      <c r="WIU30" s="142"/>
      <c r="WIV30" s="142"/>
      <c r="WIW30" s="143"/>
      <c r="WIX30" s="144"/>
      <c r="WIY30" s="144"/>
      <c r="WIZ30" s="144"/>
      <c r="WJA30" s="141"/>
      <c r="WJB30" s="141"/>
      <c r="WJC30" s="142"/>
      <c r="WJD30" s="142"/>
      <c r="WJE30" s="143"/>
      <c r="WJF30" s="144"/>
      <c r="WJG30" s="144"/>
      <c r="WJH30" s="144"/>
      <c r="WJI30" s="141"/>
      <c r="WJJ30" s="141"/>
      <c r="WJK30" s="142"/>
      <c r="WJL30" s="142"/>
      <c r="WJM30" s="143"/>
      <c r="WJN30" s="144"/>
      <c r="WJO30" s="144"/>
      <c r="WJP30" s="144"/>
      <c r="WJQ30" s="141"/>
      <c r="WJR30" s="141"/>
      <c r="WJS30" s="142"/>
      <c r="WJT30" s="142"/>
      <c r="WJU30" s="143"/>
      <c r="WJV30" s="144"/>
      <c r="WJW30" s="144"/>
      <c r="WJX30" s="144"/>
      <c r="WJY30" s="141"/>
      <c r="WJZ30" s="141"/>
      <c r="WKA30" s="142"/>
      <c r="WKB30" s="142"/>
      <c r="WKC30" s="143"/>
      <c r="WKD30" s="144"/>
      <c r="WKE30" s="144"/>
      <c r="WKF30" s="144"/>
      <c r="WKG30" s="141"/>
      <c r="WKH30" s="141"/>
      <c r="WKI30" s="142"/>
      <c r="WKJ30" s="142"/>
      <c r="WKK30" s="143"/>
      <c r="WKL30" s="144"/>
      <c r="WKM30" s="144"/>
      <c r="WKN30" s="144"/>
      <c r="WKO30" s="141"/>
      <c r="WKP30" s="141"/>
      <c r="WKQ30" s="142"/>
      <c r="WKR30" s="142"/>
      <c r="WKS30" s="143"/>
      <c r="WKT30" s="144"/>
      <c r="WKU30" s="144"/>
      <c r="WKV30" s="144"/>
      <c r="WKW30" s="141"/>
      <c r="WKX30" s="141"/>
      <c r="WKY30" s="142"/>
      <c r="WKZ30" s="142"/>
      <c r="WLA30" s="143"/>
      <c r="WLB30" s="144"/>
      <c r="WLC30" s="144"/>
      <c r="WLD30" s="144"/>
      <c r="WLE30" s="141"/>
      <c r="WLF30" s="141"/>
      <c r="WLG30" s="142"/>
      <c r="WLH30" s="142"/>
      <c r="WLI30" s="143"/>
      <c r="WLJ30" s="144"/>
      <c r="WLK30" s="144"/>
      <c r="WLL30" s="144"/>
      <c r="WLM30" s="141"/>
      <c r="WLN30" s="141"/>
      <c r="WLO30" s="142"/>
      <c r="WLP30" s="142"/>
      <c r="WLQ30" s="143"/>
      <c r="WLR30" s="144"/>
      <c r="WLS30" s="144"/>
      <c r="WLT30" s="144"/>
      <c r="WLU30" s="141"/>
      <c r="WLV30" s="141"/>
      <c r="WLW30" s="142"/>
      <c r="WLX30" s="142"/>
      <c r="WLY30" s="143"/>
      <c r="WLZ30" s="144"/>
      <c r="WMA30" s="144"/>
      <c r="WMB30" s="144"/>
      <c r="WMC30" s="141"/>
      <c r="WMD30" s="141"/>
      <c r="WME30" s="142"/>
      <c r="WMF30" s="142"/>
      <c r="WMG30" s="143"/>
      <c r="WMH30" s="144"/>
      <c r="WMI30" s="144"/>
      <c r="WMJ30" s="144"/>
      <c r="WMK30" s="141"/>
      <c r="WML30" s="141"/>
      <c r="WMM30" s="142"/>
      <c r="WMN30" s="142"/>
      <c r="WMO30" s="143"/>
      <c r="WMP30" s="144"/>
      <c r="WMQ30" s="144"/>
      <c r="WMR30" s="144"/>
      <c r="WMS30" s="141"/>
      <c r="WMT30" s="141"/>
      <c r="WMU30" s="142"/>
      <c r="WMV30" s="142"/>
      <c r="WMW30" s="143"/>
      <c r="WMX30" s="144"/>
      <c r="WMY30" s="144"/>
      <c r="WMZ30" s="144"/>
      <c r="WNA30" s="141"/>
      <c r="WNB30" s="141"/>
      <c r="WNC30" s="142"/>
      <c r="WND30" s="142"/>
      <c r="WNE30" s="143"/>
      <c r="WNF30" s="144"/>
      <c r="WNG30" s="144"/>
      <c r="WNH30" s="144"/>
      <c r="WNI30" s="141"/>
      <c r="WNJ30" s="141"/>
      <c r="WNK30" s="142"/>
      <c r="WNL30" s="142"/>
      <c r="WNM30" s="143"/>
      <c r="WNN30" s="144"/>
      <c r="WNO30" s="144"/>
      <c r="WNP30" s="144"/>
      <c r="WNQ30" s="141"/>
      <c r="WNR30" s="141"/>
      <c r="WNS30" s="142"/>
      <c r="WNT30" s="142"/>
      <c r="WNU30" s="143"/>
      <c r="WNV30" s="144"/>
      <c r="WNW30" s="144"/>
      <c r="WNX30" s="144"/>
      <c r="WNY30" s="141"/>
      <c r="WNZ30" s="141"/>
      <c r="WOA30" s="142"/>
      <c r="WOB30" s="142"/>
      <c r="WOC30" s="143"/>
      <c r="WOD30" s="144"/>
      <c r="WOE30" s="144"/>
      <c r="WOF30" s="144"/>
      <c r="WOG30" s="141"/>
      <c r="WOH30" s="141"/>
      <c r="WOI30" s="142"/>
      <c r="WOJ30" s="142"/>
      <c r="WOK30" s="143"/>
      <c r="WOL30" s="144"/>
      <c r="WOM30" s="144"/>
      <c r="WON30" s="144"/>
      <c r="WOO30" s="141"/>
      <c r="WOP30" s="141"/>
      <c r="WOQ30" s="142"/>
      <c r="WOR30" s="142"/>
      <c r="WOS30" s="143"/>
      <c r="WOT30" s="144"/>
      <c r="WOU30" s="144"/>
      <c r="WOV30" s="144"/>
      <c r="WOW30" s="141"/>
      <c r="WOX30" s="141"/>
      <c r="WOY30" s="142"/>
      <c r="WOZ30" s="142"/>
      <c r="WPA30" s="143"/>
      <c r="WPB30" s="144"/>
      <c r="WPC30" s="144"/>
      <c r="WPD30" s="144"/>
      <c r="WPE30" s="141"/>
      <c r="WPF30" s="141"/>
      <c r="WPG30" s="142"/>
      <c r="WPH30" s="142"/>
      <c r="WPI30" s="143"/>
      <c r="WPJ30" s="144"/>
      <c r="WPK30" s="144"/>
      <c r="WPL30" s="144"/>
      <c r="WPM30" s="141"/>
      <c r="WPN30" s="141"/>
      <c r="WPO30" s="142"/>
      <c r="WPP30" s="142"/>
      <c r="WPQ30" s="143"/>
      <c r="WPR30" s="144"/>
      <c r="WPS30" s="144"/>
      <c r="WPT30" s="144"/>
      <c r="WPU30" s="141"/>
      <c r="WPV30" s="141"/>
      <c r="WPW30" s="142"/>
      <c r="WPX30" s="142"/>
      <c r="WPY30" s="143"/>
      <c r="WPZ30" s="144"/>
      <c r="WQA30" s="144"/>
      <c r="WQB30" s="144"/>
      <c r="WQC30" s="141"/>
      <c r="WQD30" s="141"/>
      <c r="WQE30" s="142"/>
      <c r="WQF30" s="142"/>
      <c r="WQG30" s="143"/>
      <c r="WQH30" s="144"/>
      <c r="WQI30" s="144"/>
      <c r="WQJ30" s="144"/>
      <c r="WQK30" s="141"/>
      <c r="WQL30" s="141"/>
      <c r="WQM30" s="142"/>
      <c r="WQN30" s="142"/>
      <c r="WQO30" s="143"/>
      <c r="WQP30" s="144"/>
      <c r="WQQ30" s="144"/>
      <c r="WQR30" s="144"/>
      <c r="WQS30" s="141"/>
      <c r="WQT30" s="141"/>
      <c r="WQU30" s="142"/>
      <c r="WQV30" s="142"/>
      <c r="WQW30" s="143"/>
      <c r="WQX30" s="144"/>
      <c r="WQY30" s="144"/>
      <c r="WQZ30" s="144"/>
      <c r="WRA30" s="141"/>
      <c r="WRB30" s="141"/>
      <c r="WRC30" s="142"/>
      <c r="WRD30" s="142"/>
      <c r="WRE30" s="143"/>
      <c r="WRF30" s="144"/>
      <c r="WRG30" s="144"/>
      <c r="WRH30" s="144"/>
      <c r="WRI30" s="141"/>
      <c r="WRJ30" s="141"/>
      <c r="WRK30" s="142"/>
      <c r="WRL30" s="142"/>
      <c r="WRM30" s="143"/>
      <c r="WRN30" s="144"/>
      <c r="WRO30" s="144"/>
      <c r="WRP30" s="144"/>
      <c r="WRQ30" s="141"/>
      <c r="WRR30" s="141"/>
      <c r="WRS30" s="142"/>
      <c r="WRT30" s="142"/>
      <c r="WRU30" s="143"/>
      <c r="WRV30" s="144"/>
      <c r="WRW30" s="144"/>
      <c r="WRX30" s="144"/>
      <c r="WRY30" s="141"/>
      <c r="WRZ30" s="141"/>
      <c r="WSA30" s="142"/>
      <c r="WSB30" s="142"/>
      <c r="WSC30" s="143"/>
      <c r="WSD30" s="144"/>
      <c r="WSE30" s="144"/>
      <c r="WSF30" s="144"/>
      <c r="WSG30" s="141"/>
      <c r="WSH30" s="141"/>
      <c r="WSI30" s="142"/>
      <c r="WSJ30" s="142"/>
      <c r="WSK30" s="143"/>
      <c r="WSL30" s="144"/>
      <c r="WSM30" s="144"/>
      <c r="WSN30" s="144"/>
      <c r="WSO30" s="141"/>
      <c r="WSP30" s="141"/>
      <c r="WSQ30" s="142"/>
      <c r="WSR30" s="142"/>
      <c r="WSS30" s="143"/>
      <c r="WST30" s="144"/>
      <c r="WSU30" s="144"/>
      <c r="WSV30" s="144"/>
      <c r="WSW30" s="141"/>
      <c r="WSX30" s="141"/>
      <c r="WSY30" s="142"/>
      <c r="WSZ30" s="142"/>
      <c r="WTA30" s="143"/>
      <c r="WTB30" s="144"/>
      <c r="WTC30" s="144"/>
      <c r="WTD30" s="144"/>
      <c r="WTE30" s="141"/>
      <c r="WTF30" s="141"/>
      <c r="WTG30" s="142"/>
      <c r="WTH30" s="142"/>
      <c r="WTI30" s="143"/>
      <c r="WTJ30" s="144"/>
      <c r="WTK30" s="144"/>
      <c r="WTL30" s="144"/>
      <c r="WTM30" s="141"/>
      <c r="WTN30" s="141"/>
      <c r="WTO30" s="142"/>
      <c r="WTP30" s="142"/>
      <c r="WTQ30" s="143"/>
      <c r="WTR30" s="144"/>
      <c r="WTS30" s="144"/>
      <c r="WTT30" s="144"/>
      <c r="WTU30" s="141"/>
      <c r="WTV30" s="141"/>
      <c r="WTW30" s="142"/>
      <c r="WTX30" s="142"/>
      <c r="WTY30" s="143"/>
      <c r="WTZ30" s="144"/>
      <c r="WUA30" s="144"/>
      <c r="WUB30" s="144"/>
      <c r="WUC30" s="141"/>
      <c r="WUD30" s="141"/>
      <c r="WUE30" s="142"/>
      <c r="WUF30" s="142"/>
      <c r="WUG30" s="143"/>
      <c r="WUH30" s="144"/>
      <c r="WUI30" s="144"/>
      <c r="WUJ30" s="144"/>
      <c r="WUK30" s="141"/>
      <c r="WUL30" s="141"/>
      <c r="WUM30" s="142"/>
      <c r="WUN30" s="142"/>
      <c r="WUO30" s="143"/>
      <c r="WUP30" s="144"/>
      <c r="WUQ30" s="144"/>
      <c r="WUR30" s="144"/>
      <c r="WUS30" s="141"/>
      <c r="WUT30" s="141"/>
      <c r="WUU30" s="142"/>
      <c r="WUV30" s="142"/>
      <c r="WUW30" s="143"/>
      <c r="WUX30" s="144"/>
      <c r="WUY30" s="144"/>
      <c r="WUZ30" s="144"/>
      <c r="WVA30" s="141"/>
      <c r="WVB30" s="141"/>
      <c r="WVC30" s="142"/>
      <c r="WVD30" s="142"/>
      <c r="WVE30" s="143"/>
      <c r="WVF30" s="144"/>
      <c r="WVG30" s="144"/>
      <c r="WVH30" s="144"/>
      <c r="WVI30" s="141"/>
      <c r="WVJ30" s="141"/>
      <c r="WVK30" s="142"/>
      <c r="WVL30" s="142"/>
      <c r="WVM30" s="143"/>
      <c r="WVN30" s="144"/>
      <c r="WVO30" s="144"/>
      <c r="WVP30" s="144"/>
      <c r="WVQ30" s="141"/>
      <c r="WVR30" s="141"/>
      <c r="WVS30" s="142"/>
      <c r="WVT30" s="142"/>
      <c r="WVU30" s="143"/>
      <c r="WVV30" s="144"/>
      <c r="WVW30" s="144"/>
      <c r="WVX30" s="144"/>
      <c r="WVY30" s="141"/>
      <c r="WVZ30" s="141"/>
      <c r="WWA30" s="142"/>
      <c r="WWB30" s="142"/>
      <c r="WWC30" s="143"/>
      <c r="WWD30" s="144"/>
      <c r="WWE30" s="144"/>
      <c r="WWF30" s="144"/>
      <c r="WWG30" s="141"/>
      <c r="WWH30" s="141"/>
      <c r="WWI30" s="142"/>
      <c r="WWJ30" s="142"/>
      <c r="WWK30" s="143"/>
      <c r="WWL30" s="144"/>
      <c r="WWM30" s="144"/>
      <c r="WWN30" s="144"/>
      <c r="WWO30" s="141"/>
      <c r="WWP30" s="141"/>
      <c r="WWQ30" s="142"/>
      <c r="WWR30" s="142"/>
      <c r="WWS30" s="143"/>
      <c r="WWT30" s="144"/>
      <c r="WWU30" s="144"/>
      <c r="WWV30" s="144"/>
      <c r="WWW30" s="141"/>
      <c r="WWX30" s="141"/>
      <c r="WWY30" s="142"/>
      <c r="WWZ30" s="142"/>
      <c r="WXA30" s="143"/>
      <c r="WXB30" s="144"/>
      <c r="WXC30" s="144"/>
      <c r="WXD30" s="144"/>
      <c r="WXE30" s="141"/>
      <c r="WXF30" s="141"/>
      <c r="WXG30" s="142"/>
      <c r="WXH30" s="142"/>
      <c r="WXI30" s="143"/>
      <c r="WXJ30" s="144"/>
      <c r="WXK30" s="144"/>
      <c r="WXL30" s="144"/>
      <c r="WXM30" s="141"/>
      <c r="WXN30" s="141"/>
      <c r="WXO30" s="142"/>
      <c r="WXP30" s="142"/>
      <c r="WXQ30" s="143"/>
      <c r="WXR30" s="144"/>
      <c r="WXS30" s="144"/>
      <c r="WXT30" s="144"/>
      <c r="WXU30" s="141"/>
      <c r="WXV30" s="141"/>
      <c r="WXW30" s="142"/>
      <c r="WXX30" s="142"/>
      <c r="WXY30" s="143"/>
      <c r="WXZ30" s="144"/>
      <c r="WYA30" s="144"/>
      <c r="WYB30" s="144"/>
      <c r="WYC30" s="141"/>
      <c r="WYD30" s="141"/>
      <c r="WYE30" s="142"/>
      <c r="WYF30" s="142"/>
      <c r="WYG30" s="143"/>
      <c r="WYH30" s="144"/>
      <c r="WYI30" s="144"/>
      <c r="WYJ30" s="144"/>
      <c r="WYK30" s="141"/>
      <c r="WYL30" s="141"/>
      <c r="WYM30" s="142"/>
      <c r="WYN30" s="142"/>
      <c r="WYO30" s="143"/>
      <c r="WYP30" s="144"/>
      <c r="WYQ30" s="144"/>
      <c r="WYR30" s="144"/>
      <c r="WYS30" s="141"/>
      <c r="WYT30" s="141"/>
      <c r="WYU30" s="142"/>
      <c r="WYV30" s="142"/>
      <c r="WYW30" s="143"/>
      <c r="WYX30" s="144"/>
      <c r="WYY30" s="144"/>
      <c r="WYZ30" s="144"/>
      <c r="WZA30" s="141"/>
      <c r="WZB30" s="141"/>
      <c r="WZC30" s="142"/>
      <c r="WZD30" s="142"/>
      <c r="WZE30" s="143"/>
      <c r="WZF30" s="144"/>
      <c r="WZG30" s="144"/>
      <c r="WZH30" s="144"/>
      <c r="WZI30" s="141"/>
      <c r="WZJ30" s="141"/>
      <c r="WZK30" s="142"/>
      <c r="WZL30" s="142"/>
      <c r="WZM30" s="143"/>
      <c r="WZN30" s="144"/>
      <c r="WZO30" s="144"/>
      <c r="WZP30" s="144"/>
      <c r="WZQ30" s="141"/>
      <c r="WZR30" s="141"/>
      <c r="WZS30" s="142"/>
      <c r="WZT30" s="142"/>
      <c r="WZU30" s="143"/>
      <c r="WZV30" s="144"/>
      <c r="WZW30" s="144"/>
      <c r="WZX30" s="144"/>
      <c r="WZY30" s="141"/>
      <c r="WZZ30" s="141"/>
      <c r="XAA30" s="142"/>
      <c r="XAB30" s="142"/>
      <c r="XAC30" s="143"/>
      <c r="XAD30" s="144"/>
      <c r="XAE30" s="144"/>
      <c r="XAF30" s="144"/>
      <c r="XAG30" s="141"/>
      <c r="XAH30" s="141"/>
      <c r="XAI30" s="142"/>
      <c r="XAJ30" s="142"/>
      <c r="XAK30" s="143"/>
      <c r="XAL30" s="144"/>
      <c r="XAM30" s="144"/>
      <c r="XAN30" s="144"/>
      <c r="XAO30" s="141"/>
      <c r="XAP30" s="141"/>
      <c r="XAQ30" s="142"/>
      <c r="XAR30" s="142"/>
      <c r="XAS30" s="143"/>
      <c r="XAT30" s="144"/>
      <c r="XAU30" s="144"/>
      <c r="XAV30" s="144"/>
      <c r="XAW30" s="141"/>
      <c r="XAX30" s="141"/>
      <c r="XAY30" s="142"/>
      <c r="XAZ30" s="142"/>
      <c r="XBA30" s="143"/>
      <c r="XBB30" s="144"/>
      <c r="XBC30" s="144"/>
      <c r="XBD30" s="144"/>
      <c r="XBE30" s="141"/>
      <c r="XBF30" s="141"/>
      <c r="XBG30" s="142"/>
      <c r="XBH30" s="142"/>
      <c r="XBI30" s="143"/>
      <c r="XBJ30" s="144"/>
      <c r="XBK30" s="144"/>
      <c r="XBL30" s="144"/>
      <c r="XBM30" s="141"/>
      <c r="XBN30" s="141"/>
      <c r="XBO30" s="142"/>
      <c r="XBP30" s="142"/>
      <c r="XBQ30" s="143"/>
      <c r="XBR30" s="144"/>
      <c r="XBS30" s="144"/>
      <c r="XBT30" s="144"/>
      <c r="XBU30" s="141"/>
      <c r="XBV30" s="141"/>
      <c r="XBW30" s="142"/>
      <c r="XBX30" s="142"/>
      <c r="XBY30" s="143"/>
      <c r="XBZ30" s="144"/>
      <c r="XCA30" s="144"/>
      <c r="XCB30" s="144"/>
      <c r="XCC30" s="141"/>
      <c r="XCD30" s="141"/>
      <c r="XCE30" s="142"/>
      <c r="XCF30" s="142"/>
      <c r="XCG30" s="143"/>
      <c r="XCH30" s="144"/>
      <c r="XCI30" s="144"/>
      <c r="XCJ30" s="144"/>
      <c r="XCK30" s="141"/>
      <c r="XCL30" s="141"/>
      <c r="XCM30" s="142"/>
      <c r="XCN30" s="142"/>
      <c r="XCO30" s="143"/>
      <c r="XCP30" s="144"/>
      <c r="XCQ30" s="144"/>
      <c r="XCR30" s="144"/>
      <c r="XCS30" s="141"/>
      <c r="XCT30" s="141"/>
      <c r="XCU30" s="142"/>
      <c r="XCV30" s="142"/>
      <c r="XCW30" s="143"/>
      <c r="XCX30" s="144"/>
      <c r="XCY30" s="144"/>
      <c r="XCZ30" s="144"/>
      <c r="XDA30" s="141"/>
      <c r="XDB30" s="141"/>
      <c r="XDC30" s="142"/>
      <c r="XDD30" s="142"/>
      <c r="XDE30" s="143"/>
      <c r="XDF30" s="144"/>
      <c r="XDG30" s="144"/>
      <c r="XDH30" s="144"/>
      <c r="XDI30" s="141"/>
      <c r="XDJ30" s="141"/>
      <c r="XDK30" s="142"/>
      <c r="XDL30" s="142"/>
      <c r="XDM30" s="143"/>
      <c r="XDN30" s="144"/>
      <c r="XDO30" s="144"/>
      <c r="XDP30" s="144"/>
      <c r="XDQ30" s="141"/>
      <c r="XDR30" s="141"/>
      <c r="XDS30" s="142"/>
      <c r="XDT30" s="142"/>
      <c r="XDU30" s="143"/>
      <c r="XDV30" s="144"/>
      <c r="XDW30" s="144"/>
      <c r="XDX30" s="144"/>
      <c r="XDY30" s="141"/>
      <c r="XDZ30" s="141"/>
      <c r="XEA30" s="142"/>
      <c r="XEB30" s="142"/>
      <c r="XEC30" s="143"/>
      <c r="XED30" s="144"/>
      <c r="XEE30" s="144"/>
      <c r="XEF30" s="144"/>
      <c r="XEG30" s="141"/>
      <c r="XEH30" s="141"/>
      <c r="XEI30" s="142"/>
      <c r="XEJ30" s="142"/>
      <c r="XEK30" s="143"/>
      <c r="XEL30" s="144"/>
      <c r="XEM30" s="144"/>
      <c r="XEN30" s="144"/>
      <c r="XEO30" s="141"/>
      <c r="XEP30" s="141"/>
      <c r="XEQ30" s="142"/>
      <c r="XER30" s="142"/>
      <c r="XES30" s="143"/>
      <c r="XET30" s="144"/>
      <c r="XEU30" s="144"/>
      <c r="XEV30" s="144"/>
      <c r="XEW30" s="141"/>
      <c r="XEX30" s="141"/>
      <c r="XEY30" s="142"/>
      <c r="XEZ30" s="142"/>
      <c r="XFA30" s="143"/>
      <c r="XFB30" s="144"/>
      <c r="XFC30" s="144"/>
      <c r="XFD30" s="144"/>
    </row>
    <row r="31" spans="1:16384" ht="17" thickTop="1" x14ac:dyDescent="0.2">
      <c r="A31" t="s">
        <v>245</v>
      </c>
      <c r="C31" s="125">
        <v>2008</v>
      </c>
      <c r="D31" s="125" t="s">
        <v>146</v>
      </c>
      <c r="E31" s="138">
        <f>'Vehicle Fleet Gallon conversion'!E12</f>
        <v>9849</v>
      </c>
      <c r="F31" s="183">
        <f t="shared" si="0"/>
        <v>87528063</v>
      </c>
      <c r="G31" s="183">
        <f t="shared" si="1"/>
        <v>87.528063000000003</v>
      </c>
      <c r="H31" s="139"/>
      <c r="J31" s="123">
        <v>2011</v>
      </c>
      <c r="K31" s="189">
        <v>354.71012238104521</v>
      </c>
      <c r="L31" s="189">
        <v>526.483654</v>
      </c>
      <c r="M31" s="189">
        <v>55.966519999999996</v>
      </c>
      <c r="N31" s="189">
        <v>937.1602963810451</v>
      </c>
    </row>
    <row r="32" spans="1:16384" x14ac:dyDescent="0.2">
      <c r="A32" t="s">
        <v>246</v>
      </c>
      <c r="C32" s="125">
        <v>2008</v>
      </c>
      <c r="D32" s="125" t="s">
        <v>146</v>
      </c>
      <c r="E32" s="138">
        <f>'Vehicle Fleet Gallon conversion'!E13</f>
        <v>52194</v>
      </c>
      <c r="F32" s="183">
        <f t="shared" si="0"/>
        <v>463848078</v>
      </c>
      <c r="G32" s="183">
        <f t="shared" si="1"/>
        <v>463.84807800000004</v>
      </c>
      <c r="H32" s="139"/>
      <c r="J32" s="123">
        <v>2012</v>
      </c>
      <c r="K32" s="189">
        <v>305.29515089325253</v>
      </c>
      <c r="L32" s="189">
        <v>606.77769899999998</v>
      </c>
      <c r="M32" s="189">
        <v>63.84234</v>
      </c>
      <c r="N32" s="189">
        <v>975.91518989325255</v>
      </c>
    </row>
    <row r="33" spans="1:16384" x14ac:dyDescent="0.2">
      <c r="A33" t="s">
        <v>247</v>
      </c>
      <c r="C33" s="125">
        <v>2008</v>
      </c>
      <c r="D33" s="125" t="s">
        <v>146</v>
      </c>
      <c r="E33" s="138">
        <f>'Vehicle Fleet Gallon conversion'!E14</f>
        <v>3875</v>
      </c>
      <c r="F33" s="183">
        <f t="shared" si="0"/>
        <v>34437125</v>
      </c>
      <c r="G33" s="183">
        <f t="shared" si="1"/>
        <v>34.437125000000002</v>
      </c>
      <c r="H33" s="139"/>
      <c r="J33" s="123">
        <v>2013</v>
      </c>
      <c r="K33" s="189">
        <v>303.10752478790323</v>
      </c>
      <c r="L33" s="189">
        <v>441.81720499999994</v>
      </c>
      <c r="M33" s="189">
        <v>44.782960000000003</v>
      </c>
      <c r="N33" s="189">
        <v>789.70768978790318</v>
      </c>
    </row>
    <row r="34" spans="1:16384" x14ac:dyDescent="0.2">
      <c r="A34" t="s">
        <v>248</v>
      </c>
      <c r="C34" s="125">
        <v>2008</v>
      </c>
      <c r="D34" s="125" t="s">
        <v>146</v>
      </c>
      <c r="E34" s="138">
        <f>'Vehicle Fleet Gallon conversion'!E15</f>
        <v>649</v>
      </c>
      <c r="F34" s="183">
        <f t="shared" si="0"/>
        <v>5767663</v>
      </c>
      <c r="G34" s="183">
        <f t="shared" si="1"/>
        <v>5.7676630000000007</v>
      </c>
      <c r="H34" s="139"/>
      <c r="J34" s="123">
        <v>2014</v>
      </c>
      <c r="K34" s="189">
        <v>294.98539185569916</v>
      </c>
      <c r="L34" s="189">
        <v>439.55839621000001</v>
      </c>
      <c r="M34" s="189">
        <v>19.745519999999999</v>
      </c>
      <c r="N34" s="189">
        <v>754.28930806569906</v>
      </c>
    </row>
    <row r="35" spans="1:16384" x14ac:dyDescent="0.2">
      <c r="A35" t="s">
        <v>249</v>
      </c>
      <c r="C35" s="125">
        <v>2008</v>
      </c>
      <c r="D35" s="125" t="s">
        <v>146</v>
      </c>
      <c r="E35" s="138">
        <f>'Vehicle Fleet Gallon conversion'!E16</f>
        <v>620</v>
      </c>
      <c r="F35" s="183">
        <f t="shared" si="0"/>
        <v>5509940</v>
      </c>
      <c r="G35" s="183">
        <f t="shared" si="1"/>
        <v>5.5099400000000003</v>
      </c>
      <c r="H35" s="139"/>
      <c r="J35" s="123">
        <v>2015</v>
      </c>
      <c r="K35" s="189">
        <v>296.65317289498608</v>
      </c>
      <c r="L35" s="189">
        <v>437.67666371870001</v>
      </c>
      <c r="M35" s="189">
        <v>16.981147199999999</v>
      </c>
      <c r="N35" s="189">
        <v>751.31098381368611</v>
      </c>
    </row>
    <row r="36" spans="1:16384" ht="17" thickBot="1" x14ac:dyDescent="0.25">
      <c r="A36" s="141" t="s">
        <v>250</v>
      </c>
      <c r="B36" s="141"/>
      <c r="C36" s="142">
        <v>2008</v>
      </c>
      <c r="D36" s="142" t="s">
        <v>146</v>
      </c>
      <c r="E36" s="143">
        <f>'Vehicle Fleet Gallon conversion'!E17</f>
        <v>3</v>
      </c>
      <c r="F36" s="184">
        <f t="shared" si="0"/>
        <v>26661</v>
      </c>
      <c r="G36" s="184">
        <f t="shared" si="1"/>
        <v>2.6661000000000001E-2</v>
      </c>
      <c r="H36" s="144">
        <f>SUM(G31:G36)</f>
        <v>597.1175300000001</v>
      </c>
      <c r="J36" s="123">
        <v>2016</v>
      </c>
      <c r="K36" s="189">
        <v>298.3303831930491</v>
      </c>
      <c r="L36" s="189">
        <v>436.183029387901</v>
      </c>
      <c r="M36" s="189">
        <v>14.603786592000001</v>
      </c>
      <c r="N36" s="189">
        <v>749.11719917295011</v>
      </c>
      <c r="AP36" s="141"/>
      <c r="AQ36" s="142"/>
      <c r="AR36" s="142"/>
      <c r="AS36" s="143"/>
      <c r="AT36" s="144"/>
      <c r="AU36" s="144"/>
      <c r="AV36" s="144"/>
      <c r="AW36" s="141"/>
      <c r="AX36" s="141"/>
      <c r="AY36" s="142"/>
      <c r="AZ36" s="142"/>
      <c r="BA36" s="143"/>
      <c r="BB36" s="144"/>
      <c r="BC36" s="144"/>
      <c r="BD36" s="144"/>
      <c r="BE36" s="141"/>
      <c r="BF36" s="141"/>
      <c r="BG36" s="142"/>
      <c r="BH36" s="142"/>
      <c r="BI36" s="143"/>
      <c r="BJ36" s="144"/>
      <c r="BK36" s="144"/>
      <c r="BL36" s="144"/>
      <c r="BM36" s="141"/>
      <c r="BN36" s="141"/>
      <c r="BO36" s="142"/>
      <c r="BP36" s="142"/>
      <c r="BQ36" s="143"/>
      <c r="BR36" s="144"/>
      <c r="BS36" s="144"/>
      <c r="BT36" s="144"/>
      <c r="BU36" s="141"/>
      <c r="BV36" s="141"/>
      <c r="BW36" s="142"/>
      <c r="BX36" s="142"/>
      <c r="BY36" s="143"/>
      <c r="BZ36" s="144"/>
      <c r="CA36" s="144"/>
      <c r="CB36" s="144"/>
      <c r="CC36" s="141"/>
      <c r="CD36" s="141"/>
      <c r="CE36" s="142"/>
      <c r="CF36" s="142"/>
      <c r="CG36" s="143"/>
      <c r="CH36" s="144"/>
      <c r="CI36" s="144"/>
      <c r="CJ36" s="144"/>
      <c r="CK36" s="141"/>
      <c r="CL36" s="141"/>
      <c r="CM36" s="142"/>
      <c r="CN36" s="142"/>
      <c r="CO36" s="143"/>
      <c r="CP36" s="144"/>
      <c r="CQ36" s="144"/>
      <c r="CR36" s="144"/>
      <c r="CS36" s="141"/>
      <c r="CT36" s="141"/>
      <c r="CU36" s="142"/>
      <c r="CV36" s="142"/>
      <c r="CW36" s="143"/>
      <c r="CX36" s="144"/>
      <c r="CY36" s="144"/>
      <c r="CZ36" s="144"/>
      <c r="DA36" s="141"/>
      <c r="DB36" s="141"/>
      <c r="DC36" s="142"/>
      <c r="DD36" s="142"/>
      <c r="DE36" s="143"/>
      <c r="DF36" s="144"/>
      <c r="DG36" s="144"/>
      <c r="DH36" s="144"/>
      <c r="DI36" s="141"/>
      <c r="DJ36" s="141"/>
      <c r="DK36" s="142"/>
      <c r="DL36" s="142"/>
      <c r="DM36" s="143"/>
      <c r="DN36" s="144"/>
      <c r="DO36" s="144"/>
      <c r="DP36" s="144"/>
      <c r="DQ36" s="141"/>
      <c r="DR36" s="141"/>
      <c r="DS36" s="142"/>
      <c r="DT36" s="142"/>
      <c r="DU36" s="143"/>
      <c r="DV36" s="144"/>
      <c r="DW36" s="144"/>
      <c r="DX36" s="144"/>
      <c r="DY36" s="141"/>
      <c r="DZ36" s="141"/>
      <c r="EA36" s="142"/>
      <c r="EB36" s="142"/>
      <c r="EC36" s="143"/>
      <c r="ED36" s="144"/>
      <c r="EE36" s="144"/>
      <c r="EF36" s="144"/>
      <c r="EG36" s="141"/>
      <c r="EH36" s="141"/>
      <c r="EI36" s="142"/>
      <c r="EJ36" s="142"/>
      <c r="EK36" s="143"/>
      <c r="EL36" s="144"/>
      <c r="EM36" s="144"/>
      <c r="EN36" s="144"/>
      <c r="EO36" s="141"/>
      <c r="EP36" s="141"/>
      <c r="EQ36" s="142"/>
      <c r="ER36" s="142"/>
      <c r="ES36" s="143"/>
      <c r="ET36" s="144"/>
      <c r="EU36" s="144"/>
      <c r="EV36" s="144"/>
      <c r="EW36" s="141"/>
      <c r="EX36" s="141"/>
      <c r="EY36" s="142"/>
      <c r="EZ36" s="142"/>
      <c r="FA36" s="143"/>
      <c r="FB36" s="144"/>
      <c r="FC36" s="144"/>
      <c r="FD36" s="144"/>
      <c r="FE36" s="141"/>
      <c r="FF36" s="141"/>
      <c r="FG36" s="142"/>
      <c r="FH36" s="142"/>
      <c r="FI36" s="143"/>
      <c r="FJ36" s="144"/>
      <c r="FK36" s="144"/>
      <c r="FL36" s="144"/>
      <c r="FM36" s="141"/>
      <c r="FN36" s="141"/>
      <c r="FO36" s="142"/>
      <c r="FP36" s="142"/>
      <c r="FQ36" s="143"/>
      <c r="FR36" s="144"/>
      <c r="FS36" s="144"/>
      <c r="FT36" s="144"/>
      <c r="FU36" s="141"/>
      <c r="FV36" s="141"/>
      <c r="FW36" s="142"/>
      <c r="FX36" s="142"/>
      <c r="FY36" s="143"/>
      <c r="FZ36" s="144"/>
      <c r="GA36" s="144"/>
      <c r="GB36" s="144"/>
      <c r="GC36" s="141"/>
      <c r="GD36" s="141"/>
      <c r="GE36" s="142"/>
      <c r="GF36" s="142"/>
      <c r="GG36" s="143"/>
      <c r="GH36" s="144"/>
      <c r="GI36" s="144"/>
      <c r="GJ36" s="144"/>
      <c r="GK36" s="141"/>
      <c r="GL36" s="141"/>
      <c r="GM36" s="142"/>
      <c r="GN36" s="142"/>
      <c r="GO36" s="143"/>
      <c r="GP36" s="144"/>
      <c r="GQ36" s="144"/>
      <c r="GR36" s="144"/>
      <c r="GS36" s="141"/>
      <c r="GT36" s="141"/>
      <c r="GU36" s="142"/>
      <c r="GV36" s="142"/>
      <c r="GW36" s="143"/>
      <c r="GX36" s="144"/>
      <c r="GY36" s="144"/>
      <c r="GZ36" s="144"/>
      <c r="HA36" s="141"/>
      <c r="HB36" s="141"/>
      <c r="HC36" s="142"/>
      <c r="HD36" s="142"/>
      <c r="HE36" s="143"/>
      <c r="HF36" s="144"/>
      <c r="HG36" s="144"/>
      <c r="HH36" s="144"/>
      <c r="HI36" s="141"/>
      <c r="HJ36" s="141"/>
      <c r="HK36" s="142"/>
      <c r="HL36" s="142"/>
      <c r="HM36" s="143"/>
      <c r="HN36" s="144"/>
      <c r="HO36" s="144"/>
      <c r="HP36" s="144"/>
      <c r="HQ36" s="141"/>
      <c r="HR36" s="141"/>
      <c r="HS36" s="142"/>
      <c r="HT36" s="142"/>
      <c r="HU36" s="143"/>
      <c r="HV36" s="144"/>
      <c r="HW36" s="144"/>
      <c r="HX36" s="144"/>
      <c r="HY36" s="141"/>
      <c r="HZ36" s="141"/>
      <c r="IA36" s="142"/>
      <c r="IB36" s="142"/>
      <c r="IC36" s="143"/>
      <c r="ID36" s="144"/>
      <c r="IE36" s="144"/>
      <c r="IF36" s="144"/>
      <c r="IG36" s="141"/>
      <c r="IH36" s="141"/>
      <c r="II36" s="142"/>
      <c r="IJ36" s="142"/>
      <c r="IK36" s="143"/>
      <c r="IL36" s="144"/>
      <c r="IM36" s="144"/>
      <c r="IN36" s="144"/>
      <c r="IO36" s="141"/>
      <c r="IP36" s="141"/>
      <c r="IQ36" s="142"/>
      <c r="IR36" s="142"/>
      <c r="IS36" s="143"/>
      <c r="IT36" s="144"/>
      <c r="IU36" s="144"/>
      <c r="IV36" s="144"/>
      <c r="IW36" s="141"/>
      <c r="IX36" s="141"/>
      <c r="IY36" s="142"/>
      <c r="IZ36" s="142"/>
      <c r="JA36" s="143"/>
      <c r="JB36" s="144"/>
      <c r="JC36" s="144"/>
      <c r="JD36" s="144"/>
      <c r="JE36" s="141"/>
      <c r="JF36" s="141"/>
      <c r="JG36" s="142"/>
      <c r="JH36" s="142"/>
      <c r="JI36" s="143"/>
      <c r="JJ36" s="144"/>
      <c r="JK36" s="144"/>
      <c r="JL36" s="144"/>
      <c r="JM36" s="141"/>
      <c r="JN36" s="141"/>
      <c r="JO36" s="142"/>
      <c r="JP36" s="142"/>
      <c r="JQ36" s="143"/>
      <c r="JR36" s="144"/>
      <c r="JS36" s="144"/>
      <c r="JT36" s="144"/>
      <c r="JU36" s="141"/>
      <c r="JV36" s="141"/>
      <c r="JW36" s="142"/>
      <c r="JX36" s="142"/>
      <c r="JY36" s="143"/>
      <c r="JZ36" s="144"/>
      <c r="KA36" s="144"/>
      <c r="KB36" s="144"/>
      <c r="KC36" s="141"/>
      <c r="KD36" s="141"/>
      <c r="KE36" s="142"/>
      <c r="KF36" s="142"/>
      <c r="KG36" s="143"/>
      <c r="KH36" s="144"/>
      <c r="KI36" s="144"/>
      <c r="KJ36" s="144"/>
      <c r="KK36" s="141"/>
      <c r="KL36" s="141"/>
      <c r="KM36" s="142"/>
      <c r="KN36" s="142"/>
      <c r="KO36" s="143"/>
      <c r="KP36" s="144"/>
      <c r="KQ36" s="144"/>
      <c r="KR36" s="144"/>
      <c r="KS36" s="141"/>
      <c r="KT36" s="141"/>
      <c r="KU36" s="142"/>
      <c r="KV36" s="142"/>
      <c r="KW36" s="143"/>
      <c r="KX36" s="144"/>
      <c r="KY36" s="144"/>
      <c r="KZ36" s="144"/>
      <c r="LA36" s="141"/>
      <c r="LB36" s="141"/>
      <c r="LC36" s="142"/>
      <c r="LD36" s="142"/>
      <c r="LE36" s="143"/>
      <c r="LF36" s="144"/>
      <c r="LG36" s="144"/>
      <c r="LH36" s="144"/>
      <c r="LI36" s="141"/>
      <c r="LJ36" s="141"/>
      <c r="LK36" s="142"/>
      <c r="LL36" s="142"/>
      <c r="LM36" s="143"/>
      <c r="LN36" s="144"/>
      <c r="LO36" s="144"/>
      <c r="LP36" s="144"/>
      <c r="LQ36" s="141"/>
      <c r="LR36" s="141"/>
      <c r="LS36" s="142"/>
      <c r="LT36" s="142"/>
      <c r="LU36" s="143"/>
      <c r="LV36" s="144"/>
      <c r="LW36" s="144"/>
      <c r="LX36" s="144"/>
      <c r="LY36" s="141"/>
      <c r="LZ36" s="141"/>
      <c r="MA36" s="142"/>
      <c r="MB36" s="142"/>
      <c r="MC36" s="143"/>
      <c r="MD36" s="144"/>
      <c r="ME36" s="144"/>
      <c r="MF36" s="144"/>
      <c r="MG36" s="141"/>
      <c r="MH36" s="141"/>
      <c r="MI36" s="142"/>
      <c r="MJ36" s="142"/>
      <c r="MK36" s="143"/>
      <c r="ML36" s="144"/>
      <c r="MM36" s="144"/>
      <c r="MN36" s="144"/>
      <c r="MO36" s="141"/>
      <c r="MP36" s="141"/>
      <c r="MQ36" s="142"/>
      <c r="MR36" s="142"/>
      <c r="MS36" s="143"/>
      <c r="MT36" s="144"/>
      <c r="MU36" s="144"/>
      <c r="MV36" s="144"/>
      <c r="MW36" s="141"/>
      <c r="MX36" s="141"/>
      <c r="MY36" s="142"/>
      <c r="MZ36" s="142"/>
      <c r="NA36" s="143"/>
      <c r="NB36" s="144"/>
      <c r="NC36" s="144"/>
      <c r="ND36" s="144"/>
      <c r="NE36" s="141"/>
      <c r="NF36" s="141"/>
      <c r="NG36" s="142"/>
      <c r="NH36" s="142"/>
      <c r="NI36" s="143"/>
      <c r="NJ36" s="144"/>
      <c r="NK36" s="144"/>
      <c r="NL36" s="144"/>
      <c r="NM36" s="141"/>
      <c r="NN36" s="141"/>
      <c r="NO36" s="142"/>
      <c r="NP36" s="142"/>
      <c r="NQ36" s="143"/>
      <c r="NR36" s="144"/>
      <c r="NS36" s="144"/>
      <c r="NT36" s="144"/>
      <c r="NU36" s="141"/>
      <c r="NV36" s="141"/>
      <c r="NW36" s="142"/>
      <c r="NX36" s="142"/>
      <c r="NY36" s="143"/>
      <c r="NZ36" s="144"/>
      <c r="OA36" s="144"/>
      <c r="OB36" s="144"/>
      <c r="OC36" s="141"/>
      <c r="OD36" s="141"/>
      <c r="OE36" s="142"/>
      <c r="OF36" s="142"/>
      <c r="OG36" s="143"/>
      <c r="OH36" s="144"/>
      <c r="OI36" s="144"/>
      <c r="OJ36" s="144"/>
      <c r="OK36" s="141"/>
      <c r="OL36" s="141"/>
      <c r="OM36" s="142"/>
      <c r="ON36" s="142"/>
      <c r="OO36" s="143"/>
      <c r="OP36" s="144"/>
      <c r="OQ36" s="144"/>
      <c r="OR36" s="144"/>
      <c r="OS36" s="141"/>
      <c r="OT36" s="141"/>
      <c r="OU36" s="142"/>
      <c r="OV36" s="142"/>
      <c r="OW36" s="143"/>
      <c r="OX36" s="144"/>
      <c r="OY36" s="144"/>
      <c r="OZ36" s="144"/>
      <c r="PA36" s="141"/>
      <c r="PB36" s="141"/>
      <c r="PC36" s="142"/>
      <c r="PD36" s="142"/>
      <c r="PE36" s="143"/>
      <c r="PF36" s="144"/>
      <c r="PG36" s="144"/>
      <c r="PH36" s="144"/>
      <c r="PI36" s="141"/>
      <c r="PJ36" s="141"/>
      <c r="PK36" s="142"/>
      <c r="PL36" s="142"/>
      <c r="PM36" s="143"/>
      <c r="PN36" s="144"/>
      <c r="PO36" s="144"/>
      <c r="PP36" s="144"/>
      <c r="PQ36" s="141"/>
      <c r="PR36" s="141"/>
      <c r="PS36" s="142"/>
      <c r="PT36" s="142"/>
      <c r="PU36" s="143"/>
      <c r="PV36" s="144"/>
      <c r="PW36" s="144"/>
      <c r="PX36" s="144"/>
      <c r="PY36" s="141"/>
      <c r="PZ36" s="141"/>
      <c r="QA36" s="142"/>
      <c r="QB36" s="142"/>
      <c r="QC36" s="143"/>
      <c r="QD36" s="144"/>
      <c r="QE36" s="144"/>
      <c r="QF36" s="144"/>
      <c r="QG36" s="141"/>
      <c r="QH36" s="141"/>
      <c r="QI36" s="142"/>
      <c r="QJ36" s="142"/>
      <c r="QK36" s="143"/>
      <c r="QL36" s="144"/>
      <c r="QM36" s="144"/>
      <c r="QN36" s="144"/>
      <c r="QO36" s="141"/>
      <c r="QP36" s="141"/>
      <c r="QQ36" s="142"/>
      <c r="QR36" s="142"/>
      <c r="QS36" s="143"/>
      <c r="QT36" s="144"/>
      <c r="QU36" s="144"/>
      <c r="QV36" s="144"/>
      <c r="QW36" s="141"/>
      <c r="QX36" s="141"/>
      <c r="QY36" s="142"/>
      <c r="QZ36" s="142"/>
      <c r="RA36" s="143"/>
      <c r="RB36" s="144"/>
      <c r="RC36" s="144"/>
      <c r="RD36" s="144"/>
      <c r="RE36" s="141"/>
      <c r="RF36" s="141"/>
      <c r="RG36" s="142"/>
      <c r="RH36" s="142"/>
      <c r="RI36" s="143"/>
      <c r="RJ36" s="144"/>
      <c r="RK36" s="144"/>
      <c r="RL36" s="144"/>
      <c r="RM36" s="141"/>
      <c r="RN36" s="141"/>
      <c r="RO36" s="142"/>
      <c r="RP36" s="142"/>
      <c r="RQ36" s="143"/>
      <c r="RR36" s="144"/>
      <c r="RS36" s="144"/>
      <c r="RT36" s="144"/>
      <c r="RU36" s="141"/>
      <c r="RV36" s="141"/>
      <c r="RW36" s="142"/>
      <c r="RX36" s="142"/>
      <c r="RY36" s="143"/>
      <c r="RZ36" s="144"/>
      <c r="SA36" s="144"/>
      <c r="SB36" s="144"/>
      <c r="SC36" s="141"/>
      <c r="SD36" s="141"/>
      <c r="SE36" s="142"/>
      <c r="SF36" s="142"/>
      <c r="SG36" s="143"/>
      <c r="SH36" s="144"/>
      <c r="SI36" s="144"/>
      <c r="SJ36" s="144"/>
      <c r="SK36" s="141"/>
      <c r="SL36" s="141"/>
      <c r="SM36" s="142"/>
      <c r="SN36" s="142"/>
      <c r="SO36" s="143"/>
      <c r="SP36" s="144"/>
      <c r="SQ36" s="144"/>
      <c r="SR36" s="144"/>
      <c r="SS36" s="141"/>
      <c r="ST36" s="141"/>
      <c r="SU36" s="142"/>
      <c r="SV36" s="142"/>
      <c r="SW36" s="143"/>
      <c r="SX36" s="144"/>
      <c r="SY36" s="144"/>
      <c r="SZ36" s="144"/>
      <c r="TA36" s="141"/>
      <c r="TB36" s="141"/>
      <c r="TC36" s="142"/>
      <c r="TD36" s="142"/>
      <c r="TE36" s="143"/>
      <c r="TF36" s="144"/>
      <c r="TG36" s="144"/>
      <c r="TH36" s="144"/>
      <c r="TI36" s="141"/>
      <c r="TJ36" s="141"/>
      <c r="TK36" s="142"/>
      <c r="TL36" s="142"/>
      <c r="TM36" s="143"/>
      <c r="TN36" s="144"/>
      <c r="TO36" s="144"/>
      <c r="TP36" s="144"/>
      <c r="TQ36" s="141"/>
      <c r="TR36" s="141"/>
      <c r="TS36" s="142"/>
      <c r="TT36" s="142"/>
      <c r="TU36" s="143"/>
      <c r="TV36" s="144"/>
      <c r="TW36" s="144"/>
      <c r="TX36" s="144"/>
      <c r="TY36" s="141"/>
      <c r="TZ36" s="141"/>
      <c r="UA36" s="142"/>
      <c r="UB36" s="142"/>
      <c r="UC36" s="143"/>
      <c r="UD36" s="144"/>
      <c r="UE36" s="144"/>
      <c r="UF36" s="144"/>
      <c r="UG36" s="141"/>
      <c r="UH36" s="141"/>
      <c r="UI36" s="142"/>
      <c r="UJ36" s="142"/>
      <c r="UK36" s="143"/>
      <c r="UL36" s="144"/>
      <c r="UM36" s="144"/>
      <c r="UN36" s="144"/>
      <c r="UO36" s="141"/>
      <c r="UP36" s="141"/>
      <c r="UQ36" s="142"/>
      <c r="UR36" s="142"/>
      <c r="US36" s="143"/>
      <c r="UT36" s="144"/>
      <c r="UU36" s="144"/>
      <c r="UV36" s="144"/>
      <c r="UW36" s="141"/>
      <c r="UX36" s="141"/>
      <c r="UY36" s="142"/>
      <c r="UZ36" s="142"/>
      <c r="VA36" s="143"/>
      <c r="VB36" s="144"/>
      <c r="VC36" s="144"/>
      <c r="VD36" s="144"/>
      <c r="VE36" s="141"/>
      <c r="VF36" s="141"/>
      <c r="VG36" s="142"/>
      <c r="VH36" s="142"/>
      <c r="VI36" s="143"/>
      <c r="VJ36" s="144"/>
      <c r="VK36" s="144"/>
      <c r="VL36" s="144"/>
      <c r="VM36" s="141"/>
      <c r="VN36" s="141"/>
      <c r="VO36" s="142"/>
      <c r="VP36" s="142"/>
      <c r="VQ36" s="143"/>
      <c r="VR36" s="144"/>
      <c r="VS36" s="144"/>
      <c r="VT36" s="144"/>
      <c r="VU36" s="141"/>
      <c r="VV36" s="141"/>
      <c r="VW36" s="142"/>
      <c r="VX36" s="142"/>
      <c r="VY36" s="143"/>
      <c r="VZ36" s="144"/>
      <c r="WA36" s="144"/>
      <c r="WB36" s="144"/>
      <c r="WC36" s="141"/>
      <c r="WD36" s="141"/>
      <c r="WE36" s="142"/>
      <c r="WF36" s="142"/>
      <c r="WG36" s="143"/>
      <c r="WH36" s="144"/>
      <c r="WI36" s="144"/>
      <c r="WJ36" s="144"/>
      <c r="WK36" s="141"/>
      <c r="WL36" s="141"/>
      <c r="WM36" s="142"/>
      <c r="WN36" s="142"/>
      <c r="WO36" s="143"/>
      <c r="WP36" s="144"/>
      <c r="WQ36" s="144"/>
      <c r="WR36" s="144"/>
      <c r="WS36" s="141"/>
      <c r="WT36" s="141"/>
      <c r="WU36" s="142"/>
      <c r="WV36" s="142"/>
      <c r="WW36" s="143"/>
      <c r="WX36" s="144"/>
      <c r="WY36" s="144"/>
      <c r="WZ36" s="144"/>
      <c r="XA36" s="141"/>
      <c r="XB36" s="141"/>
      <c r="XC36" s="142"/>
      <c r="XD36" s="142"/>
      <c r="XE36" s="143"/>
      <c r="XF36" s="144"/>
      <c r="XG36" s="144"/>
      <c r="XH36" s="144"/>
      <c r="XI36" s="141"/>
      <c r="XJ36" s="141"/>
      <c r="XK36" s="142"/>
      <c r="XL36" s="142"/>
      <c r="XM36" s="143"/>
      <c r="XN36" s="144"/>
      <c r="XO36" s="144"/>
      <c r="XP36" s="144"/>
      <c r="XQ36" s="141"/>
      <c r="XR36" s="141"/>
      <c r="XS36" s="142"/>
      <c r="XT36" s="142"/>
      <c r="XU36" s="143"/>
      <c r="XV36" s="144"/>
      <c r="XW36" s="144"/>
      <c r="XX36" s="144"/>
      <c r="XY36" s="141"/>
      <c r="XZ36" s="141"/>
      <c r="YA36" s="142"/>
      <c r="YB36" s="142"/>
      <c r="YC36" s="143"/>
      <c r="YD36" s="144"/>
      <c r="YE36" s="144"/>
      <c r="YF36" s="144"/>
      <c r="YG36" s="141"/>
      <c r="YH36" s="141"/>
      <c r="YI36" s="142"/>
      <c r="YJ36" s="142"/>
      <c r="YK36" s="143"/>
      <c r="YL36" s="144"/>
      <c r="YM36" s="144"/>
      <c r="YN36" s="144"/>
      <c r="YO36" s="141"/>
      <c r="YP36" s="141"/>
      <c r="YQ36" s="142"/>
      <c r="YR36" s="142"/>
      <c r="YS36" s="143"/>
      <c r="YT36" s="144"/>
      <c r="YU36" s="144"/>
      <c r="YV36" s="144"/>
      <c r="YW36" s="141"/>
      <c r="YX36" s="141"/>
      <c r="YY36" s="142"/>
      <c r="YZ36" s="142"/>
      <c r="ZA36" s="143"/>
      <c r="ZB36" s="144"/>
      <c r="ZC36" s="144"/>
      <c r="ZD36" s="144"/>
      <c r="ZE36" s="141"/>
      <c r="ZF36" s="141"/>
      <c r="ZG36" s="142"/>
      <c r="ZH36" s="142"/>
      <c r="ZI36" s="143"/>
      <c r="ZJ36" s="144"/>
      <c r="ZK36" s="144"/>
      <c r="ZL36" s="144"/>
      <c r="ZM36" s="141"/>
      <c r="ZN36" s="141"/>
      <c r="ZO36" s="142"/>
      <c r="ZP36" s="142"/>
      <c r="ZQ36" s="143"/>
      <c r="ZR36" s="144"/>
      <c r="ZS36" s="144"/>
      <c r="ZT36" s="144"/>
      <c r="ZU36" s="141"/>
      <c r="ZV36" s="141"/>
      <c r="ZW36" s="142"/>
      <c r="ZX36" s="142"/>
      <c r="ZY36" s="143"/>
      <c r="ZZ36" s="144"/>
      <c r="AAA36" s="144"/>
      <c r="AAB36" s="144"/>
      <c r="AAC36" s="141"/>
      <c r="AAD36" s="141"/>
      <c r="AAE36" s="142"/>
      <c r="AAF36" s="142"/>
      <c r="AAG36" s="143"/>
      <c r="AAH36" s="144"/>
      <c r="AAI36" s="144"/>
      <c r="AAJ36" s="144"/>
      <c r="AAK36" s="141"/>
      <c r="AAL36" s="141"/>
      <c r="AAM36" s="142"/>
      <c r="AAN36" s="142"/>
      <c r="AAO36" s="143"/>
      <c r="AAP36" s="144"/>
      <c r="AAQ36" s="144"/>
      <c r="AAR36" s="144"/>
      <c r="AAS36" s="141"/>
      <c r="AAT36" s="141"/>
      <c r="AAU36" s="142"/>
      <c r="AAV36" s="142"/>
      <c r="AAW36" s="143"/>
      <c r="AAX36" s="144"/>
      <c r="AAY36" s="144"/>
      <c r="AAZ36" s="144"/>
      <c r="ABA36" s="141"/>
      <c r="ABB36" s="141"/>
      <c r="ABC36" s="142"/>
      <c r="ABD36" s="142"/>
      <c r="ABE36" s="143"/>
      <c r="ABF36" s="144"/>
      <c r="ABG36" s="144"/>
      <c r="ABH36" s="144"/>
      <c r="ABI36" s="141"/>
      <c r="ABJ36" s="141"/>
      <c r="ABK36" s="142"/>
      <c r="ABL36" s="142"/>
      <c r="ABM36" s="143"/>
      <c r="ABN36" s="144"/>
      <c r="ABO36" s="144"/>
      <c r="ABP36" s="144"/>
      <c r="ABQ36" s="141"/>
      <c r="ABR36" s="141"/>
      <c r="ABS36" s="142"/>
      <c r="ABT36" s="142"/>
      <c r="ABU36" s="143"/>
      <c r="ABV36" s="144"/>
      <c r="ABW36" s="144"/>
      <c r="ABX36" s="144"/>
      <c r="ABY36" s="141"/>
      <c r="ABZ36" s="141"/>
      <c r="ACA36" s="142"/>
      <c r="ACB36" s="142"/>
      <c r="ACC36" s="143"/>
      <c r="ACD36" s="144"/>
      <c r="ACE36" s="144"/>
      <c r="ACF36" s="144"/>
      <c r="ACG36" s="141"/>
      <c r="ACH36" s="141"/>
      <c r="ACI36" s="142"/>
      <c r="ACJ36" s="142"/>
      <c r="ACK36" s="143"/>
      <c r="ACL36" s="144"/>
      <c r="ACM36" s="144"/>
      <c r="ACN36" s="144"/>
      <c r="ACO36" s="141"/>
      <c r="ACP36" s="141"/>
      <c r="ACQ36" s="142"/>
      <c r="ACR36" s="142"/>
      <c r="ACS36" s="143"/>
      <c r="ACT36" s="144"/>
      <c r="ACU36" s="144"/>
      <c r="ACV36" s="144"/>
      <c r="ACW36" s="141"/>
      <c r="ACX36" s="141"/>
      <c r="ACY36" s="142"/>
      <c r="ACZ36" s="142"/>
      <c r="ADA36" s="143"/>
      <c r="ADB36" s="144"/>
      <c r="ADC36" s="144"/>
      <c r="ADD36" s="144"/>
      <c r="ADE36" s="141"/>
      <c r="ADF36" s="141"/>
      <c r="ADG36" s="142"/>
      <c r="ADH36" s="142"/>
      <c r="ADI36" s="143"/>
      <c r="ADJ36" s="144"/>
      <c r="ADK36" s="144"/>
      <c r="ADL36" s="144"/>
      <c r="ADM36" s="141"/>
      <c r="ADN36" s="141"/>
      <c r="ADO36" s="142"/>
      <c r="ADP36" s="142"/>
      <c r="ADQ36" s="143"/>
      <c r="ADR36" s="144"/>
      <c r="ADS36" s="144"/>
      <c r="ADT36" s="144"/>
      <c r="ADU36" s="141"/>
      <c r="ADV36" s="141"/>
      <c r="ADW36" s="142"/>
      <c r="ADX36" s="142"/>
      <c r="ADY36" s="143"/>
      <c r="ADZ36" s="144"/>
      <c r="AEA36" s="144"/>
      <c r="AEB36" s="144"/>
      <c r="AEC36" s="141"/>
      <c r="AED36" s="141"/>
      <c r="AEE36" s="142"/>
      <c r="AEF36" s="142"/>
      <c r="AEG36" s="143"/>
      <c r="AEH36" s="144"/>
      <c r="AEI36" s="144"/>
      <c r="AEJ36" s="144"/>
      <c r="AEK36" s="141"/>
      <c r="AEL36" s="141"/>
      <c r="AEM36" s="142"/>
      <c r="AEN36" s="142"/>
      <c r="AEO36" s="143"/>
      <c r="AEP36" s="144"/>
      <c r="AEQ36" s="144"/>
      <c r="AER36" s="144"/>
      <c r="AES36" s="141"/>
      <c r="AET36" s="141"/>
      <c r="AEU36" s="142"/>
      <c r="AEV36" s="142"/>
      <c r="AEW36" s="143"/>
      <c r="AEX36" s="144"/>
      <c r="AEY36" s="144"/>
      <c r="AEZ36" s="144"/>
      <c r="AFA36" s="141"/>
      <c r="AFB36" s="141"/>
      <c r="AFC36" s="142"/>
      <c r="AFD36" s="142"/>
      <c r="AFE36" s="143"/>
      <c r="AFF36" s="144"/>
      <c r="AFG36" s="144"/>
      <c r="AFH36" s="144"/>
      <c r="AFI36" s="141"/>
      <c r="AFJ36" s="141"/>
      <c r="AFK36" s="142"/>
      <c r="AFL36" s="142"/>
      <c r="AFM36" s="143"/>
      <c r="AFN36" s="144"/>
      <c r="AFO36" s="144"/>
      <c r="AFP36" s="144"/>
      <c r="AFQ36" s="141"/>
      <c r="AFR36" s="141"/>
      <c r="AFS36" s="142"/>
      <c r="AFT36" s="142"/>
      <c r="AFU36" s="143"/>
      <c r="AFV36" s="144"/>
      <c r="AFW36" s="144"/>
      <c r="AFX36" s="144"/>
      <c r="AFY36" s="141"/>
      <c r="AFZ36" s="141"/>
      <c r="AGA36" s="142"/>
      <c r="AGB36" s="142"/>
      <c r="AGC36" s="143"/>
      <c r="AGD36" s="144"/>
      <c r="AGE36" s="144"/>
      <c r="AGF36" s="144"/>
      <c r="AGG36" s="141"/>
      <c r="AGH36" s="141"/>
      <c r="AGI36" s="142"/>
      <c r="AGJ36" s="142"/>
      <c r="AGK36" s="143"/>
      <c r="AGL36" s="144"/>
      <c r="AGM36" s="144"/>
      <c r="AGN36" s="144"/>
      <c r="AGO36" s="141"/>
      <c r="AGP36" s="141"/>
      <c r="AGQ36" s="142"/>
      <c r="AGR36" s="142"/>
      <c r="AGS36" s="143"/>
      <c r="AGT36" s="144"/>
      <c r="AGU36" s="144"/>
      <c r="AGV36" s="144"/>
      <c r="AGW36" s="141"/>
      <c r="AGX36" s="141"/>
      <c r="AGY36" s="142"/>
      <c r="AGZ36" s="142"/>
      <c r="AHA36" s="143"/>
      <c r="AHB36" s="144"/>
      <c r="AHC36" s="144"/>
      <c r="AHD36" s="144"/>
      <c r="AHE36" s="141"/>
      <c r="AHF36" s="141"/>
      <c r="AHG36" s="142"/>
      <c r="AHH36" s="142"/>
      <c r="AHI36" s="143"/>
      <c r="AHJ36" s="144"/>
      <c r="AHK36" s="144"/>
      <c r="AHL36" s="144"/>
      <c r="AHM36" s="141"/>
      <c r="AHN36" s="141"/>
      <c r="AHO36" s="142"/>
      <c r="AHP36" s="142"/>
      <c r="AHQ36" s="143"/>
      <c r="AHR36" s="144"/>
      <c r="AHS36" s="144"/>
      <c r="AHT36" s="144"/>
      <c r="AHU36" s="141"/>
      <c r="AHV36" s="141"/>
      <c r="AHW36" s="142"/>
      <c r="AHX36" s="142"/>
      <c r="AHY36" s="143"/>
      <c r="AHZ36" s="144"/>
      <c r="AIA36" s="144"/>
      <c r="AIB36" s="144"/>
      <c r="AIC36" s="141"/>
      <c r="AID36" s="141"/>
      <c r="AIE36" s="142"/>
      <c r="AIF36" s="142"/>
      <c r="AIG36" s="143"/>
      <c r="AIH36" s="144"/>
      <c r="AII36" s="144"/>
      <c r="AIJ36" s="144"/>
      <c r="AIK36" s="141"/>
      <c r="AIL36" s="141"/>
      <c r="AIM36" s="142"/>
      <c r="AIN36" s="142"/>
      <c r="AIO36" s="143"/>
      <c r="AIP36" s="144"/>
      <c r="AIQ36" s="144"/>
      <c r="AIR36" s="144"/>
      <c r="AIS36" s="141"/>
      <c r="AIT36" s="141"/>
      <c r="AIU36" s="142"/>
      <c r="AIV36" s="142"/>
      <c r="AIW36" s="143"/>
      <c r="AIX36" s="144"/>
      <c r="AIY36" s="144"/>
      <c r="AIZ36" s="144"/>
      <c r="AJA36" s="141"/>
      <c r="AJB36" s="141"/>
      <c r="AJC36" s="142"/>
      <c r="AJD36" s="142"/>
      <c r="AJE36" s="143"/>
      <c r="AJF36" s="144"/>
      <c r="AJG36" s="144"/>
      <c r="AJH36" s="144"/>
      <c r="AJI36" s="141"/>
      <c r="AJJ36" s="141"/>
      <c r="AJK36" s="142"/>
      <c r="AJL36" s="142"/>
      <c r="AJM36" s="143"/>
      <c r="AJN36" s="144"/>
      <c r="AJO36" s="144"/>
      <c r="AJP36" s="144"/>
      <c r="AJQ36" s="141"/>
      <c r="AJR36" s="141"/>
      <c r="AJS36" s="142"/>
      <c r="AJT36" s="142"/>
      <c r="AJU36" s="143"/>
      <c r="AJV36" s="144"/>
      <c r="AJW36" s="144"/>
      <c r="AJX36" s="144"/>
      <c r="AJY36" s="141"/>
      <c r="AJZ36" s="141"/>
      <c r="AKA36" s="142"/>
      <c r="AKB36" s="142"/>
      <c r="AKC36" s="143"/>
      <c r="AKD36" s="144"/>
      <c r="AKE36" s="144"/>
      <c r="AKF36" s="144"/>
      <c r="AKG36" s="141"/>
      <c r="AKH36" s="141"/>
      <c r="AKI36" s="142"/>
      <c r="AKJ36" s="142"/>
      <c r="AKK36" s="143"/>
      <c r="AKL36" s="144"/>
      <c r="AKM36" s="144"/>
      <c r="AKN36" s="144"/>
      <c r="AKO36" s="141"/>
      <c r="AKP36" s="141"/>
      <c r="AKQ36" s="142"/>
      <c r="AKR36" s="142"/>
      <c r="AKS36" s="143"/>
      <c r="AKT36" s="144"/>
      <c r="AKU36" s="144"/>
      <c r="AKV36" s="144"/>
      <c r="AKW36" s="141"/>
      <c r="AKX36" s="141"/>
      <c r="AKY36" s="142"/>
      <c r="AKZ36" s="142"/>
      <c r="ALA36" s="143"/>
      <c r="ALB36" s="144"/>
      <c r="ALC36" s="144"/>
      <c r="ALD36" s="144"/>
      <c r="ALE36" s="141"/>
      <c r="ALF36" s="141"/>
      <c r="ALG36" s="142"/>
      <c r="ALH36" s="142"/>
      <c r="ALI36" s="143"/>
      <c r="ALJ36" s="144"/>
      <c r="ALK36" s="144"/>
      <c r="ALL36" s="144"/>
      <c r="ALM36" s="141"/>
      <c r="ALN36" s="141"/>
      <c r="ALO36" s="142"/>
      <c r="ALP36" s="142"/>
      <c r="ALQ36" s="143"/>
      <c r="ALR36" s="144"/>
      <c r="ALS36" s="144"/>
      <c r="ALT36" s="144"/>
      <c r="ALU36" s="141"/>
      <c r="ALV36" s="141"/>
      <c r="ALW36" s="142"/>
      <c r="ALX36" s="142"/>
      <c r="ALY36" s="143"/>
      <c r="ALZ36" s="144"/>
      <c r="AMA36" s="144"/>
      <c r="AMB36" s="144"/>
      <c r="AMC36" s="141"/>
      <c r="AMD36" s="141"/>
      <c r="AME36" s="142"/>
      <c r="AMF36" s="142"/>
      <c r="AMG36" s="143"/>
      <c r="AMH36" s="144"/>
      <c r="AMI36" s="144"/>
      <c r="AMJ36" s="144"/>
      <c r="AMK36" s="141"/>
      <c r="AML36" s="141"/>
      <c r="AMM36" s="142"/>
      <c r="AMN36" s="142"/>
      <c r="AMO36" s="143"/>
      <c r="AMP36" s="144"/>
      <c r="AMQ36" s="144"/>
      <c r="AMR36" s="144"/>
      <c r="AMS36" s="141"/>
      <c r="AMT36" s="141"/>
      <c r="AMU36" s="142"/>
      <c r="AMV36" s="142"/>
      <c r="AMW36" s="143"/>
      <c r="AMX36" s="144"/>
      <c r="AMY36" s="144"/>
      <c r="AMZ36" s="144"/>
      <c r="ANA36" s="141"/>
      <c r="ANB36" s="141"/>
      <c r="ANC36" s="142"/>
      <c r="AND36" s="142"/>
      <c r="ANE36" s="143"/>
      <c r="ANF36" s="144"/>
      <c r="ANG36" s="144"/>
      <c r="ANH36" s="144"/>
      <c r="ANI36" s="141"/>
      <c r="ANJ36" s="141"/>
      <c r="ANK36" s="142"/>
      <c r="ANL36" s="142"/>
      <c r="ANM36" s="143"/>
      <c r="ANN36" s="144"/>
      <c r="ANO36" s="144"/>
      <c r="ANP36" s="144"/>
      <c r="ANQ36" s="141"/>
      <c r="ANR36" s="141"/>
      <c r="ANS36" s="142"/>
      <c r="ANT36" s="142"/>
      <c r="ANU36" s="143"/>
      <c r="ANV36" s="144"/>
      <c r="ANW36" s="144"/>
      <c r="ANX36" s="144"/>
      <c r="ANY36" s="141"/>
      <c r="ANZ36" s="141"/>
      <c r="AOA36" s="142"/>
      <c r="AOB36" s="142"/>
      <c r="AOC36" s="143"/>
      <c r="AOD36" s="144"/>
      <c r="AOE36" s="144"/>
      <c r="AOF36" s="144"/>
      <c r="AOG36" s="141"/>
      <c r="AOH36" s="141"/>
      <c r="AOI36" s="142"/>
      <c r="AOJ36" s="142"/>
      <c r="AOK36" s="143"/>
      <c r="AOL36" s="144"/>
      <c r="AOM36" s="144"/>
      <c r="AON36" s="144"/>
      <c r="AOO36" s="141"/>
      <c r="AOP36" s="141"/>
      <c r="AOQ36" s="142"/>
      <c r="AOR36" s="142"/>
      <c r="AOS36" s="143"/>
      <c r="AOT36" s="144"/>
      <c r="AOU36" s="144"/>
      <c r="AOV36" s="144"/>
      <c r="AOW36" s="141"/>
      <c r="AOX36" s="141"/>
      <c r="AOY36" s="142"/>
      <c r="AOZ36" s="142"/>
      <c r="APA36" s="143"/>
      <c r="APB36" s="144"/>
      <c r="APC36" s="144"/>
      <c r="APD36" s="144"/>
      <c r="APE36" s="141"/>
      <c r="APF36" s="141"/>
      <c r="APG36" s="142"/>
      <c r="APH36" s="142"/>
      <c r="API36" s="143"/>
      <c r="APJ36" s="144"/>
      <c r="APK36" s="144"/>
      <c r="APL36" s="144"/>
      <c r="APM36" s="141"/>
      <c r="APN36" s="141"/>
      <c r="APO36" s="142"/>
      <c r="APP36" s="142"/>
      <c r="APQ36" s="143"/>
      <c r="APR36" s="144"/>
      <c r="APS36" s="144"/>
      <c r="APT36" s="144"/>
      <c r="APU36" s="141"/>
      <c r="APV36" s="141"/>
      <c r="APW36" s="142"/>
      <c r="APX36" s="142"/>
      <c r="APY36" s="143"/>
      <c r="APZ36" s="144"/>
      <c r="AQA36" s="144"/>
      <c r="AQB36" s="144"/>
      <c r="AQC36" s="141"/>
      <c r="AQD36" s="141"/>
      <c r="AQE36" s="142"/>
      <c r="AQF36" s="142"/>
      <c r="AQG36" s="143"/>
      <c r="AQH36" s="144"/>
      <c r="AQI36" s="144"/>
      <c r="AQJ36" s="144"/>
      <c r="AQK36" s="141"/>
      <c r="AQL36" s="141"/>
      <c r="AQM36" s="142"/>
      <c r="AQN36" s="142"/>
      <c r="AQO36" s="143"/>
      <c r="AQP36" s="144"/>
      <c r="AQQ36" s="144"/>
      <c r="AQR36" s="144"/>
      <c r="AQS36" s="141"/>
      <c r="AQT36" s="141"/>
      <c r="AQU36" s="142"/>
      <c r="AQV36" s="142"/>
      <c r="AQW36" s="143"/>
      <c r="AQX36" s="144"/>
      <c r="AQY36" s="144"/>
      <c r="AQZ36" s="144"/>
      <c r="ARA36" s="141"/>
      <c r="ARB36" s="141"/>
      <c r="ARC36" s="142"/>
      <c r="ARD36" s="142"/>
      <c r="ARE36" s="143"/>
      <c r="ARF36" s="144"/>
      <c r="ARG36" s="144"/>
      <c r="ARH36" s="144"/>
      <c r="ARI36" s="141"/>
      <c r="ARJ36" s="141"/>
      <c r="ARK36" s="142"/>
      <c r="ARL36" s="142"/>
      <c r="ARM36" s="143"/>
      <c r="ARN36" s="144"/>
      <c r="ARO36" s="144"/>
      <c r="ARP36" s="144"/>
      <c r="ARQ36" s="141"/>
      <c r="ARR36" s="141"/>
      <c r="ARS36" s="142"/>
      <c r="ART36" s="142"/>
      <c r="ARU36" s="143"/>
      <c r="ARV36" s="144"/>
      <c r="ARW36" s="144"/>
      <c r="ARX36" s="144"/>
      <c r="ARY36" s="141"/>
      <c r="ARZ36" s="141"/>
      <c r="ASA36" s="142"/>
      <c r="ASB36" s="142"/>
      <c r="ASC36" s="143"/>
      <c r="ASD36" s="144"/>
      <c r="ASE36" s="144"/>
      <c r="ASF36" s="144"/>
      <c r="ASG36" s="141"/>
      <c r="ASH36" s="141"/>
      <c r="ASI36" s="142"/>
      <c r="ASJ36" s="142"/>
      <c r="ASK36" s="143"/>
      <c r="ASL36" s="144"/>
      <c r="ASM36" s="144"/>
      <c r="ASN36" s="144"/>
      <c r="ASO36" s="141"/>
      <c r="ASP36" s="141"/>
      <c r="ASQ36" s="142"/>
      <c r="ASR36" s="142"/>
      <c r="ASS36" s="143"/>
      <c r="AST36" s="144"/>
      <c r="ASU36" s="144"/>
      <c r="ASV36" s="144"/>
      <c r="ASW36" s="141"/>
      <c r="ASX36" s="141"/>
      <c r="ASY36" s="142"/>
      <c r="ASZ36" s="142"/>
      <c r="ATA36" s="143"/>
      <c r="ATB36" s="144"/>
      <c r="ATC36" s="144"/>
      <c r="ATD36" s="144"/>
      <c r="ATE36" s="141"/>
      <c r="ATF36" s="141"/>
      <c r="ATG36" s="142"/>
      <c r="ATH36" s="142"/>
      <c r="ATI36" s="143"/>
      <c r="ATJ36" s="144"/>
      <c r="ATK36" s="144"/>
      <c r="ATL36" s="144"/>
      <c r="ATM36" s="141"/>
      <c r="ATN36" s="141"/>
      <c r="ATO36" s="142"/>
      <c r="ATP36" s="142"/>
      <c r="ATQ36" s="143"/>
      <c r="ATR36" s="144"/>
      <c r="ATS36" s="144"/>
      <c r="ATT36" s="144"/>
      <c r="ATU36" s="141"/>
      <c r="ATV36" s="141"/>
      <c r="ATW36" s="142"/>
      <c r="ATX36" s="142"/>
      <c r="ATY36" s="143"/>
      <c r="ATZ36" s="144"/>
      <c r="AUA36" s="144"/>
      <c r="AUB36" s="144"/>
      <c r="AUC36" s="141"/>
      <c r="AUD36" s="141"/>
      <c r="AUE36" s="142"/>
      <c r="AUF36" s="142"/>
      <c r="AUG36" s="143"/>
      <c r="AUH36" s="144"/>
      <c r="AUI36" s="144"/>
      <c r="AUJ36" s="144"/>
      <c r="AUK36" s="141"/>
      <c r="AUL36" s="141"/>
      <c r="AUM36" s="142"/>
      <c r="AUN36" s="142"/>
      <c r="AUO36" s="143"/>
      <c r="AUP36" s="144"/>
      <c r="AUQ36" s="144"/>
      <c r="AUR36" s="144"/>
      <c r="AUS36" s="141"/>
      <c r="AUT36" s="141"/>
      <c r="AUU36" s="142"/>
      <c r="AUV36" s="142"/>
      <c r="AUW36" s="143"/>
      <c r="AUX36" s="144"/>
      <c r="AUY36" s="144"/>
      <c r="AUZ36" s="144"/>
      <c r="AVA36" s="141"/>
      <c r="AVB36" s="141"/>
      <c r="AVC36" s="142"/>
      <c r="AVD36" s="142"/>
      <c r="AVE36" s="143"/>
      <c r="AVF36" s="144"/>
      <c r="AVG36" s="144"/>
      <c r="AVH36" s="144"/>
      <c r="AVI36" s="141"/>
      <c r="AVJ36" s="141"/>
      <c r="AVK36" s="142"/>
      <c r="AVL36" s="142"/>
      <c r="AVM36" s="143"/>
      <c r="AVN36" s="144"/>
      <c r="AVO36" s="144"/>
      <c r="AVP36" s="144"/>
      <c r="AVQ36" s="141"/>
      <c r="AVR36" s="141"/>
      <c r="AVS36" s="142"/>
      <c r="AVT36" s="142"/>
      <c r="AVU36" s="143"/>
      <c r="AVV36" s="144"/>
      <c r="AVW36" s="144"/>
      <c r="AVX36" s="144"/>
      <c r="AVY36" s="141"/>
      <c r="AVZ36" s="141"/>
      <c r="AWA36" s="142"/>
      <c r="AWB36" s="142"/>
      <c r="AWC36" s="143"/>
      <c r="AWD36" s="144"/>
      <c r="AWE36" s="144"/>
      <c r="AWF36" s="144"/>
      <c r="AWG36" s="141"/>
      <c r="AWH36" s="141"/>
      <c r="AWI36" s="142"/>
      <c r="AWJ36" s="142"/>
      <c r="AWK36" s="143"/>
      <c r="AWL36" s="144"/>
      <c r="AWM36" s="144"/>
      <c r="AWN36" s="144"/>
      <c r="AWO36" s="141"/>
      <c r="AWP36" s="141"/>
      <c r="AWQ36" s="142"/>
      <c r="AWR36" s="142"/>
      <c r="AWS36" s="143"/>
      <c r="AWT36" s="144"/>
      <c r="AWU36" s="144"/>
      <c r="AWV36" s="144"/>
      <c r="AWW36" s="141"/>
      <c r="AWX36" s="141"/>
      <c r="AWY36" s="142"/>
      <c r="AWZ36" s="142"/>
      <c r="AXA36" s="143"/>
      <c r="AXB36" s="144"/>
      <c r="AXC36" s="144"/>
      <c r="AXD36" s="144"/>
      <c r="AXE36" s="141"/>
      <c r="AXF36" s="141"/>
      <c r="AXG36" s="142"/>
      <c r="AXH36" s="142"/>
      <c r="AXI36" s="143"/>
      <c r="AXJ36" s="144"/>
      <c r="AXK36" s="144"/>
      <c r="AXL36" s="144"/>
      <c r="AXM36" s="141"/>
      <c r="AXN36" s="141"/>
      <c r="AXO36" s="142"/>
      <c r="AXP36" s="142"/>
      <c r="AXQ36" s="143"/>
      <c r="AXR36" s="144"/>
      <c r="AXS36" s="144"/>
      <c r="AXT36" s="144"/>
      <c r="AXU36" s="141"/>
      <c r="AXV36" s="141"/>
      <c r="AXW36" s="142"/>
      <c r="AXX36" s="142"/>
      <c r="AXY36" s="143"/>
      <c r="AXZ36" s="144"/>
      <c r="AYA36" s="144"/>
      <c r="AYB36" s="144"/>
      <c r="AYC36" s="141"/>
      <c r="AYD36" s="141"/>
      <c r="AYE36" s="142"/>
      <c r="AYF36" s="142"/>
      <c r="AYG36" s="143"/>
      <c r="AYH36" s="144"/>
      <c r="AYI36" s="144"/>
      <c r="AYJ36" s="144"/>
      <c r="AYK36" s="141"/>
      <c r="AYL36" s="141"/>
      <c r="AYM36" s="142"/>
      <c r="AYN36" s="142"/>
      <c r="AYO36" s="143"/>
      <c r="AYP36" s="144"/>
      <c r="AYQ36" s="144"/>
      <c r="AYR36" s="144"/>
      <c r="AYS36" s="141"/>
      <c r="AYT36" s="141"/>
      <c r="AYU36" s="142"/>
      <c r="AYV36" s="142"/>
      <c r="AYW36" s="143"/>
      <c r="AYX36" s="144"/>
      <c r="AYY36" s="144"/>
      <c r="AYZ36" s="144"/>
      <c r="AZA36" s="141"/>
      <c r="AZB36" s="141"/>
      <c r="AZC36" s="142"/>
      <c r="AZD36" s="142"/>
      <c r="AZE36" s="143"/>
      <c r="AZF36" s="144"/>
      <c r="AZG36" s="144"/>
      <c r="AZH36" s="144"/>
      <c r="AZI36" s="141"/>
      <c r="AZJ36" s="141"/>
      <c r="AZK36" s="142"/>
      <c r="AZL36" s="142"/>
      <c r="AZM36" s="143"/>
      <c r="AZN36" s="144"/>
      <c r="AZO36" s="144"/>
      <c r="AZP36" s="144"/>
      <c r="AZQ36" s="141"/>
      <c r="AZR36" s="141"/>
      <c r="AZS36" s="142"/>
      <c r="AZT36" s="142"/>
      <c r="AZU36" s="143"/>
      <c r="AZV36" s="144"/>
      <c r="AZW36" s="144"/>
      <c r="AZX36" s="144"/>
      <c r="AZY36" s="141"/>
      <c r="AZZ36" s="141"/>
      <c r="BAA36" s="142"/>
      <c r="BAB36" s="142"/>
      <c r="BAC36" s="143"/>
      <c r="BAD36" s="144"/>
      <c r="BAE36" s="144"/>
      <c r="BAF36" s="144"/>
      <c r="BAG36" s="141"/>
      <c r="BAH36" s="141"/>
      <c r="BAI36" s="142"/>
      <c r="BAJ36" s="142"/>
      <c r="BAK36" s="143"/>
      <c r="BAL36" s="144"/>
      <c r="BAM36" s="144"/>
      <c r="BAN36" s="144"/>
      <c r="BAO36" s="141"/>
      <c r="BAP36" s="141"/>
      <c r="BAQ36" s="142"/>
      <c r="BAR36" s="142"/>
      <c r="BAS36" s="143"/>
      <c r="BAT36" s="144"/>
      <c r="BAU36" s="144"/>
      <c r="BAV36" s="144"/>
      <c r="BAW36" s="141"/>
      <c r="BAX36" s="141"/>
      <c r="BAY36" s="142"/>
      <c r="BAZ36" s="142"/>
      <c r="BBA36" s="143"/>
      <c r="BBB36" s="144"/>
      <c r="BBC36" s="144"/>
      <c r="BBD36" s="144"/>
      <c r="BBE36" s="141"/>
      <c r="BBF36" s="141"/>
      <c r="BBG36" s="142"/>
      <c r="BBH36" s="142"/>
      <c r="BBI36" s="143"/>
      <c r="BBJ36" s="144"/>
      <c r="BBK36" s="144"/>
      <c r="BBL36" s="144"/>
      <c r="BBM36" s="141"/>
      <c r="BBN36" s="141"/>
      <c r="BBO36" s="142"/>
      <c r="BBP36" s="142"/>
      <c r="BBQ36" s="143"/>
      <c r="BBR36" s="144"/>
      <c r="BBS36" s="144"/>
      <c r="BBT36" s="144"/>
      <c r="BBU36" s="141"/>
      <c r="BBV36" s="141"/>
      <c r="BBW36" s="142"/>
      <c r="BBX36" s="142"/>
      <c r="BBY36" s="143"/>
      <c r="BBZ36" s="144"/>
      <c r="BCA36" s="144"/>
      <c r="BCB36" s="144"/>
      <c r="BCC36" s="141"/>
      <c r="BCD36" s="141"/>
      <c r="BCE36" s="142"/>
      <c r="BCF36" s="142"/>
      <c r="BCG36" s="143"/>
      <c r="BCH36" s="144"/>
      <c r="BCI36" s="144"/>
      <c r="BCJ36" s="144"/>
      <c r="BCK36" s="141"/>
      <c r="BCL36" s="141"/>
      <c r="BCM36" s="142"/>
      <c r="BCN36" s="142"/>
      <c r="BCO36" s="143"/>
      <c r="BCP36" s="144"/>
      <c r="BCQ36" s="144"/>
      <c r="BCR36" s="144"/>
      <c r="BCS36" s="141"/>
      <c r="BCT36" s="141"/>
      <c r="BCU36" s="142"/>
      <c r="BCV36" s="142"/>
      <c r="BCW36" s="143"/>
      <c r="BCX36" s="144"/>
      <c r="BCY36" s="144"/>
      <c r="BCZ36" s="144"/>
      <c r="BDA36" s="141"/>
      <c r="BDB36" s="141"/>
      <c r="BDC36" s="142"/>
      <c r="BDD36" s="142"/>
      <c r="BDE36" s="143"/>
      <c r="BDF36" s="144"/>
      <c r="BDG36" s="144"/>
      <c r="BDH36" s="144"/>
      <c r="BDI36" s="141"/>
      <c r="BDJ36" s="141"/>
      <c r="BDK36" s="142"/>
      <c r="BDL36" s="142"/>
      <c r="BDM36" s="143"/>
      <c r="BDN36" s="144"/>
      <c r="BDO36" s="144"/>
      <c r="BDP36" s="144"/>
      <c r="BDQ36" s="141"/>
      <c r="BDR36" s="141"/>
      <c r="BDS36" s="142"/>
      <c r="BDT36" s="142"/>
      <c r="BDU36" s="143"/>
      <c r="BDV36" s="144"/>
      <c r="BDW36" s="144"/>
      <c r="BDX36" s="144"/>
      <c r="BDY36" s="141"/>
      <c r="BDZ36" s="141"/>
      <c r="BEA36" s="142"/>
      <c r="BEB36" s="142"/>
      <c r="BEC36" s="143"/>
      <c r="BED36" s="144"/>
      <c r="BEE36" s="144"/>
      <c r="BEF36" s="144"/>
      <c r="BEG36" s="141"/>
      <c r="BEH36" s="141"/>
      <c r="BEI36" s="142"/>
      <c r="BEJ36" s="142"/>
      <c r="BEK36" s="143"/>
      <c r="BEL36" s="144"/>
      <c r="BEM36" s="144"/>
      <c r="BEN36" s="144"/>
      <c r="BEO36" s="141"/>
      <c r="BEP36" s="141"/>
      <c r="BEQ36" s="142"/>
      <c r="BER36" s="142"/>
      <c r="BES36" s="143"/>
      <c r="BET36" s="144"/>
      <c r="BEU36" s="144"/>
      <c r="BEV36" s="144"/>
      <c r="BEW36" s="141"/>
      <c r="BEX36" s="141"/>
      <c r="BEY36" s="142"/>
      <c r="BEZ36" s="142"/>
      <c r="BFA36" s="143"/>
      <c r="BFB36" s="144"/>
      <c r="BFC36" s="144"/>
      <c r="BFD36" s="144"/>
      <c r="BFE36" s="141"/>
      <c r="BFF36" s="141"/>
      <c r="BFG36" s="142"/>
      <c r="BFH36" s="142"/>
      <c r="BFI36" s="143"/>
      <c r="BFJ36" s="144"/>
      <c r="BFK36" s="144"/>
      <c r="BFL36" s="144"/>
      <c r="BFM36" s="141"/>
      <c r="BFN36" s="141"/>
      <c r="BFO36" s="142"/>
      <c r="BFP36" s="142"/>
      <c r="BFQ36" s="143"/>
      <c r="BFR36" s="144"/>
      <c r="BFS36" s="144"/>
      <c r="BFT36" s="144"/>
      <c r="BFU36" s="141"/>
      <c r="BFV36" s="141"/>
      <c r="BFW36" s="142"/>
      <c r="BFX36" s="142"/>
      <c r="BFY36" s="143"/>
      <c r="BFZ36" s="144"/>
      <c r="BGA36" s="144"/>
      <c r="BGB36" s="144"/>
      <c r="BGC36" s="141"/>
      <c r="BGD36" s="141"/>
      <c r="BGE36" s="142"/>
      <c r="BGF36" s="142"/>
      <c r="BGG36" s="143"/>
      <c r="BGH36" s="144"/>
      <c r="BGI36" s="144"/>
      <c r="BGJ36" s="144"/>
      <c r="BGK36" s="141"/>
      <c r="BGL36" s="141"/>
      <c r="BGM36" s="142"/>
      <c r="BGN36" s="142"/>
      <c r="BGO36" s="143"/>
      <c r="BGP36" s="144"/>
      <c r="BGQ36" s="144"/>
      <c r="BGR36" s="144"/>
      <c r="BGS36" s="141"/>
      <c r="BGT36" s="141"/>
      <c r="BGU36" s="142"/>
      <c r="BGV36" s="142"/>
      <c r="BGW36" s="143"/>
      <c r="BGX36" s="144"/>
      <c r="BGY36" s="144"/>
      <c r="BGZ36" s="144"/>
      <c r="BHA36" s="141"/>
      <c r="BHB36" s="141"/>
      <c r="BHC36" s="142"/>
      <c r="BHD36" s="142"/>
      <c r="BHE36" s="143"/>
      <c r="BHF36" s="144"/>
      <c r="BHG36" s="144"/>
      <c r="BHH36" s="144"/>
      <c r="BHI36" s="141"/>
      <c r="BHJ36" s="141"/>
      <c r="BHK36" s="142"/>
      <c r="BHL36" s="142"/>
      <c r="BHM36" s="143"/>
      <c r="BHN36" s="144"/>
      <c r="BHO36" s="144"/>
      <c r="BHP36" s="144"/>
      <c r="BHQ36" s="141"/>
      <c r="BHR36" s="141"/>
      <c r="BHS36" s="142"/>
      <c r="BHT36" s="142"/>
      <c r="BHU36" s="143"/>
      <c r="BHV36" s="144"/>
      <c r="BHW36" s="144"/>
      <c r="BHX36" s="144"/>
      <c r="BHY36" s="141"/>
      <c r="BHZ36" s="141"/>
      <c r="BIA36" s="142"/>
      <c r="BIB36" s="142"/>
      <c r="BIC36" s="143"/>
      <c r="BID36" s="144"/>
      <c r="BIE36" s="144"/>
      <c r="BIF36" s="144"/>
      <c r="BIG36" s="141"/>
      <c r="BIH36" s="141"/>
      <c r="BII36" s="142"/>
      <c r="BIJ36" s="142"/>
      <c r="BIK36" s="143"/>
      <c r="BIL36" s="144"/>
      <c r="BIM36" s="144"/>
      <c r="BIN36" s="144"/>
      <c r="BIO36" s="141"/>
      <c r="BIP36" s="141"/>
      <c r="BIQ36" s="142"/>
      <c r="BIR36" s="142"/>
      <c r="BIS36" s="143"/>
      <c r="BIT36" s="144"/>
      <c r="BIU36" s="144"/>
      <c r="BIV36" s="144"/>
      <c r="BIW36" s="141"/>
      <c r="BIX36" s="141"/>
      <c r="BIY36" s="142"/>
      <c r="BIZ36" s="142"/>
      <c r="BJA36" s="143"/>
      <c r="BJB36" s="144"/>
      <c r="BJC36" s="144"/>
      <c r="BJD36" s="144"/>
      <c r="BJE36" s="141"/>
      <c r="BJF36" s="141"/>
      <c r="BJG36" s="142"/>
      <c r="BJH36" s="142"/>
      <c r="BJI36" s="143"/>
      <c r="BJJ36" s="144"/>
      <c r="BJK36" s="144"/>
      <c r="BJL36" s="144"/>
      <c r="BJM36" s="141"/>
      <c r="BJN36" s="141"/>
      <c r="BJO36" s="142"/>
      <c r="BJP36" s="142"/>
      <c r="BJQ36" s="143"/>
      <c r="BJR36" s="144"/>
      <c r="BJS36" s="144"/>
      <c r="BJT36" s="144"/>
      <c r="BJU36" s="141"/>
      <c r="BJV36" s="141"/>
      <c r="BJW36" s="142"/>
      <c r="BJX36" s="142"/>
      <c r="BJY36" s="143"/>
      <c r="BJZ36" s="144"/>
      <c r="BKA36" s="144"/>
      <c r="BKB36" s="144"/>
      <c r="BKC36" s="141"/>
      <c r="BKD36" s="141"/>
      <c r="BKE36" s="142"/>
      <c r="BKF36" s="142"/>
      <c r="BKG36" s="143"/>
      <c r="BKH36" s="144"/>
      <c r="BKI36" s="144"/>
      <c r="BKJ36" s="144"/>
      <c r="BKK36" s="141"/>
      <c r="BKL36" s="141"/>
      <c r="BKM36" s="142"/>
      <c r="BKN36" s="142"/>
      <c r="BKO36" s="143"/>
      <c r="BKP36" s="144"/>
      <c r="BKQ36" s="144"/>
      <c r="BKR36" s="144"/>
      <c r="BKS36" s="141"/>
      <c r="BKT36" s="141"/>
      <c r="BKU36" s="142"/>
      <c r="BKV36" s="142"/>
      <c r="BKW36" s="143"/>
      <c r="BKX36" s="144"/>
      <c r="BKY36" s="144"/>
      <c r="BKZ36" s="144"/>
      <c r="BLA36" s="141"/>
      <c r="BLB36" s="141"/>
      <c r="BLC36" s="142"/>
      <c r="BLD36" s="142"/>
      <c r="BLE36" s="143"/>
      <c r="BLF36" s="144"/>
      <c r="BLG36" s="144"/>
      <c r="BLH36" s="144"/>
      <c r="BLI36" s="141"/>
      <c r="BLJ36" s="141"/>
      <c r="BLK36" s="142"/>
      <c r="BLL36" s="142"/>
      <c r="BLM36" s="143"/>
      <c r="BLN36" s="144"/>
      <c r="BLO36" s="144"/>
      <c r="BLP36" s="144"/>
      <c r="BLQ36" s="141"/>
      <c r="BLR36" s="141"/>
      <c r="BLS36" s="142"/>
      <c r="BLT36" s="142"/>
      <c r="BLU36" s="143"/>
      <c r="BLV36" s="144"/>
      <c r="BLW36" s="144"/>
      <c r="BLX36" s="144"/>
      <c r="BLY36" s="141"/>
      <c r="BLZ36" s="141"/>
      <c r="BMA36" s="142"/>
      <c r="BMB36" s="142"/>
      <c r="BMC36" s="143"/>
      <c r="BMD36" s="144"/>
      <c r="BME36" s="144"/>
      <c r="BMF36" s="144"/>
      <c r="BMG36" s="141"/>
      <c r="BMH36" s="141"/>
      <c r="BMI36" s="142"/>
      <c r="BMJ36" s="142"/>
      <c r="BMK36" s="143"/>
      <c r="BML36" s="144"/>
      <c r="BMM36" s="144"/>
      <c r="BMN36" s="144"/>
      <c r="BMO36" s="141"/>
      <c r="BMP36" s="141"/>
      <c r="BMQ36" s="142"/>
      <c r="BMR36" s="142"/>
      <c r="BMS36" s="143"/>
      <c r="BMT36" s="144"/>
      <c r="BMU36" s="144"/>
      <c r="BMV36" s="144"/>
      <c r="BMW36" s="141"/>
      <c r="BMX36" s="141"/>
      <c r="BMY36" s="142"/>
      <c r="BMZ36" s="142"/>
      <c r="BNA36" s="143"/>
      <c r="BNB36" s="144"/>
      <c r="BNC36" s="144"/>
      <c r="BND36" s="144"/>
      <c r="BNE36" s="141"/>
      <c r="BNF36" s="141"/>
      <c r="BNG36" s="142"/>
      <c r="BNH36" s="142"/>
      <c r="BNI36" s="143"/>
      <c r="BNJ36" s="144"/>
      <c r="BNK36" s="144"/>
      <c r="BNL36" s="144"/>
      <c r="BNM36" s="141"/>
      <c r="BNN36" s="141"/>
      <c r="BNO36" s="142"/>
      <c r="BNP36" s="142"/>
      <c r="BNQ36" s="143"/>
      <c r="BNR36" s="144"/>
      <c r="BNS36" s="144"/>
      <c r="BNT36" s="144"/>
      <c r="BNU36" s="141"/>
      <c r="BNV36" s="141"/>
      <c r="BNW36" s="142"/>
      <c r="BNX36" s="142"/>
      <c r="BNY36" s="143"/>
      <c r="BNZ36" s="144"/>
      <c r="BOA36" s="144"/>
      <c r="BOB36" s="144"/>
      <c r="BOC36" s="141"/>
      <c r="BOD36" s="141"/>
      <c r="BOE36" s="142"/>
      <c r="BOF36" s="142"/>
      <c r="BOG36" s="143"/>
      <c r="BOH36" s="144"/>
      <c r="BOI36" s="144"/>
      <c r="BOJ36" s="144"/>
      <c r="BOK36" s="141"/>
      <c r="BOL36" s="141"/>
      <c r="BOM36" s="142"/>
      <c r="BON36" s="142"/>
      <c r="BOO36" s="143"/>
      <c r="BOP36" s="144"/>
      <c r="BOQ36" s="144"/>
      <c r="BOR36" s="144"/>
      <c r="BOS36" s="141"/>
      <c r="BOT36" s="141"/>
      <c r="BOU36" s="142"/>
      <c r="BOV36" s="142"/>
      <c r="BOW36" s="143"/>
      <c r="BOX36" s="144"/>
      <c r="BOY36" s="144"/>
      <c r="BOZ36" s="144"/>
      <c r="BPA36" s="141"/>
      <c r="BPB36" s="141"/>
      <c r="BPC36" s="142"/>
      <c r="BPD36" s="142"/>
      <c r="BPE36" s="143"/>
      <c r="BPF36" s="144"/>
      <c r="BPG36" s="144"/>
      <c r="BPH36" s="144"/>
      <c r="BPI36" s="141"/>
      <c r="BPJ36" s="141"/>
      <c r="BPK36" s="142"/>
      <c r="BPL36" s="142"/>
      <c r="BPM36" s="143"/>
      <c r="BPN36" s="144"/>
      <c r="BPO36" s="144"/>
      <c r="BPP36" s="144"/>
      <c r="BPQ36" s="141"/>
      <c r="BPR36" s="141"/>
      <c r="BPS36" s="142"/>
      <c r="BPT36" s="142"/>
      <c r="BPU36" s="143"/>
      <c r="BPV36" s="144"/>
      <c r="BPW36" s="144"/>
      <c r="BPX36" s="144"/>
      <c r="BPY36" s="141"/>
      <c r="BPZ36" s="141"/>
      <c r="BQA36" s="142"/>
      <c r="BQB36" s="142"/>
      <c r="BQC36" s="143"/>
      <c r="BQD36" s="144"/>
      <c r="BQE36" s="144"/>
      <c r="BQF36" s="144"/>
      <c r="BQG36" s="141"/>
      <c r="BQH36" s="141"/>
      <c r="BQI36" s="142"/>
      <c r="BQJ36" s="142"/>
      <c r="BQK36" s="143"/>
      <c r="BQL36" s="144"/>
      <c r="BQM36" s="144"/>
      <c r="BQN36" s="144"/>
      <c r="BQO36" s="141"/>
      <c r="BQP36" s="141"/>
      <c r="BQQ36" s="142"/>
      <c r="BQR36" s="142"/>
      <c r="BQS36" s="143"/>
      <c r="BQT36" s="144"/>
      <c r="BQU36" s="144"/>
      <c r="BQV36" s="144"/>
      <c r="BQW36" s="141"/>
      <c r="BQX36" s="141"/>
      <c r="BQY36" s="142"/>
      <c r="BQZ36" s="142"/>
      <c r="BRA36" s="143"/>
      <c r="BRB36" s="144"/>
      <c r="BRC36" s="144"/>
      <c r="BRD36" s="144"/>
      <c r="BRE36" s="141"/>
      <c r="BRF36" s="141"/>
      <c r="BRG36" s="142"/>
      <c r="BRH36" s="142"/>
      <c r="BRI36" s="143"/>
      <c r="BRJ36" s="144"/>
      <c r="BRK36" s="144"/>
      <c r="BRL36" s="144"/>
      <c r="BRM36" s="141"/>
      <c r="BRN36" s="141"/>
      <c r="BRO36" s="142"/>
      <c r="BRP36" s="142"/>
      <c r="BRQ36" s="143"/>
      <c r="BRR36" s="144"/>
      <c r="BRS36" s="144"/>
      <c r="BRT36" s="144"/>
      <c r="BRU36" s="141"/>
      <c r="BRV36" s="141"/>
      <c r="BRW36" s="142"/>
      <c r="BRX36" s="142"/>
      <c r="BRY36" s="143"/>
      <c r="BRZ36" s="144"/>
      <c r="BSA36" s="144"/>
      <c r="BSB36" s="144"/>
      <c r="BSC36" s="141"/>
      <c r="BSD36" s="141"/>
      <c r="BSE36" s="142"/>
      <c r="BSF36" s="142"/>
      <c r="BSG36" s="143"/>
      <c r="BSH36" s="144"/>
      <c r="BSI36" s="144"/>
      <c r="BSJ36" s="144"/>
      <c r="BSK36" s="141"/>
      <c r="BSL36" s="141"/>
      <c r="BSM36" s="142"/>
      <c r="BSN36" s="142"/>
      <c r="BSO36" s="143"/>
      <c r="BSP36" s="144"/>
      <c r="BSQ36" s="144"/>
      <c r="BSR36" s="144"/>
      <c r="BSS36" s="141"/>
      <c r="BST36" s="141"/>
      <c r="BSU36" s="142"/>
      <c r="BSV36" s="142"/>
      <c r="BSW36" s="143"/>
      <c r="BSX36" s="144"/>
      <c r="BSY36" s="144"/>
      <c r="BSZ36" s="144"/>
      <c r="BTA36" s="141"/>
      <c r="BTB36" s="141"/>
      <c r="BTC36" s="142"/>
      <c r="BTD36" s="142"/>
      <c r="BTE36" s="143"/>
      <c r="BTF36" s="144"/>
      <c r="BTG36" s="144"/>
      <c r="BTH36" s="144"/>
      <c r="BTI36" s="141"/>
      <c r="BTJ36" s="141"/>
      <c r="BTK36" s="142"/>
      <c r="BTL36" s="142"/>
      <c r="BTM36" s="143"/>
      <c r="BTN36" s="144"/>
      <c r="BTO36" s="144"/>
      <c r="BTP36" s="144"/>
      <c r="BTQ36" s="141"/>
      <c r="BTR36" s="141"/>
      <c r="BTS36" s="142"/>
      <c r="BTT36" s="142"/>
      <c r="BTU36" s="143"/>
      <c r="BTV36" s="144"/>
      <c r="BTW36" s="144"/>
      <c r="BTX36" s="144"/>
      <c r="BTY36" s="141"/>
      <c r="BTZ36" s="141"/>
      <c r="BUA36" s="142"/>
      <c r="BUB36" s="142"/>
      <c r="BUC36" s="143"/>
      <c r="BUD36" s="144"/>
      <c r="BUE36" s="144"/>
      <c r="BUF36" s="144"/>
      <c r="BUG36" s="141"/>
      <c r="BUH36" s="141"/>
      <c r="BUI36" s="142"/>
      <c r="BUJ36" s="142"/>
      <c r="BUK36" s="143"/>
      <c r="BUL36" s="144"/>
      <c r="BUM36" s="144"/>
      <c r="BUN36" s="144"/>
      <c r="BUO36" s="141"/>
      <c r="BUP36" s="141"/>
      <c r="BUQ36" s="142"/>
      <c r="BUR36" s="142"/>
      <c r="BUS36" s="143"/>
      <c r="BUT36" s="144"/>
      <c r="BUU36" s="144"/>
      <c r="BUV36" s="144"/>
      <c r="BUW36" s="141"/>
      <c r="BUX36" s="141"/>
      <c r="BUY36" s="142"/>
      <c r="BUZ36" s="142"/>
      <c r="BVA36" s="143"/>
      <c r="BVB36" s="144"/>
      <c r="BVC36" s="144"/>
      <c r="BVD36" s="144"/>
      <c r="BVE36" s="141"/>
      <c r="BVF36" s="141"/>
      <c r="BVG36" s="142"/>
      <c r="BVH36" s="142"/>
      <c r="BVI36" s="143"/>
      <c r="BVJ36" s="144"/>
      <c r="BVK36" s="144"/>
      <c r="BVL36" s="144"/>
      <c r="BVM36" s="141"/>
      <c r="BVN36" s="141"/>
      <c r="BVO36" s="142"/>
      <c r="BVP36" s="142"/>
      <c r="BVQ36" s="143"/>
      <c r="BVR36" s="144"/>
      <c r="BVS36" s="144"/>
      <c r="BVT36" s="144"/>
      <c r="BVU36" s="141"/>
      <c r="BVV36" s="141"/>
      <c r="BVW36" s="142"/>
      <c r="BVX36" s="142"/>
      <c r="BVY36" s="143"/>
      <c r="BVZ36" s="144"/>
      <c r="BWA36" s="144"/>
      <c r="BWB36" s="144"/>
      <c r="BWC36" s="141"/>
      <c r="BWD36" s="141"/>
      <c r="BWE36" s="142"/>
      <c r="BWF36" s="142"/>
      <c r="BWG36" s="143"/>
      <c r="BWH36" s="144"/>
      <c r="BWI36" s="144"/>
      <c r="BWJ36" s="144"/>
      <c r="BWK36" s="141"/>
      <c r="BWL36" s="141"/>
      <c r="BWM36" s="142"/>
      <c r="BWN36" s="142"/>
      <c r="BWO36" s="143"/>
      <c r="BWP36" s="144"/>
      <c r="BWQ36" s="144"/>
      <c r="BWR36" s="144"/>
      <c r="BWS36" s="141"/>
      <c r="BWT36" s="141"/>
      <c r="BWU36" s="142"/>
      <c r="BWV36" s="142"/>
      <c r="BWW36" s="143"/>
      <c r="BWX36" s="144"/>
      <c r="BWY36" s="144"/>
      <c r="BWZ36" s="144"/>
      <c r="BXA36" s="141"/>
      <c r="BXB36" s="141"/>
      <c r="BXC36" s="142"/>
      <c r="BXD36" s="142"/>
      <c r="BXE36" s="143"/>
      <c r="BXF36" s="144"/>
      <c r="BXG36" s="144"/>
      <c r="BXH36" s="144"/>
      <c r="BXI36" s="141"/>
      <c r="BXJ36" s="141"/>
      <c r="BXK36" s="142"/>
      <c r="BXL36" s="142"/>
      <c r="BXM36" s="143"/>
      <c r="BXN36" s="144"/>
      <c r="BXO36" s="144"/>
      <c r="BXP36" s="144"/>
      <c r="BXQ36" s="141"/>
      <c r="BXR36" s="141"/>
      <c r="BXS36" s="142"/>
      <c r="BXT36" s="142"/>
      <c r="BXU36" s="143"/>
      <c r="BXV36" s="144"/>
      <c r="BXW36" s="144"/>
      <c r="BXX36" s="144"/>
      <c r="BXY36" s="141"/>
      <c r="BXZ36" s="141"/>
      <c r="BYA36" s="142"/>
      <c r="BYB36" s="142"/>
      <c r="BYC36" s="143"/>
      <c r="BYD36" s="144"/>
      <c r="BYE36" s="144"/>
      <c r="BYF36" s="144"/>
      <c r="BYG36" s="141"/>
      <c r="BYH36" s="141"/>
      <c r="BYI36" s="142"/>
      <c r="BYJ36" s="142"/>
      <c r="BYK36" s="143"/>
      <c r="BYL36" s="144"/>
      <c r="BYM36" s="144"/>
      <c r="BYN36" s="144"/>
      <c r="BYO36" s="141"/>
      <c r="BYP36" s="141"/>
      <c r="BYQ36" s="142"/>
      <c r="BYR36" s="142"/>
      <c r="BYS36" s="143"/>
      <c r="BYT36" s="144"/>
      <c r="BYU36" s="144"/>
      <c r="BYV36" s="144"/>
      <c r="BYW36" s="141"/>
      <c r="BYX36" s="141"/>
      <c r="BYY36" s="142"/>
      <c r="BYZ36" s="142"/>
      <c r="BZA36" s="143"/>
      <c r="BZB36" s="144"/>
      <c r="BZC36" s="144"/>
      <c r="BZD36" s="144"/>
      <c r="BZE36" s="141"/>
      <c r="BZF36" s="141"/>
      <c r="BZG36" s="142"/>
      <c r="BZH36" s="142"/>
      <c r="BZI36" s="143"/>
      <c r="BZJ36" s="144"/>
      <c r="BZK36" s="144"/>
      <c r="BZL36" s="144"/>
      <c r="BZM36" s="141"/>
      <c r="BZN36" s="141"/>
      <c r="BZO36" s="142"/>
      <c r="BZP36" s="142"/>
      <c r="BZQ36" s="143"/>
      <c r="BZR36" s="144"/>
      <c r="BZS36" s="144"/>
      <c r="BZT36" s="144"/>
      <c r="BZU36" s="141"/>
      <c r="BZV36" s="141"/>
      <c r="BZW36" s="142"/>
      <c r="BZX36" s="142"/>
      <c r="BZY36" s="143"/>
      <c r="BZZ36" s="144"/>
      <c r="CAA36" s="144"/>
      <c r="CAB36" s="144"/>
      <c r="CAC36" s="141"/>
      <c r="CAD36" s="141"/>
      <c r="CAE36" s="142"/>
      <c r="CAF36" s="142"/>
      <c r="CAG36" s="143"/>
      <c r="CAH36" s="144"/>
      <c r="CAI36" s="144"/>
      <c r="CAJ36" s="144"/>
      <c r="CAK36" s="141"/>
      <c r="CAL36" s="141"/>
      <c r="CAM36" s="142"/>
      <c r="CAN36" s="142"/>
      <c r="CAO36" s="143"/>
      <c r="CAP36" s="144"/>
      <c r="CAQ36" s="144"/>
      <c r="CAR36" s="144"/>
      <c r="CAS36" s="141"/>
      <c r="CAT36" s="141"/>
      <c r="CAU36" s="142"/>
      <c r="CAV36" s="142"/>
      <c r="CAW36" s="143"/>
      <c r="CAX36" s="144"/>
      <c r="CAY36" s="144"/>
      <c r="CAZ36" s="144"/>
      <c r="CBA36" s="141"/>
      <c r="CBB36" s="141"/>
      <c r="CBC36" s="142"/>
      <c r="CBD36" s="142"/>
      <c r="CBE36" s="143"/>
      <c r="CBF36" s="144"/>
      <c r="CBG36" s="144"/>
      <c r="CBH36" s="144"/>
      <c r="CBI36" s="141"/>
      <c r="CBJ36" s="141"/>
      <c r="CBK36" s="142"/>
      <c r="CBL36" s="142"/>
      <c r="CBM36" s="143"/>
      <c r="CBN36" s="144"/>
      <c r="CBO36" s="144"/>
      <c r="CBP36" s="144"/>
      <c r="CBQ36" s="141"/>
      <c r="CBR36" s="141"/>
      <c r="CBS36" s="142"/>
      <c r="CBT36" s="142"/>
      <c r="CBU36" s="143"/>
      <c r="CBV36" s="144"/>
      <c r="CBW36" s="144"/>
      <c r="CBX36" s="144"/>
      <c r="CBY36" s="141"/>
      <c r="CBZ36" s="141"/>
      <c r="CCA36" s="142"/>
      <c r="CCB36" s="142"/>
      <c r="CCC36" s="143"/>
      <c r="CCD36" s="144"/>
      <c r="CCE36" s="144"/>
      <c r="CCF36" s="144"/>
      <c r="CCG36" s="141"/>
      <c r="CCH36" s="141"/>
      <c r="CCI36" s="142"/>
      <c r="CCJ36" s="142"/>
      <c r="CCK36" s="143"/>
      <c r="CCL36" s="144"/>
      <c r="CCM36" s="144"/>
      <c r="CCN36" s="144"/>
      <c r="CCO36" s="141"/>
      <c r="CCP36" s="141"/>
      <c r="CCQ36" s="142"/>
      <c r="CCR36" s="142"/>
      <c r="CCS36" s="143"/>
      <c r="CCT36" s="144"/>
      <c r="CCU36" s="144"/>
      <c r="CCV36" s="144"/>
      <c r="CCW36" s="141"/>
      <c r="CCX36" s="141"/>
      <c r="CCY36" s="142"/>
      <c r="CCZ36" s="142"/>
      <c r="CDA36" s="143"/>
      <c r="CDB36" s="144"/>
      <c r="CDC36" s="144"/>
      <c r="CDD36" s="144"/>
      <c r="CDE36" s="141"/>
      <c r="CDF36" s="141"/>
      <c r="CDG36" s="142"/>
      <c r="CDH36" s="142"/>
      <c r="CDI36" s="143"/>
      <c r="CDJ36" s="144"/>
      <c r="CDK36" s="144"/>
      <c r="CDL36" s="144"/>
      <c r="CDM36" s="141"/>
      <c r="CDN36" s="141"/>
      <c r="CDO36" s="142"/>
      <c r="CDP36" s="142"/>
      <c r="CDQ36" s="143"/>
      <c r="CDR36" s="144"/>
      <c r="CDS36" s="144"/>
      <c r="CDT36" s="144"/>
      <c r="CDU36" s="141"/>
      <c r="CDV36" s="141"/>
      <c r="CDW36" s="142"/>
      <c r="CDX36" s="142"/>
      <c r="CDY36" s="143"/>
      <c r="CDZ36" s="144"/>
      <c r="CEA36" s="144"/>
      <c r="CEB36" s="144"/>
      <c r="CEC36" s="141"/>
      <c r="CED36" s="141"/>
      <c r="CEE36" s="142"/>
      <c r="CEF36" s="142"/>
      <c r="CEG36" s="143"/>
      <c r="CEH36" s="144"/>
      <c r="CEI36" s="144"/>
      <c r="CEJ36" s="144"/>
      <c r="CEK36" s="141"/>
      <c r="CEL36" s="141"/>
      <c r="CEM36" s="142"/>
      <c r="CEN36" s="142"/>
      <c r="CEO36" s="143"/>
      <c r="CEP36" s="144"/>
      <c r="CEQ36" s="144"/>
      <c r="CER36" s="144"/>
      <c r="CES36" s="141"/>
      <c r="CET36" s="141"/>
      <c r="CEU36" s="142"/>
      <c r="CEV36" s="142"/>
      <c r="CEW36" s="143"/>
      <c r="CEX36" s="144"/>
      <c r="CEY36" s="144"/>
      <c r="CEZ36" s="144"/>
      <c r="CFA36" s="141"/>
      <c r="CFB36" s="141"/>
      <c r="CFC36" s="142"/>
      <c r="CFD36" s="142"/>
      <c r="CFE36" s="143"/>
      <c r="CFF36" s="144"/>
      <c r="CFG36" s="144"/>
      <c r="CFH36" s="144"/>
      <c r="CFI36" s="141"/>
      <c r="CFJ36" s="141"/>
      <c r="CFK36" s="142"/>
      <c r="CFL36" s="142"/>
      <c r="CFM36" s="143"/>
      <c r="CFN36" s="144"/>
      <c r="CFO36" s="144"/>
      <c r="CFP36" s="144"/>
      <c r="CFQ36" s="141"/>
      <c r="CFR36" s="141"/>
      <c r="CFS36" s="142"/>
      <c r="CFT36" s="142"/>
      <c r="CFU36" s="143"/>
      <c r="CFV36" s="144"/>
      <c r="CFW36" s="144"/>
      <c r="CFX36" s="144"/>
      <c r="CFY36" s="141"/>
      <c r="CFZ36" s="141"/>
      <c r="CGA36" s="142"/>
      <c r="CGB36" s="142"/>
      <c r="CGC36" s="143"/>
      <c r="CGD36" s="144"/>
      <c r="CGE36" s="144"/>
      <c r="CGF36" s="144"/>
      <c r="CGG36" s="141"/>
      <c r="CGH36" s="141"/>
      <c r="CGI36" s="142"/>
      <c r="CGJ36" s="142"/>
      <c r="CGK36" s="143"/>
      <c r="CGL36" s="144"/>
      <c r="CGM36" s="144"/>
      <c r="CGN36" s="144"/>
      <c r="CGO36" s="141"/>
      <c r="CGP36" s="141"/>
      <c r="CGQ36" s="142"/>
      <c r="CGR36" s="142"/>
      <c r="CGS36" s="143"/>
      <c r="CGT36" s="144"/>
      <c r="CGU36" s="144"/>
      <c r="CGV36" s="144"/>
      <c r="CGW36" s="141"/>
      <c r="CGX36" s="141"/>
      <c r="CGY36" s="142"/>
      <c r="CGZ36" s="142"/>
      <c r="CHA36" s="143"/>
      <c r="CHB36" s="144"/>
      <c r="CHC36" s="144"/>
      <c r="CHD36" s="144"/>
      <c r="CHE36" s="141"/>
      <c r="CHF36" s="141"/>
      <c r="CHG36" s="142"/>
      <c r="CHH36" s="142"/>
      <c r="CHI36" s="143"/>
      <c r="CHJ36" s="144"/>
      <c r="CHK36" s="144"/>
      <c r="CHL36" s="144"/>
      <c r="CHM36" s="141"/>
      <c r="CHN36" s="141"/>
      <c r="CHO36" s="142"/>
      <c r="CHP36" s="142"/>
      <c r="CHQ36" s="143"/>
      <c r="CHR36" s="144"/>
      <c r="CHS36" s="144"/>
      <c r="CHT36" s="144"/>
      <c r="CHU36" s="141"/>
      <c r="CHV36" s="141"/>
      <c r="CHW36" s="142"/>
      <c r="CHX36" s="142"/>
      <c r="CHY36" s="143"/>
      <c r="CHZ36" s="144"/>
      <c r="CIA36" s="144"/>
      <c r="CIB36" s="144"/>
      <c r="CIC36" s="141"/>
      <c r="CID36" s="141"/>
      <c r="CIE36" s="142"/>
      <c r="CIF36" s="142"/>
      <c r="CIG36" s="143"/>
      <c r="CIH36" s="144"/>
      <c r="CII36" s="144"/>
      <c r="CIJ36" s="144"/>
      <c r="CIK36" s="141"/>
      <c r="CIL36" s="141"/>
      <c r="CIM36" s="142"/>
      <c r="CIN36" s="142"/>
      <c r="CIO36" s="143"/>
      <c r="CIP36" s="144"/>
      <c r="CIQ36" s="144"/>
      <c r="CIR36" s="144"/>
      <c r="CIS36" s="141"/>
      <c r="CIT36" s="141"/>
      <c r="CIU36" s="142"/>
      <c r="CIV36" s="142"/>
      <c r="CIW36" s="143"/>
      <c r="CIX36" s="144"/>
      <c r="CIY36" s="144"/>
      <c r="CIZ36" s="144"/>
      <c r="CJA36" s="141"/>
      <c r="CJB36" s="141"/>
      <c r="CJC36" s="142"/>
      <c r="CJD36" s="142"/>
      <c r="CJE36" s="143"/>
      <c r="CJF36" s="144"/>
      <c r="CJG36" s="144"/>
      <c r="CJH36" s="144"/>
      <c r="CJI36" s="141"/>
      <c r="CJJ36" s="141"/>
      <c r="CJK36" s="142"/>
      <c r="CJL36" s="142"/>
      <c r="CJM36" s="143"/>
      <c r="CJN36" s="144"/>
      <c r="CJO36" s="144"/>
      <c r="CJP36" s="144"/>
      <c r="CJQ36" s="141"/>
      <c r="CJR36" s="141"/>
      <c r="CJS36" s="142"/>
      <c r="CJT36" s="142"/>
      <c r="CJU36" s="143"/>
      <c r="CJV36" s="144"/>
      <c r="CJW36" s="144"/>
      <c r="CJX36" s="144"/>
      <c r="CJY36" s="141"/>
      <c r="CJZ36" s="141"/>
      <c r="CKA36" s="142"/>
      <c r="CKB36" s="142"/>
      <c r="CKC36" s="143"/>
      <c r="CKD36" s="144"/>
      <c r="CKE36" s="144"/>
      <c r="CKF36" s="144"/>
      <c r="CKG36" s="141"/>
      <c r="CKH36" s="141"/>
      <c r="CKI36" s="142"/>
      <c r="CKJ36" s="142"/>
      <c r="CKK36" s="143"/>
      <c r="CKL36" s="144"/>
      <c r="CKM36" s="144"/>
      <c r="CKN36" s="144"/>
      <c r="CKO36" s="141"/>
      <c r="CKP36" s="141"/>
      <c r="CKQ36" s="142"/>
      <c r="CKR36" s="142"/>
      <c r="CKS36" s="143"/>
      <c r="CKT36" s="144"/>
      <c r="CKU36" s="144"/>
      <c r="CKV36" s="144"/>
      <c r="CKW36" s="141"/>
      <c r="CKX36" s="141"/>
      <c r="CKY36" s="142"/>
      <c r="CKZ36" s="142"/>
      <c r="CLA36" s="143"/>
      <c r="CLB36" s="144"/>
      <c r="CLC36" s="144"/>
      <c r="CLD36" s="144"/>
      <c r="CLE36" s="141"/>
      <c r="CLF36" s="141"/>
      <c r="CLG36" s="142"/>
      <c r="CLH36" s="142"/>
      <c r="CLI36" s="143"/>
      <c r="CLJ36" s="144"/>
      <c r="CLK36" s="144"/>
      <c r="CLL36" s="144"/>
      <c r="CLM36" s="141"/>
      <c r="CLN36" s="141"/>
      <c r="CLO36" s="142"/>
      <c r="CLP36" s="142"/>
      <c r="CLQ36" s="143"/>
      <c r="CLR36" s="144"/>
      <c r="CLS36" s="144"/>
      <c r="CLT36" s="144"/>
      <c r="CLU36" s="141"/>
      <c r="CLV36" s="141"/>
      <c r="CLW36" s="142"/>
      <c r="CLX36" s="142"/>
      <c r="CLY36" s="143"/>
      <c r="CLZ36" s="144"/>
      <c r="CMA36" s="144"/>
      <c r="CMB36" s="144"/>
      <c r="CMC36" s="141"/>
      <c r="CMD36" s="141"/>
      <c r="CME36" s="142"/>
      <c r="CMF36" s="142"/>
      <c r="CMG36" s="143"/>
      <c r="CMH36" s="144"/>
      <c r="CMI36" s="144"/>
      <c r="CMJ36" s="144"/>
      <c r="CMK36" s="141"/>
      <c r="CML36" s="141"/>
      <c r="CMM36" s="142"/>
      <c r="CMN36" s="142"/>
      <c r="CMO36" s="143"/>
      <c r="CMP36" s="144"/>
      <c r="CMQ36" s="144"/>
      <c r="CMR36" s="144"/>
      <c r="CMS36" s="141"/>
      <c r="CMT36" s="141"/>
      <c r="CMU36" s="142"/>
      <c r="CMV36" s="142"/>
      <c r="CMW36" s="143"/>
      <c r="CMX36" s="144"/>
      <c r="CMY36" s="144"/>
      <c r="CMZ36" s="144"/>
      <c r="CNA36" s="141"/>
      <c r="CNB36" s="141"/>
      <c r="CNC36" s="142"/>
      <c r="CND36" s="142"/>
      <c r="CNE36" s="143"/>
      <c r="CNF36" s="144"/>
      <c r="CNG36" s="144"/>
      <c r="CNH36" s="144"/>
      <c r="CNI36" s="141"/>
      <c r="CNJ36" s="141"/>
      <c r="CNK36" s="142"/>
      <c r="CNL36" s="142"/>
      <c r="CNM36" s="143"/>
      <c r="CNN36" s="144"/>
      <c r="CNO36" s="144"/>
      <c r="CNP36" s="144"/>
      <c r="CNQ36" s="141"/>
      <c r="CNR36" s="141"/>
      <c r="CNS36" s="142"/>
      <c r="CNT36" s="142"/>
      <c r="CNU36" s="143"/>
      <c r="CNV36" s="144"/>
      <c r="CNW36" s="144"/>
      <c r="CNX36" s="144"/>
      <c r="CNY36" s="141"/>
      <c r="CNZ36" s="141"/>
      <c r="COA36" s="142"/>
      <c r="COB36" s="142"/>
      <c r="COC36" s="143"/>
      <c r="COD36" s="144"/>
      <c r="COE36" s="144"/>
      <c r="COF36" s="144"/>
      <c r="COG36" s="141"/>
      <c r="COH36" s="141"/>
      <c r="COI36" s="142"/>
      <c r="COJ36" s="142"/>
      <c r="COK36" s="143"/>
      <c r="COL36" s="144"/>
      <c r="COM36" s="144"/>
      <c r="CON36" s="144"/>
      <c r="COO36" s="141"/>
      <c r="COP36" s="141"/>
      <c r="COQ36" s="142"/>
      <c r="COR36" s="142"/>
      <c r="COS36" s="143"/>
      <c r="COT36" s="144"/>
      <c r="COU36" s="144"/>
      <c r="COV36" s="144"/>
      <c r="COW36" s="141"/>
      <c r="COX36" s="141"/>
      <c r="COY36" s="142"/>
      <c r="COZ36" s="142"/>
      <c r="CPA36" s="143"/>
      <c r="CPB36" s="144"/>
      <c r="CPC36" s="144"/>
      <c r="CPD36" s="144"/>
      <c r="CPE36" s="141"/>
      <c r="CPF36" s="141"/>
      <c r="CPG36" s="142"/>
      <c r="CPH36" s="142"/>
      <c r="CPI36" s="143"/>
      <c r="CPJ36" s="144"/>
      <c r="CPK36" s="144"/>
      <c r="CPL36" s="144"/>
      <c r="CPM36" s="141"/>
      <c r="CPN36" s="141"/>
      <c r="CPO36" s="142"/>
      <c r="CPP36" s="142"/>
      <c r="CPQ36" s="143"/>
      <c r="CPR36" s="144"/>
      <c r="CPS36" s="144"/>
      <c r="CPT36" s="144"/>
      <c r="CPU36" s="141"/>
      <c r="CPV36" s="141"/>
      <c r="CPW36" s="142"/>
      <c r="CPX36" s="142"/>
      <c r="CPY36" s="143"/>
      <c r="CPZ36" s="144"/>
      <c r="CQA36" s="144"/>
      <c r="CQB36" s="144"/>
      <c r="CQC36" s="141"/>
      <c r="CQD36" s="141"/>
      <c r="CQE36" s="142"/>
      <c r="CQF36" s="142"/>
      <c r="CQG36" s="143"/>
      <c r="CQH36" s="144"/>
      <c r="CQI36" s="144"/>
      <c r="CQJ36" s="144"/>
      <c r="CQK36" s="141"/>
      <c r="CQL36" s="141"/>
      <c r="CQM36" s="142"/>
      <c r="CQN36" s="142"/>
      <c r="CQO36" s="143"/>
      <c r="CQP36" s="144"/>
      <c r="CQQ36" s="144"/>
      <c r="CQR36" s="144"/>
      <c r="CQS36" s="141"/>
      <c r="CQT36" s="141"/>
      <c r="CQU36" s="142"/>
      <c r="CQV36" s="142"/>
      <c r="CQW36" s="143"/>
      <c r="CQX36" s="144"/>
      <c r="CQY36" s="144"/>
      <c r="CQZ36" s="144"/>
      <c r="CRA36" s="141"/>
      <c r="CRB36" s="141"/>
      <c r="CRC36" s="142"/>
      <c r="CRD36" s="142"/>
      <c r="CRE36" s="143"/>
      <c r="CRF36" s="144"/>
      <c r="CRG36" s="144"/>
      <c r="CRH36" s="144"/>
      <c r="CRI36" s="141"/>
      <c r="CRJ36" s="141"/>
      <c r="CRK36" s="142"/>
      <c r="CRL36" s="142"/>
      <c r="CRM36" s="143"/>
      <c r="CRN36" s="144"/>
      <c r="CRO36" s="144"/>
      <c r="CRP36" s="144"/>
      <c r="CRQ36" s="141"/>
      <c r="CRR36" s="141"/>
      <c r="CRS36" s="142"/>
      <c r="CRT36" s="142"/>
      <c r="CRU36" s="143"/>
      <c r="CRV36" s="144"/>
      <c r="CRW36" s="144"/>
      <c r="CRX36" s="144"/>
      <c r="CRY36" s="141"/>
      <c r="CRZ36" s="141"/>
      <c r="CSA36" s="142"/>
      <c r="CSB36" s="142"/>
      <c r="CSC36" s="143"/>
      <c r="CSD36" s="144"/>
      <c r="CSE36" s="144"/>
      <c r="CSF36" s="144"/>
      <c r="CSG36" s="141"/>
      <c r="CSH36" s="141"/>
      <c r="CSI36" s="142"/>
      <c r="CSJ36" s="142"/>
      <c r="CSK36" s="143"/>
      <c r="CSL36" s="144"/>
      <c r="CSM36" s="144"/>
      <c r="CSN36" s="144"/>
      <c r="CSO36" s="141"/>
      <c r="CSP36" s="141"/>
      <c r="CSQ36" s="142"/>
      <c r="CSR36" s="142"/>
      <c r="CSS36" s="143"/>
      <c r="CST36" s="144"/>
      <c r="CSU36" s="144"/>
      <c r="CSV36" s="144"/>
      <c r="CSW36" s="141"/>
      <c r="CSX36" s="141"/>
      <c r="CSY36" s="142"/>
      <c r="CSZ36" s="142"/>
      <c r="CTA36" s="143"/>
      <c r="CTB36" s="144"/>
      <c r="CTC36" s="144"/>
      <c r="CTD36" s="144"/>
      <c r="CTE36" s="141"/>
      <c r="CTF36" s="141"/>
      <c r="CTG36" s="142"/>
      <c r="CTH36" s="142"/>
      <c r="CTI36" s="143"/>
      <c r="CTJ36" s="144"/>
      <c r="CTK36" s="144"/>
      <c r="CTL36" s="144"/>
      <c r="CTM36" s="141"/>
      <c r="CTN36" s="141"/>
      <c r="CTO36" s="142"/>
      <c r="CTP36" s="142"/>
      <c r="CTQ36" s="143"/>
      <c r="CTR36" s="144"/>
      <c r="CTS36" s="144"/>
      <c r="CTT36" s="144"/>
      <c r="CTU36" s="141"/>
      <c r="CTV36" s="141"/>
      <c r="CTW36" s="142"/>
      <c r="CTX36" s="142"/>
      <c r="CTY36" s="143"/>
      <c r="CTZ36" s="144"/>
      <c r="CUA36" s="144"/>
      <c r="CUB36" s="144"/>
      <c r="CUC36" s="141"/>
      <c r="CUD36" s="141"/>
      <c r="CUE36" s="142"/>
      <c r="CUF36" s="142"/>
      <c r="CUG36" s="143"/>
      <c r="CUH36" s="144"/>
      <c r="CUI36" s="144"/>
      <c r="CUJ36" s="144"/>
      <c r="CUK36" s="141"/>
      <c r="CUL36" s="141"/>
      <c r="CUM36" s="142"/>
      <c r="CUN36" s="142"/>
      <c r="CUO36" s="143"/>
      <c r="CUP36" s="144"/>
      <c r="CUQ36" s="144"/>
      <c r="CUR36" s="144"/>
      <c r="CUS36" s="141"/>
      <c r="CUT36" s="141"/>
      <c r="CUU36" s="142"/>
      <c r="CUV36" s="142"/>
      <c r="CUW36" s="143"/>
      <c r="CUX36" s="144"/>
      <c r="CUY36" s="144"/>
      <c r="CUZ36" s="144"/>
      <c r="CVA36" s="141"/>
      <c r="CVB36" s="141"/>
      <c r="CVC36" s="142"/>
      <c r="CVD36" s="142"/>
      <c r="CVE36" s="143"/>
      <c r="CVF36" s="144"/>
      <c r="CVG36" s="144"/>
      <c r="CVH36" s="144"/>
      <c r="CVI36" s="141"/>
      <c r="CVJ36" s="141"/>
      <c r="CVK36" s="142"/>
      <c r="CVL36" s="142"/>
      <c r="CVM36" s="143"/>
      <c r="CVN36" s="144"/>
      <c r="CVO36" s="144"/>
      <c r="CVP36" s="144"/>
      <c r="CVQ36" s="141"/>
      <c r="CVR36" s="141"/>
      <c r="CVS36" s="142"/>
      <c r="CVT36" s="142"/>
      <c r="CVU36" s="143"/>
      <c r="CVV36" s="144"/>
      <c r="CVW36" s="144"/>
      <c r="CVX36" s="144"/>
      <c r="CVY36" s="141"/>
      <c r="CVZ36" s="141"/>
      <c r="CWA36" s="142"/>
      <c r="CWB36" s="142"/>
      <c r="CWC36" s="143"/>
      <c r="CWD36" s="144"/>
      <c r="CWE36" s="144"/>
      <c r="CWF36" s="144"/>
      <c r="CWG36" s="141"/>
      <c r="CWH36" s="141"/>
      <c r="CWI36" s="142"/>
      <c r="CWJ36" s="142"/>
      <c r="CWK36" s="143"/>
      <c r="CWL36" s="144"/>
      <c r="CWM36" s="144"/>
      <c r="CWN36" s="144"/>
      <c r="CWO36" s="141"/>
      <c r="CWP36" s="141"/>
      <c r="CWQ36" s="142"/>
      <c r="CWR36" s="142"/>
      <c r="CWS36" s="143"/>
      <c r="CWT36" s="144"/>
      <c r="CWU36" s="144"/>
      <c r="CWV36" s="144"/>
      <c r="CWW36" s="141"/>
      <c r="CWX36" s="141"/>
      <c r="CWY36" s="142"/>
      <c r="CWZ36" s="142"/>
      <c r="CXA36" s="143"/>
      <c r="CXB36" s="144"/>
      <c r="CXC36" s="144"/>
      <c r="CXD36" s="144"/>
      <c r="CXE36" s="141"/>
      <c r="CXF36" s="141"/>
      <c r="CXG36" s="142"/>
      <c r="CXH36" s="142"/>
      <c r="CXI36" s="143"/>
      <c r="CXJ36" s="144"/>
      <c r="CXK36" s="144"/>
      <c r="CXL36" s="144"/>
      <c r="CXM36" s="141"/>
      <c r="CXN36" s="141"/>
      <c r="CXO36" s="142"/>
      <c r="CXP36" s="142"/>
      <c r="CXQ36" s="143"/>
      <c r="CXR36" s="144"/>
      <c r="CXS36" s="144"/>
      <c r="CXT36" s="144"/>
      <c r="CXU36" s="141"/>
      <c r="CXV36" s="141"/>
      <c r="CXW36" s="142"/>
      <c r="CXX36" s="142"/>
      <c r="CXY36" s="143"/>
      <c r="CXZ36" s="144"/>
      <c r="CYA36" s="144"/>
      <c r="CYB36" s="144"/>
      <c r="CYC36" s="141"/>
      <c r="CYD36" s="141"/>
      <c r="CYE36" s="142"/>
      <c r="CYF36" s="142"/>
      <c r="CYG36" s="143"/>
      <c r="CYH36" s="144"/>
      <c r="CYI36" s="144"/>
      <c r="CYJ36" s="144"/>
      <c r="CYK36" s="141"/>
      <c r="CYL36" s="141"/>
      <c r="CYM36" s="142"/>
      <c r="CYN36" s="142"/>
      <c r="CYO36" s="143"/>
      <c r="CYP36" s="144"/>
      <c r="CYQ36" s="144"/>
      <c r="CYR36" s="144"/>
      <c r="CYS36" s="141"/>
      <c r="CYT36" s="141"/>
      <c r="CYU36" s="142"/>
      <c r="CYV36" s="142"/>
      <c r="CYW36" s="143"/>
      <c r="CYX36" s="144"/>
      <c r="CYY36" s="144"/>
      <c r="CYZ36" s="144"/>
      <c r="CZA36" s="141"/>
      <c r="CZB36" s="141"/>
      <c r="CZC36" s="142"/>
      <c r="CZD36" s="142"/>
      <c r="CZE36" s="143"/>
      <c r="CZF36" s="144"/>
      <c r="CZG36" s="144"/>
      <c r="CZH36" s="144"/>
      <c r="CZI36" s="141"/>
      <c r="CZJ36" s="141"/>
      <c r="CZK36" s="142"/>
      <c r="CZL36" s="142"/>
      <c r="CZM36" s="143"/>
      <c r="CZN36" s="144"/>
      <c r="CZO36" s="144"/>
      <c r="CZP36" s="144"/>
      <c r="CZQ36" s="141"/>
      <c r="CZR36" s="141"/>
      <c r="CZS36" s="142"/>
      <c r="CZT36" s="142"/>
      <c r="CZU36" s="143"/>
      <c r="CZV36" s="144"/>
      <c r="CZW36" s="144"/>
      <c r="CZX36" s="144"/>
      <c r="CZY36" s="141"/>
      <c r="CZZ36" s="141"/>
      <c r="DAA36" s="142"/>
      <c r="DAB36" s="142"/>
      <c r="DAC36" s="143"/>
      <c r="DAD36" s="144"/>
      <c r="DAE36" s="144"/>
      <c r="DAF36" s="144"/>
      <c r="DAG36" s="141"/>
      <c r="DAH36" s="141"/>
      <c r="DAI36" s="142"/>
      <c r="DAJ36" s="142"/>
      <c r="DAK36" s="143"/>
      <c r="DAL36" s="144"/>
      <c r="DAM36" s="144"/>
      <c r="DAN36" s="144"/>
      <c r="DAO36" s="141"/>
      <c r="DAP36" s="141"/>
      <c r="DAQ36" s="142"/>
      <c r="DAR36" s="142"/>
      <c r="DAS36" s="143"/>
      <c r="DAT36" s="144"/>
      <c r="DAU36" s="144"/>
      <c r="DAV36" s="144"/>
      <c r="DAW36" s="141"/>
      <c r="DAX36" s="141"/>
      <c r="DAY36" s="142"/>
      <c r="DAZ36" s="142"/>
      <c r="DBA36" s="143"/>
      <c r="DBB36" s="144"/>
      <c r="DBC36" s="144"/>
      <c r="DBD36" s="144"/>
      <c r="DBE36" s="141"/>
      <c r="DBF36" s="141"/>
      <c r="DBG36" s="142"/>
      <c r="DBH36" s="142"/>
      <c r="DBI36" s="143"/>
      <c r="DBJ36" s="144"/>
      <c r="DBK36" s="144"/>
      <c r="DBL36" s="144"/>
      <c r="DBM36" s="141"/>
      <c r="DBN36" s="141"/>
      <c r="DBO36" s="142"/>
      <c r="DBP36" s="142"/>
      <c r="DBQ36" s="143"/>
      <c r="DBR36" s="144"/>
      <c r="DBS36" s="144"/>
      <c r="DBT36" s="144"/>
      <c r="DBU36" s="141"/>
      <c r="DBV36" s="141"/>
      <c r="DBW36" s="142"/>
      <c r="DBX36" s="142"/>
      <c r="DBY36" s="143"/>
      <c r="DBZ36" s="144"/>
      <c r="DCA36" s="144"/>
      <c r="DCB36" s="144"/>
      <c r="DCC36" s="141"/>
      <c r="DCD36" s="141"/>
      <c r="DCE36" s="142"/>
      <c r="DCF36" s="142"/>
      <c r="DCG36" s="143"/>
      <c r="DCH36" s="144"/>
      <c r="DCI36" s="144"/>
      <c r="DCJ36" s="144"/>
      <c r="DCK36" s="141"/>
      <c r="DCL36" s="141"/>
      <c r="DCM36" s="142"/>
      <c r="DCN36" s="142"/>
      <c r="DCO36" s="143"/>
      <c r="DCP36" s="144"/>
      <c r="DCQ36" s="144"/>
      <c r="DCR36" s="144"/>
      <c r="DCS36" s="141"/>
      <c r="DCT36" s="141"/>
      <c r="DCU36" s="142"/>
      <c r="DCV36" s="142"/>
      <c r="DCW36" s="143"/>
      <c r="DCX36" s="144"/>
      <c r="DCY36" s="144"/>
      <c r="DCZ36" s="144"/>
      <c r="DDA36" s="141"/>
      <c r="DDB36" s="141"/>
      <c r="DDC36" s="142"/>
      <c r="DDD36" s="142"/>
      <c r="DDE36" s="143"/>
      <c r="DDF36" s="144"/>
      <c r="DDG36" s="144"/>
      <c r="DDH36" s="144"/>
      <c r="DDI36" s="141"/>
      <c r="DDJ36" s="141"/>
      <c r="DDK36" s="142"/>
      <c r="DDL36" s="142"/>
      <c r="DDM36" s="143"/>
      <c r="DDN36" s="144"/>
      <c r="DDO36" s="144"/>
      <c r="DDP36" s="144"/>
      <c r="DDQ36" s="141"/>
      <c r="DDR36" s="141"/>
      <c r="DDS36" s="142"/>
      <c r="DDT36" s="142"/>
      <c r="DDU36" s="143"/>
      <c r="DDV36" s="144"/>
      <c r="DDW36" s="144"/>
      <c r="DDX36" s="144"/>
      <c r="DDY36" s="141"/>
      <c r="DDZ36" s="141"/>
      <c r="DEA36" s="142"/>
      <c r="DEB36" s="142"/>
      <c r="DEC36" s="143"/>
      <c r="DED36" s="144"/>
      <c r="DEE36" s="144"/>
      <c r="DEF36" s="144"/>
      <c r="DEG36" s="141"/>
      <c r="DEH36" s="141"/>
      <c r="DEI36" s="142"/>
      <c r="DEJ36" s="142"/>
      <c r="DEK36" s="143"/>
      <c r="DEL36" s="144"/>
      <c r="DEM36" s="144"/>
      <c r="DEN36" s="144"/>
      <c r="DEO36" s="141"/>
      <c r="DEP36" s="141"/>
      <c r="DEQ36" s="142"/>
      <c r="DER36" s="142"/>
      <c r="DES36" s="143"/>
      <c r="DET36" s="144"/>
      <c r="DEU36" s="144"/>
      <c r="DEV36" s="144"/>
      <c r="DEW36" s="141"/>
      <c r="DEX36" s="141"/>
      <c r="DEY36" s="142"/>
      <c r="DEZ36" s="142"/>
      <c r="DFA36" s="143"/>
      <c r="DFB36" s="144"/>
      <c r="DFC36" s="144"/>
      <c r="DFD36" s="144"/>
      <c r="DFE36" s="141"/>
      <c r="DFF36" s="141"/>
      <c r="DFG36" s="142"/>
      <c r="DFH36" s="142"/>
      <c r="DFI36" s="143"/>
      <c r="DFJ36" s="144"/>
      <c r="DFK36" s="144"/>
      <c r="DFL36" s="144"/>
      <c r="DFM36" s="141"/>
      <c r="DFN36" s="141"/>
      <c r="DFO36" s="142"/>
      <c r="DFP36" s="142"/>
      <c r="DFQ36" s="143"/>
      <c r="DFR36" s="144"/>
      <c r="DFS36" s="144"/>
      <c r="DFT36" s="144"/>
      <c r="DFU36" s="141"/>
      <c r="DFV36" s="141"/>
      <c r="DFW36" s="142"/>
      <c r="DFX36" s="142"/>
      <c r="DFY36" s="143"/>
      <c r="DFZ36" s="144"/>
      <c r="DGA36" s="144"/>
      <c r="DGB36" s="144"/>
      <c r="DGC36" s="141"/>
      <c r="DGD36" s="141"/>
      <c r="DGE36" s="142"/>
      <c r="DGF36" s="142"/>
      <c r="DGG36" s="143"/>
      <c r="DGH36" s="144"/>
      <c r="DGI36" s="144"/>
      <c r="DGJ36" s="144"/>
      <c r="DGK36" s="141"/>
      <c r="DGL36" s="141"/>
      <c r="DGM36" s="142"/>
      <c r="DGN36" s="142"/>
      <c r="DGO36" s="143"/>
      <c r="DGP36" s="144"/>
      <c r="DGQ36" s="144"/>
      <c r="DGR36" s="144"/>
      <c r="DGS36" s="141"/>
      <c r="DGT36" s="141"/>
      <c r="DGU36" s="142"/>
      <c r="DGV36" s="142"/>
      <c r="DGW36" s="143"/>
      <c r="DGX36" s="144"/>
      <c r="DGY36" s="144"/>
      <c r="DGZ36" s="144"/>
      <c r="DHA36" s="141"/>
      <c r="DHB36" s="141"/>
      <c r="DHC36" s="142"/>
      <c r="DHD36" s="142"/>
      <c r="DHE36" s="143"/>
      <c r="DHF36" s="144"/>
      <c r="DHG36" s="144"/>
      <c r="DHH36" s="144"/>
      <c r="DHI36" s="141"/>
      <c r="DHJ36" s="141"/>
      <c r="DHK36" s="142"/>
      <c r="DHL36" s="142"/>
      <c r="DHM36" s="143"/>
      <c r="DHN36" s="144"/>
      <c r="DHO36" s="144"/>
      <c r="DHP36" s="144"/>
      <c r="DHQ36" s="141"/>
      <c r="DHR36" s="141"/>
      <c r="DHS36" s="142"/>
      <c r="DHT36" s="142"/>
      <c r="DHU36" s="143"/>
      <c r="DHV36" s="144"/>
      <c r="DHW36" s="144"/>
      <c r="DHX36" s="144"/>
      <c r="DHY36" s="141"/>
      <c r="DHZ36" s="141"/>
      <c r="DIA36" s="142"/>
      <c r="DIB36" s="142"/>
      <c r="DIC36" s="143"/>
      <c r="DID36" s="144"/>
      <c r="DIE36" s="144"/>
      <c r="DIF36" s="144"/>
      <c r="DIG36" s="141"/>
      <c r="DIH36" s="141"/>
      <c r="DII36" s="142"/>
      <c r="DIJ36" s="142"/>
      <c r="DIK36" s="143"/>
      <c r="DIL36" s="144"/>
      <c r="DIM36" s="144"/>
      <c r="DIN36" s="144"/>
      <c r="DIO36" s="141"/>
      <c r="DIP36" s="141"/>
      <c r="DIQ36" s="142"/>
      <c r="DIR36" s="142"/>
      <c r="DIS36" s="143"/>
      <c r="DIT36" s="144"/>
      <c r="DIU36" s="144"/>
      <c r="DIV36" s="144"/>
      <c r="DIW36" s="141"/>
      <c r="DIX36" s="141"/>
      <c r="DIY36" s="142"/>
      <c r="DIZ36" s="142"/>
      <c r="DJA36" s="143"/>
      <c r="DJB36" s="144"/>
      <c r="DJC36" s="144"/>
      <c r="DJD36" s="144"/>
      <c r="DJE36" s="141"/>
      <c r="DJF36" s="141"/>
      <c r="DJG36" s="142"/>
      <c r="DJH36" s="142"/>
      <c r="DJI36" s="143"/>
      <c r="DJJ36" s="144"/>
      <c r="DJK36" s="144"/>
      <c r="DJL36" s="144"/>
      <c r="DJM36" s="141"/>
      <c r="DJN36" s="141"/>
      <c r="DJO36" s="142"/>
      <c r="DJP36" s="142"/>
      <c r="DJQ36" s="143"/>
      <c r="DJR36" s="144"/>
      <c r="DJS36" s="144"/>
      <c r="DJT36" s="144"/>
      <c r="DJU36" s="141"/>
      <c r="DJV36" s="141"/>
      <c r="DJW36" s="142"/>
      <c r="DJX36" s="142"/>
      <c r="DJY36" s="143"/>
      <c r="DJZ36" s="144"/>
      <c r="DKA36" s="144"/>
      <c r="DKB36" s="144"/>
      <c r="DKC36" s="141"/>
      <c r="DKD36" s="141"/>
      <c r="DKE36" s="142"/>
      <c r="DKF36" s="142"/>
      <c r="DKG36" s="143"/>
      <c r="DKH36" s="144"/>
      <c r="DKI36" s="144"/>
      <c r="DKJ36" s="144"/>
      <c r="DKK36" s="141"/>
      <c r="DKL36" s="141"/>
      <c r="DKM36" s="142"/>
      <c r="DKN36" s="142"/>
      <c r="DKO36" s="143"/>
      <c r="DKP36" s="144"/>
      <c r="DKQ36" s="144"/>
      <c r="DKR36" s="144"/>
      <c r="DKS36" s="141"/>
      <c r="DKT36" s="141"/>
      <c r="DKU36" s="142"/>
      <c r="DKV36" s="142"/>
      <c r="DKW36" s="143"/>
      <c r="DKX36" s="144"/>
      <c r="DKY36" s="144"/>
      <c r="DKZ36" s="144"/>
      <c r="DLA36" s="141"/>
      <c r="DLB36" s="141"/>
      <c r="DLC36" s="142"/>
      <c r="DLD36" s="142"/>
      <c r="DLE36" s="143"/>
      <c r="DLF36" s="144"/>
      <c r="DLG36" s="144"/>
      <c r="DLH36" s="144"/>
      <c r="DLI36" s="141"/>
      <c r="DLJ36" s="141"/>
      <c r="DLK36" s="142"/>
      <c r="DLL36" s="142"/>
      <c r="DLM36" s="143"/>
      <c r="DLN36" s="144"/>
      <c r="DLO36" s="144"/>
      <c r="DLP36" s="144"/>
      <c r="DLQ36" s="141"/>
      <c r="DLR36" s="141"/>
      <c r="DLS36" s="142"/>
      <c r="DLT36" s="142"/>
      <c r="DLU36" s="143"/>
      <c r="DLV36" s="144"/>
      <c r="DLW36" s="144"/>
      <c r="DLX36" s="144"/>
      <c r="DLY36" s="141"/>
      <c r="DLZ36" s="141"/>
      <c r="DMA36" s="142"/>
      <c r="DMB36" s="142"/>
      <c r="DMC36" s="143"/>
      <c r="DMD36" s="144"/>
      <c r="DME36" s="144"/>
      <c r="DMF36" s="144"/>
      <c r="DMG36" s="141"/>
      <c r="DMH36" s="141"/>
      <c r="DMI36" s="142"/>
      <c r="DMJ36" s="142"/>
      <c r="DMK36" s="143"/>
      <c r="DML36" s="144"/>
      <c r="DMM36" s="144"/>
      <c r="DMN36" s="144"/>
      <c r="DMO36" s="141"/>
      <c r="DMP36" s="141"/>
      <c r="DMQ36" s="142"/>
      <c r="DMR36" s="142"/>
      <c r="DMS36" s="143"/>
      <c r="DMT36" s="144"/>
      <c r="DMU36" s="144"/>
      <c r="DMV36" s="144"/>
      <c r="DMW36" s="141"/>
      <c r="DMX36" s="141"/>
      <c r="DMY36" s="142"/>
      <c r="DMZ36" s="142"/>
      <c r="DNA36" s="143"/>
      <c r="DNB36" s="144"/>
      <c r="DNC36" s="144"/>
      <c r="DND36" s="144"/>
      <c r="DNE36" s="141"/>
      <c r="DNF36" s="141"/>
      <c r="DNG36" s="142"/>
      <c r="DNH36" s="142"/>
      <c r="DNI36" s="143"/>
      <c r="DNJ36" s="144"/>
      <c r="DNK36" s="144"/>
      <c r="DNL36" s="144"/>
      <c r="DNM36" s="141"/>
      <c r="DNN36" s="141"/>
      <c r="DNO36" s="142"/>
      <c r="DNP36" s="142"/>
      <c r="DNQ36" s="143"/>
      <c r="DNR36" s="144"/>
      <c r="DNS36" s="144"/>
      <c r="DNT36" s="144"/>
      <c r="DNU36" s="141"/>
      <c r="DNV36" s="141"/>
      <c r="DNW36" s="142"/>
      <c r="DNX36" s="142"/>
      <c r="DNY36" s="143"/>
      <c r="DNZ36" s="144"/>
      <c r="DOA36" s="144"/>
      <c r="DOB36" s="144"/>
      <c r="DOC36" s="141"/>
      <c r="DOD36" s="141"/>
      <c r="DOE36" s="142"/>
      <c r="DOF36" s="142"/>
      <c r="DOG36" s="143"/>
      <c r="DOH36" s="144"/>
      <c r="DOI36" s="144"/>
      <c r="DOJ36" s="144"/>
      <c r="DOK36" s="141"/>
      <c r="DOL36" s="141"/>
      <c r="DOM36" s="142"/>
      <c r="DON36" s="142"/>
      <c r="DOO36" s="143"/>
      <c r="DOP36" s="144"/>
      <c r="DOQ36" s="144"/>
      <c r="DOR36" s="144"/>
      <c r="DOS36" s="141"/>
      <c r="DOT36" s="141"/>
      <c r="DOU36" s="142"/>
      <c r="DOV36" s="142"/>
      <c r="DOW36" s="143"/>
      <c r="DOX36" s="144"/>
      <c r="DOY36" s="144"/>
      <c r="DOZ36" s="144"/>
      <c r="DPA36" s="141"/>
      <c r="DPB36" s="141"/>
      <c r="DPC36" s="142"/>
      <c r="DPD36" s="142"/>
      <c r="DPE36" s="143"/>
      <c r="DPF36" s="144"/>
      <c r="DPG36" s="144"/>
      <c r="DPH36" s="144"/>
      <c r="DPI36" s="141"/>
      <c r="DPJ36" s="141"/>
      <c r="DPK36" s="142"/>
      <c r="DPL36" s="142"/>
      <c r="DPM36" s="143"/>
      <c r="DPN36" s="144"/>
      <c r="DPO36" s="144"/>
      <c r="DPP36" s="144"/>
      <c r="DPQ36" s="141"/>
      <c r="DPR36" s="141"/>
      <c r="DPS36" s="142"/>
      <c r="DPT36" s="142"/>
      <c r="DPU36" s="143"/>
      <c r="DPV36" s="144"/>
      <c r="DPW36" s="144"/>
      <c r="DPX36" s="144"/>
      <c r="DPY36" s="141"/>
      <c r="DPZ36" s="141"/>
      <c r="DQA36" s="142"/>
      <c r="DQB36" s="142"/>
      <c r="DQC36" s="143"/>
      <c r="DQD36" s="144"/>
      <c r="DQE36" s="144"/>
      <c r="DQF36" s="144"/>
      <c r="DQG36" s="141"/>
      <c r="DQH36" s="141"/>
      <c r="DQI36" s="142"/>
      <c r="DQJ36" s="142"/>
      <c r="DQK36" s="143"/>
      <c r="DQL36" s="144"/>
      <c r="DQM36" s="144"/>
      <c r="DQN36" s="144"/>
      <c r="DQO36" s="141"/>
      <c r="DQP36" s="141"/>
      <c r="DQQ36" s="142"/>
      <c r="DQR36" s="142"/>
      <c r="DQS36" s="143"/>
      <c r="DQT36" s="144"/>
      <c r="DQU36" s="144"/>
      <c r="DQV36" s="144"/>
      <c r="DQW36" s="141"/>
      <c r="DQX36" s="141"/>
      <c r="DQY36" s="142"/>
      <c r="DQZ36" s="142"/>
      <c r="DRA36" s="143"/>
      <c r="DRB36" s="144"/>
      <c r="DRC36" s="144"/>
      <c r="DRD36" s="144"/>
      <c r="DRE36" s="141"/>
      <c r="DRF36" s="141"/>
      <c r="DRG36" s="142"/>
      <c r="DRH36" s="142"/>
      <c r="DRI36" s="143"/>
      <c r="DRJ36" s="144"/>
      <c r="DRK36" s="144"/>
      <c r="DRL36" s="144"/>
      <c r="DRM36" s="141"/>
      <c r="DRN36" s="141"/>
      <c r="DRO36" s="142"/>
      <c r="DRP36" s="142"/>
      <c r="DRQ36" s="143"/>
      <c r="DRR36" s="144"/>
      <c r="DRS36" s="144"/>
      <c r="DRT36" s="144"/>
      <c r="DRU36" s="141"/>
      <c r="DRV36" s="141"/>
      <c r="DRW36" s="142"/>
      <c r="DRX36" s="142"/>
      <c r="DRY36" s="143"/>
      <c r="DRZ36" s="144"/>
      <c r="DSA36" s="144"/>
      <c r="DSB36" s="144"/>
      <c r="DSC36" s="141"/>
      <c r="DSD36" s="141"/>
      <c r="DSE36" s="142"/>
      <c r="DSF36" s="142"/>
      <c r="DSG36" s="143"/>
      <c r="DSH36" s="144"/>
      <c r="DSI36" s="144"/>
      <c r="DSJ36" s="144"/>
      <c r="DSK36" s="141"/>
      <c r="DSL36" s="141"/>
      <c r="DSM36" s="142"/>
      <c r="DSN36" s="142"/>
      <c r="DSO36" s="143"/>
      <c r="DSP36" s="144"/>
      <c r="DSQ36" s="144"/>
      <c r="DSR36" s="144"/>
      <c r="DSS36" s="141"/>
      <c r="DST36" s="141"/>
      <c r="DSU36" s="142"/>
      <c r="DSV36" s="142"/>
      <c r="DSW36" s="143"/>
      <c r="DSX36" s="144"/>
      <c r="DSY36" s="144"/>
      <c r="DSZ36" s="144"/>
      <c r="DTA36" s="141"/>
      <c r="DTB36" s="141"/>
      <c r="DTC36" s="142"/>
      <c r="DTD36" s="142"/>
      <c r="DTE36" s="143"/>
      <c r="DTF36" s="144"/>
      <c r="DTG36" s="144"/>
      <c r="DTH36" s="144"/>
      <c r="DTI36" s="141"/>
      <c r="DTJ36" s="141"/>
      <c r="DTK36" s="142"/>
      <c r="DTL36" s="142"/>
      <c r="DTM36" s="143"/>
      <c r="DTN36" s="144"/>
      <c r="DTO36" s="144"/>
      <c r="DTP36" s="144"/>
      <c r="DTQ36" s="141"/>
      <c r="DTR36" s="141"/>
      <c r="DTS36" s="142"/>
      <c r="DTT36" s="142"/>
      <c r="DTU36" s="143"/>
      <c r="DTV36" s="144"/>
      <c r="DTW36" s="144"/>
      <c r="DTX36" s="144"/>
      <c r="DTY36" s="141"/>
      <c r="DTZ36" s="141"/>
      <c r="DUA36" s="142"/>
      <c r="DUB36" s="142"/>
      <c r="DUC36" s="143"/>
      <c r="DUD36" s="144"/>
      <c r="DUE36" s="144"/>
      <c r="DUF36" s="144"/>
      <c r="DUG36" s="141"/>
      <c r="DUH36" s="141"/>
      <c r="DUI36" s="142"/>
      <c r="DUJ36" s="142"/>
      <c r="DUK36" s="143"/>
      <c r="DUL36" s="144"/>
      <c r="DUM36" s="144"/>
      <c r="DUN36" s="144"/>
      <c r="DUO36" s="141"/>
      <c r="DUP36" s="141"/>
      <c r="DUQ36" s="142"/>
      <c r="DUR36" s="142"/>
      <c r="DUS36" s="143"/>
      <c r="DUT36" s="144"/>
      <c r="DUU36" s="144"/>
      <c r="DUV36" s="144"/>
      <c r="DUW36" s="141"/>
      <c r="DUX36" s="141"/>
      <c r="DUY36" s="142"/>
      <c r="DUZ36" s="142"/>
      <c r="DVA36" s="143"/>
      <c r="DVB36" s="144"/>
      <c r="DVC36" s="144"/>
      <c r="DVD36" s="144"/>
      <c r="DVE36" s="141"/>
      <c r="DVF36" s="141"/>
      <c r="DVG36" s="142"/>
      <c r="DVH36" s="142"/>
      <c r="DVI36" s="143"/>
      <c r="DVJ36" s="144"/>
      <c r="DVK36" s="144"/>
      <c r="DVL36" s="144"/>
      <c r="DVM36" s="141"/>
      <c r="DVN36" s="141"/>
      <c r="DVO36" s="142"/>
      <c r="DVP36" s="142"/>
      <c r="DVQ36" s="143"/>
      <c r="DVR36" s="144"/>
      <c r="DVS36" s="144"/>
      <c r="DVT36" s="144"/>
      <c r="DVU36" s="141"/>
      <c r="DVV36" s="141"/>
      <c r="DVW36" s="142"/>
      <c r="DVX36" s="142"/>
      <c r="DVY36" s="143"/>
      <c r="DVZ36" s="144"/>
      <c r="DWA36" s="144"/>
      <c r="DWB36" s="144"/>
      <c r="DWC36" s="141"/>
      <c r="DWD36" s="141"/>
      <c r="DWE36" s="142"/>
      <c r="DWF36" s="142"/>
      <c r="DWG36" s="143"/>
      <c r="DWH36" s="144"/>
      <c r="DWI36" s="144"/>
      <c r="DWJ36" s="144"/>
      <c r="DWK36" s="141"/>
      <c r="DWL36" s="141"/>
      <c r="DWM36" s="142"/>
      <c r="DWN36" s="142"/>
      <c r="DWO36" s="143"/>
      <c r="DWP36" s="144"/>
      <c r="DWQ36" s="144"/>
      <c r="DWR36" s="144"/>
      <c r="DWS36" s="141"/>
      <c r="DWT36" s="141"/>
      <c r="DWU36" s="142"/>
      <c r="DWV36" s="142"/>
      <c r="DWW36" s="143"/>
      <c r="DWX36" s="144"/>
      <c r="DWY36" s="144"/>
      <c r="DWZ36" s="144"/>
      <c r="DXA36" s="141"/>
      <c r="DXB36" s="141"/>
      <c r="DXC36" s="142"/>
      <c r="DXD36" s="142"/>
      <c r="DXE36" s="143"/>
      <c r="DXF36" s="144"/>
      <c r="DXG36" s="144"/>
      <c r="DXH36" s="144"/>
      <c r="DXI36" s="141"/>
      <c r="DXJ36" s="141"/>
      <c r="DXK36" s="142"/>
      <c r="DXL36" s="142"/>
      <c r="DXM36" s="143"/>
      <c r="DXN36" s="144"/>
      <c r="DXO36" s="144"/>
      <c r="DXP36" s="144"/>
      <c r="DXQ36" s="141"/>
      <c r="DXR36" s="141"/>
      <c r="DXS36" s="142"/>
      <c r="DXT36" s="142"/>
      <c r="DXU36" s="143"/>
      <c r="DXV36" s="144"/>
      <c r="DXW36" s="144"/>
      <c r="DXX36" s="144"/>
      <c r="DXY36" s="141"/>
      <c r="DXZ36" s="141"/>
      <c r="DYA36" s="142"/>
      <c r="DYB36" s="142"/>
      <c r="DYC36" s="143"/>
      <c r="DYD36" s="144"/>
      <c r="DYE36" s="144"/>
      <c r="DYF36" s="144"/>
      <c r="DYG36" s="141"/>
      <c r="DYH36" s="141"/>
      <c r="DYI36" s="142"/>
      <c r="DYJ36" s="142"/>
      <c r="DYK36" s="143"/>
      <c r="DYL36" s="144"/>
      <c r="DYM36" s="144"/>
      <c r="DYN36" s="144"/>
      <c r="DYO36" s="141"/>
      <c r="DYP36" s="141"/>
      <c r="DYQ36" s="142"/>
      <c r="DYR36" s="142"/>
      <c r="DYS36" s="143"/>
      <c r="DYT36" s="144"/>
      <c r="DYU36" s="144"/>
      <c r="DYV36" s="144"/>
      <c r="DYW36" s="141"/>
      <c r="DYX36" s="141"/>
      <c r="DYY36" s="142"/>
      <c r="DYZ36" s="142"/>
      <c r="DZA36" s="143"/>
      <c r="DZB36" s="144"/>
      <c r="DZC36" s="144"/>
      <c r="DZD36" s="144"/>
      <c r="DZE36" s="141"/>
      <c r="DZF36" s="141"/>
      <c r="DZG36" s="142"/>
      <c r="DZH36" s="142"/>
      <c r="DZI36" s="143"/>
      <c r="DZJ36" s="144"/>
      <c r="DZK36" s="144"/>
      <c r="DZL36" s="144"/>
      <c r="DZM36" s="141"/>
      <c r="DZN36" s="141"/>
      <c r="DZO36" s="142"/>
      <c r="DZP36" s="142"/>
      <c r="DZQ36" s="143"/>
      <c r="DZR36" s="144"/>
      <c r="DZS36" s="144"/>
      <c r="DZT36" s="144"/>
      <c r="DZU36" s="141"/>
      <c r="DZV36" s="141"/>
      <c r="DZW36" s="142"/>
      <c r="DZX36" s="142"/>
      <c r="DZY36" s="143"/>
      <c r="DZZ36" s="144"/>
      <c r="EAA36" s="144"/>
      <c r="EAB36" s="144"/>
      <c r="EAC36" s="141"/>
      <c r="EAD36" s="141"/>
      <c r="EAE36" s="142"/>
      <c r="EAF36" s="142"/>
      <c r="EAG36" s="143"/>
      <c r="EAH36" s="144"/>
      <c r="EAI36" s="144"/>
      <c r="EAJ36" s="144"/>
      <c r="EAK36" s="141"/>
      <c r="EAL36" s="141"/>
      <c r="EAM36" s="142"/>
      <c r="EAN36" s="142"/>
      <c r="EAO36" s="143"/>
      <c r="EAP36" s="144"/>
      <c r="EAQ36" s="144"/>
      <c r="EAR36" s="144"/>
      <c r="EAS36" s="141"/>
      <c r="EAT36" s="141"/>
      <c r="EAU36" s="142"/>
      <c r="EAV36" s="142"/>
      <c r="EAW36" s="143"/>
      <c r="EAX36" s="144"/>
      <c r="EAY36" s="144"/>
      <c r="EAZ36" s="144"/>
      <c r="EBA36" s="141"/>
      <c r="EBB36" s="141"/>
      <c r="EBC36" s="142"/>
      <c r="EBD36" s="142"/>
      <c r="EBE36" s="143"/>
      <c r="EBF36" s="144"/>
      <c r="EBG36" s="144"/>
      <c r="EBH36" s="144"/>
      <c r="EBI36" s="141"/>
      <c r="EBJ36" s="141"/>
      <c r="EBK36" s="142"/>
      <c r="EBL36" s="142"/>
      <c r="EBM36" s="143"/>
      <c r="EBN36" s="144"/>
      <c r="EBO36" s="144"/>
      <c r="EBP36" s="144"/>
      <c r="EBQ36" s="141"/>
      <c r="EBR36" s="141"/>
      <c r="EBS36" s="142"/>
      <c r="EBT36" s="142"/>
      <c r="EBU36" s="143"/>
      <c r="EBV36" s="144"/>
      <c r="EBW36" s="144"/>
      <c r="EBX36" s="144"/>
      <c r="EBY36" s="141"/>
      <c r="EBZ36" s="141"/>
      <c r="ECA36" s="142"/>
      <c r="ECB36" s="142"/>
      <c r="ECC36" s="143"/>
      <c r="ECD36" s="144"/>
      <c r="ECE36" s="144"/>
      <c r="ECF36" s="144"/>
      <c r="ECG36" s="141"/>
      <c r="ECH36" s="141"/>
      <c r="ECI36" s="142"/>
      <c r="ECJ36" s="142"/>
      <c r="ECK36" s="143"/>
      <c r="ECL36" s="144"/>
      <c r="ECM36" s="144"/>
      <c r="ECN36" s="144"/>
      <c r="ECO36" s="141"/>
      <c r="ECP36" s="141"/>
      <c r="ECQ36" s="142"/>
      <c r="ECR36" s="142"/>
      <c r="ECS36" s="143"/>
      <c r="ECT36" s="144"/>
      <c r="ECU36" s="144"/>
      <c r="ECV36" s="144"/>
      <c r="ECW36" s="141"/>
      <c r="ECX36" s="141"/>
      <c r="ECY36" s="142"/>
      <c r="ECZ36" s="142"/>
      <c r="EDA36" s="143"/>
      <c r="EDB36" s="144"/>
      <c r="EDC36" s="144"/>
      <c r="EDD36" s="144"/>
      <c r="EDE36" s="141"/>
      <c r="EDF36" s="141"/>
      <c r="EDG36" s="142"/>
      <c r="EDH36" s="142"/>
      <c r="EDI36" s="143"/>
      <c r="EDJ36" s="144"/>
      <c r="EDK36" s="144"/>
      <c r="EDL36" s="144"/>
      <c r="EDM36" s="141"/>
      <c r="EDN36" s="141"/>
      <c r="EDO36" s="142"/>
      <c r="EDP36" s="142"/>
      <c r="EDQ36" s="143"/>
      <c r="EDR36" s="144"/>
      <c r="EDS36" s="144"/>
      <c r="EDT36" s="144"/>
      <c r="EDU36" s="141"/>
      <c r="EDV36" s="141"/>
      <c r="EDW36" s="142"/>
      <c r="EDX36" s="142"/>
      <c r="EDY36" s="143"/>
      <c r="EDZ36" s="144"/>
      <c r="EEA36" s="144"/>
      <c r="EEB36" s="144"/>
      <c r="EEC36" s="141"/>
      <c r="EED36" s="141"/>
      <c r="EEE36" s="142"/>
      <c r="EEF36" s="142"/>
      <c r="EEG36" s="143"/>
      <c r="EEH36" s="144"/>
      <c r="EEI36" s="144"/>
      <c r="EEJ36" s="144"/>
      <c r="EEK36" s="141"/>
      <c r="EEL36" s="141"/>
      <c r="EEM36" s="142"/>
      <c r="EEN36" s="142"/>
      <c r="EEO36" s="143"/>
      <c r="EEP36" s="144"/>
      <c r="EEQ36" s="144"/>
      <c r="EER36" s="144"/>
      <c r="EES36" s="141"/>
      <c r="EET36" s="141"/>
      <c r="EEU36" s="142"/>
      <c r="EEV36" s="142"/>
      <c r="EEW36" s="143"/>
      <c r="EEX36" s="144"/>
      <c r="EEY36" s="144"/>
      <c r="EEZ36" s="144"/>
      <c r="EFA36" s="141"/>
      <c r="EFB36" s="141"/>
      <c r="EFC36" s="142"/>
      <c r="EFD36" s="142"/>
      <c r="EFE36" s="143"/>
      <c r="EFF36" s="144"/>
      <c r="EFG36" s="144"/>
      <c r="EFH36" s="144"/>
      <c r="EFI36" s="141"/>
      <c r="EFJ36" s="141"/>
      <c r="EFK36" s="142"/>
      <c r="EFL36" s="142"/>
      <c r="EFM36" s="143"/>
      <c r="EFN36" s="144"/>
      <c r="EFO36" s="144"/>
      <c r="EFP36" s="144"/>
      <c r="EFQ36" s="141"/>
      <c r="EFR36" s="141"/>
      <c r="EFS36" s="142"/>
      <c r="EFT36" s="142"/>
      <c r="EFU36" s="143"/>
      <c r="EFV36" s="144"/>
      <c r="EFW36" s="144"/>
      <c r="EFX36" s="144"/>
      <c r="EFY36" s="141"/>
      <c r="EFZ36" s="141"/>
      <c r="EGA36" s="142"/>
      <c r="EGB36" s="142"/>
      <c r="EGC36" s="143"/>
      <c r="EGD36" s="144"/>
      <c r="EGE36" s="144"/>
      <c r="EGF36" s="144"/>
      <c r="EGG36" s="141"/>
      <c r="EGH36" s="141"/>
      <c r="EGI36" s="142"/>
      <c r="EGJ36" s="142"/>
      <c r="EGK36" s="143"/>
      <c r="EGL36" s="144"/>
      <c r="EGM36" s="144"/>
      <c r="EGN36" s="144"/>
      <c r="EGO36" s="141"/>
      <c r="EGP36" s="141"/>
      <c r="EGQ36" s="142"/>
      <c r="EGR36" s="142"/>
      <c r="EGS36" s="143"/>
      <c r="EGT36" s="144"/>
      <c r="EGU36" s="144"/>
      <c r="EGV36" s="144"/>
      <c r="EGW36" s="141"/>
      <c r="EGX36" s="141"/>
      <c r="EGY36" s="142"/>
      <c r="EGZ36" s="142"/>
      <c r="EHA36" s="143"/>
      <c r="EHB36" s="144"/>
      <c r="EHC36" s="144"/>
      <c r="EHD36" s="144"/>
      <c r="EHE36" s="141"/>
      <c r="EHF36" s="141"/>
      <c r="EHG36" s="142"/>
      <c r="EHH36" s="142"/>
      <c r="EHI36" s="143"/>
      <c r="EHJ36" s="144"/>
      <c r="EHK36" s="144"/>
      <c r="EHL36" s="144"/>
      <c r="EHM36" s="141"/>
      <c r="EHN36" s="141"/>
      <c r="EHO36" s="142"/>
      <c r="EHP36" s="142"/>
      <c r="EHQ36" s="143"/>
      <c r="EHR36" s="144"/>
      <c r="EHS36" s="144"/>
      <c r="EHT36" s="144"/>
      <c r="EHU36" s="141"/>
      <c r="EHV36" s="141"/>
      <c r="EHW36" s="142"/>
      <c r="EHX36" s="142"/>
      <c r="EHY36" s="143"/>
      <c r="EHZ36" s="144"/>
      <c r="EIA36" s="144"/>
      <c r="EIB36" s="144"/>
      <c r="EIC36" s="141"/>
      <c r="EID36" s="141"/>
      <c r="EIE36" s="142"/>
      <c r="EIF36" s="142"/>
      <c r="EIG36" s="143"/>
      <c r="EIH36" s="144"/>
      <c r="EII36" s="144"/>
      <c r="EIJ36" s="144"/>
      <c r="EIK36" s="141"/>
      <c r="EIL36" s="141"/>
      <c r="EIM36" s="142"/>
      <c r="EIN36" s="142"/>
      <c r="EIO36" s="143"/>
      <c r="EIP36" s="144"/>
      <c r="EIQ36" s="144"/>
      <c r="EIR36" s="144"/>
      <c r="EIS36" s="141"/>
      <c r="EIT36" s="141"/>
      <c r="EIU36" s="142"/>
      <c r="EIV36" s="142"/>
      <c r="EIW36" s="143"/>
      <c r="EIX36" s="144"/>
      <c r="EIY36" s="144"/>
      <c r="EIZ36" s="144"/>
      <c r="EJA36" s="141"/>
      <c r="EJB36" s="141"/>
      <c r="EJC36" s="142"/>
      <c r="EJD36" s="142"/>
      <c r="EJE36" s="143"/>
      <c r="EJF36" s="144"/>
      <c r="EJG36" s="144"/>
      <c r="EJH36" s="144"/>
      <c r="EJI36" s="141"/>
      <c r="EJJ36" s="141"/>
      <c r="EJK36" s="142"/>
      <c r="EJL36" s="142"/>
      <c r="EJM36" s="143"/>
      <c r="EJN36" s="144"/>
      <c r="EJO36" s="144"/>
      <c r="EJP36" s="144"/>
      <c r="EJQ36" s="141"/>
      <c r="EJR36" s="141"/>
      <c r="EJS36" s="142"/>
      <c r="EJT36" s="142"/>
      <c r="EJU36" s="143"/>
      <c r="EJV36" s="144"/>
      <c r="EJW36" s="144"/>
      <c r="EJX36" s="144"/>
      <c r="EJY36" s="141"/>
      <c r="EJZ36" s="141"/>
      <c r="EKA36" s="142"/>
      <c r="EKB36" s="142"/>
      <c r="EKC36" s="143"/>
      <c r="EKD36" s="144"/>
      <c r="EKE36" s="144"/>
      <c r="EKF36" s="144"/>
      <c r="EKG36" s="141"/>
      <c r="EKH36" s="141"/>
      <c r="EKI36" s="142"/>
      <c r="EKJ36" s="142"/>
      <c r="EKK36" s="143"/>
      <c r="EKL36" s="144"/>
      <c r="EKM36" s="144"/>
      <c r="EKN36" s="144"/>
      <c r="EKO36" s="141"/>
      <c r="EKP36" s="141"/>
      <c r="EKQ36" s="142"/>
      <c r="EKR36" s="142"/>
      <c r="EKS36" s="143"/>
      <c r="EKT36" s="144"/>
      <c r="EKU36" s="144"/>
      <c r="EKV36" s="144"/>
      <c r="EKW36" s="141"/>
      <c r="EKX36" s="141"/>
      <c r="EKY36" s="142"/>
      <c r="EKZ36" s="142"/>
      <c r="ELA36" s="143"/>
      <c r="ELB36" s="144"/>
      <c r="ELC36" s="144"/>
      <c r="ELD36" s="144"/>
      <c r="ELE36" s="141"/>
      <c r="ELF36" s="141"/>
      <c r="ELG36" s="142"/>
      <c r="ELH36" s="142"/>
      <c r="ELI36" s="143"/>
      <c r="ELJ36" s="144"/>
      <c r="ELK36" s="144"/>
      <c r="ELL36" s="144"/>
      <c r="ELM36" s="141"/>
      <c r="ELN36" s="141"/>
      <c r="ELO36" s="142"/>
      <c r="ELP36" s="142"/>
      <c r="ELQ36" s="143"/>
      <c r="ELR36" s="144"/>
      <c r="ELS36" s="144"/>
      <c r="ELT36" s="144"/>
      <c r="ELU36" s="141"/>
      <c r="ELV36" s="141"/>
      <c r="ELW36" s="142"/>
      <c r="ELX36" s="142"/>
      <c r="ELY36" s="143"/>
      <c r="ELZ36" s="144"/>
      <c r="EMA36" s="144"/>
      <c r="EMB36" s="144"/>
      <c r="EMC36" s="141"/>
      <c r="EMD36" s="141"/>
      <c r="EME36" s="142"/>
      <c r="EMF36" s="142"/>
      <c r="EMG36" s="143"/>
      <c r="EMH36" s="144"/>
      <c r="EMI36" s="144"/>
      <c r="EMJ36" s="144"/>
      <c r="EMK36" s="141"/>
      <c r="EML36" s="141"/>
      <c r="EMM36" s="142"/>
      <c r="EMN36" s="142"/>
      <c r="EMO36" s="143"/>
      <c r="EMP36" s="144"/>
      <c r="EMQ36" s="144"/>
      <c r="EMR36" s="144"/>
      <c r="EMS36" s="141"/>
      <c r="EMT36" s="141"/>
      <c r="EMU36" s="142"/>
      <c r="EMV36" s="142"/>
      <c r="EMW36" s="143"/>
      <c r="EMX36" s="144"/>
      <c r="EMY36" s="144"/>
      <c r="EMZ36" s="144"/>
      <c r="ENA36" s="141"/>
      <c r="ENB36" s="141"/>
      <c r="ENC36" s="142"/>
      <c r="END36" s="142"/>
      <c r="ENE36" s="143"/>
      <c r="ENF36" s="144"/>
      <c r="ENG36" s="144"/>
      <c r="ENH36" s="144"/>
      <c r="ENI36" s="141"/>
      <c r="ENJ36" s="141"/>
      <c r="ENK36" s="142"/>
      <c r="ENL36" s="142"/>
      <c r="ENM36" s="143"/>
      <c r="ENN36" s="144"/>
      <c r="ENO36" s="144"/>
      <c r="ENP36" s="144"/>
      <c r="ENQ36" s="141"/>
      <c r="ENR36" s="141"/>
      <c r="ENS36" s="142"/>
      <c r="ENT36" s="142"/>
      <c r="ENU36" s="143"/>
      <c r="ENV36" s="144"/>
      <c r="ENW36" s="144"/>
      <c r="ENX36" s="144"/>
      <c r="ENY36" s="141"/>
      <c r="ENZ36" s="141"/>
      <c r="EOA36" s="142"/>
      <c r="EOB36" s="142"/>
      <c r="EOC36" s="143"/>
      <c r="EOD36" s="144"/>
      <c r="EOE36" s="144"/>
      <c r="EOF36" s="144"/>
      <c r="EOG36" s="141"/>
      <c r="EOH36" s="141"/>
      <c r="EOI36" s="142"/>
      <c r="EOJ36" s="142"/>
      <c r="EOK36" s="143"/>
      <c r="EOL36" s="144"/>
      <c r="EOM36" s="144"/>
      <c r="EON36" s="144"/>
      <c r="EOO36" s="141"/>
      <c r="EOP36" s="141"/>
      <c r="EOQ36" s="142"/>
      <c r="EOR36" s="142"/>
      <c r="EOS36" s="143"/>
      <c r="EOT36" s="144"/>
      <c r="EOU36" s="144"/>
      <c r="EOV36" s="144"/>
      <c r="EOW36" s="141"/>
      <c r="EOX36" s="141"/>
      <c r="EOY36" s="142"/>
      <c r="EOZ36" s="142"/>
      <c r="EPA36" s="143"/>
      <c r="EPB36" s="144"/>
      <c r="EPC36" s="144"/>
      <c r="EPD36" s="144"/>
      <c r="EPE36" s="141"/>
      <c r="EPF36" s="141"/>
      <c r="EPG36" s="142"/>
      <c r="EPH36" s="142"/>
      <c r="EPI36" s="143"/>
      <c r="EPJ36" s="144"/>
      <c r="EPK36" s="144"/>
      <c r="EPL36" s="144"/>
      <c r="EPM36" s="141"/>
      <c r="EPN36" s="141"/>
      <c r="EPO36" s="142"/>
      <c r="EPP36" s="142"/>
      <c r="EPQ36" s="143"/>
      <c r="EPR36" s="144"/>
      <c r="EPS36" s="144"/>
      <c r="EPT36" s="144"/>
      <c r="EPU36" s="141"/>
      <c r="EPV36" s="141"/>
      <c r="EPW36" s="142"/>
      <c r="EPX36" s="142"/>
      <c r="EPY36" s="143"/>
      <c r="EPZ36" s="144"/>
      <c r="EQA36" s="144"/>
      <c r="EQB36" s="144"/>
      <c r="EQC36" s="141"/>
      <c r="EQD36" s="141"/>
      <c r="EQE36" s="142"/>
      <c r="EQF36" s="142"/>
      <c r="EQG36" s="143"/>
      <c r="EQH36" s="144"/>
      <c r="EQI36" s="144"/>
      <c r="EQJ36" s="144"/>
      <c r="EQK36" s="141"/>
      <c r="EQL36" s="141"/>
      <c r="EQM36" s="142"/>
      <c r="EQN36" s="142"/>
      <c r="EQO36" s="143"/>
      <c r="EQP36" s="144"/>
      <c r="EQQ36" s="144"/>
      <c r="EQR36" s="144"/>
      <c r="EQS36" s="141"/>
      <c r="EQT36" s="141"/>
      <c r="EQU36" s="142"/>
      <c r="EQV36" s="142"/>
      <c r="EQW36" s="143"/>
      <c r="EQX36" s="144"/>
      <c r="EQY36" s="144"/>
      <c r="EQZ36" s="144"/>
      <c r="ERA36" s="141"/>
      <c r="ERB36" s="141"/>
      <c r="ERC36" s="142"/>
      <c r="ERD36" s="142"/>
      <c r="ERE36" s="143"/>
      <c r="ERF36" s="144"/>
      <c r="ERG36" s="144"/>
      <c r="ERH36" s="144"/>
      <c r="ERI36" s="141"/>
      <c r="ERJ36" s="141"/>
      <c r="ERK36" s="142"/>
      <c r="ERL36" s="142"/>
      <c r="ERM36" s="143"/>
      <c r="ERN36" s="144"/>
      <c r="ERO36" s="144"/>
      <c r="ERP36" s="144"/>
      <c r="ERQ36" s="141"/>
      <c r="ERR36" s="141"/>
      <c r="ERS36" s="142"/>
      <c r="ERT36" s="142"/>
      <c r="ERU36" s="143"/>
      <c r="ERV36" s="144"/>
      <c r="ERW36" s="144"/>
      <c r="ERX36" s="144"/>
      <c r="ERY36" s="141"/>
      <c r="ERZ36" s="141"/>
      <c r="ESA36" s="142"/>
      <c r="ESB36" s="142"/>
      <c r="ESC36" s="143"/>
      <c r="ESD36" s="144"/>
      <c r="ESE36" s="144"/>
      <c r="ESF36" s="144"/>
      <c r="ESG36" s="141"/>
      <c r="ESH36" s="141"/>
      <c r="ESI36" s="142"/>
      <c r="ESJ36" s="142"/>
      <c r="ESK36" s="143"/>
      <c r="ESL36" s="144"/>
      <c r="ESM36" s="144"/>
      <c r="ESN36" s="144"/>
      <c r="ESO36" s="141"/>
      <c r="ESP36" s="141"/>
      <c r="ESQ36" s="142"/>
      <c r="ESR36" s="142"/>
      <c r="ESS36" s="143"/>
      <c r="EST36" s="144"/>
      <c r="ESU36" s="144"/>
      <c r="ESV36" s="144"/>
      <c r="ESW36" s="141"/>
      <c r="ESX36" s="141"/>
      <c r="ESY36" s="142"/>
      <c r="ESZ36" s="142"/>
      <c r="ETA36" s="143"/>
      <c r="ETB36" s="144"/>
      <c r="ETC36" s="144"/>
      <c r="ETD36" s="144"/>
      <c r="ETE36" s="141"/>
      <c r="ETF36" s="141"/>
      <c r="ETG36" s="142"/>
      <c r="ETH36" s="142"/>
      <c r="ETI36" s="143"/>
      <c r="ETJ36" s="144"/>
      <c r="ETK36" s="144"/>
      <c r="ETL36" s="144"/>
      <c r="ETM36" s="141"/>
      <c r="ETN36" s="141"/>
      <c r="ETO36" s="142"/>
      <c r="ETP36" s="142"/>
      <c r="ETQ36" s="143"/>
      <c r="ETR36" s="144"/>
      <c r="ETS36" s="144"/>
      <c r="ETT36" s="144"/>
      <c r="ETU36" s="141"/>
      <c r="ETV36" s="141"/>
      <c r="ETW36" s="142"/>
      <c r="ETX36" s="142"/>
      <c r="ETY36" s="143"/>
      <c r="ETZ36" s="144"/>
      <c r="EUA36" s="144"/>
      <c r="EUB36" s="144"/>
      <c r="EUC36" s="141"/>
      <c r="EUD36" s="141"/>
      <c r="EUE36" s="142"/>
      <c r="EUF36" s="142"/>
      <c r="EUG36" s="143"/>
      <c r="EUH36" s="144"/>
      <c r="EUI36" s="144"/>
      <c r="EUJ36" s="144"/>
      <c r="EUK36" s="141"/>
      <c r="EUL36" s="141"/>
      <c r="EUM36" s="142"/>
      <c r="EUN36" s="142"/>
      <c r="EUO36" s="143"/>
      <c r="EUP36" s="144"/>
      <c r="EUQ36" s="144"/>
      <c r="EUR36" s="144"/>
      <c r="EUS36" s="141"/>
      <c r="EUT36" s="141"/>
      <c r="EUU36" s="142"/>
      <c r="EUV36" s="142"/>
      <c r="EUW36" s="143"/>
      <c r="EUX36" s="144"/>
      <c r="EUY36" s="144"/>
      <c r="EUZ36" s="144"/>
      <c r="EVA36" s="141"/>
      <c r="EVB36" s="141"/>
      <c r="EVC36" s="142"/>
      <c r="EVD36" s="142"/>
      <c r="EVE36" s="143"/>
      <c r="EVF36" s="144"/>
      <c r="EVG36" s="144"/>
      <c r="EVH36" s="144"/>
      <c r="EVI36" s="141"/>
      <c r="EVJ36" s="141"/>
      <c r="EVK36" s="142"/>
      <c r="EVL36" s="142"/>
      <c r="EVM36" s="143"/>
      <c r="EVN36" s="144"/>
      <c r="EVO36" s="144"/>
      <c r="EVP36" s="144"/>
      <c r="EVQ36" s="141"/>
      <c r="EVR36" s="141"/>
      <c r="EVS36" s="142"/>
      <c r="EVT36" s="142"/>
      <c r="EVU36" s="143"/>
      <c r="EVV36" s="144"/>
      <c r="EVW36" s="144"/>
      <c r="EVX36" s="144"/>
      <c r="EVY36" s="141"/>
      <c r="EVZ36" s="141"/>
      <c r="EWA36" s="142"/>
      <c r="EWB36" s="142"/>
      <c r="EWC36" s="143"/>
      <c r="EWD36" s="144"/>
      <c r="EWE36" s="144"/>
      <c r="EWF36" s="144"/>
      <c r="EWG36" s="141"/>
      <c r="EWH36" s="141"/>
      <c r="EWI36" s="142"/>
      <c r="EWJ36" s="142"/>
      <c r="EWK36" s="143"/>
      <c r="EWL36" s="144"/>
      <c r="EWM36" s="144"/>
      <c r="EWN36" s="144"/>
      <c r="EWO36" s="141"/>
      <c r="EWP36" s="141"/>
      <c r="EWQ36" s="142"/>
      <c r="EWR36" s="142"/>
      <c r="EWS36" s="143"/>
      <c r="EWT36" s="144"/>
      <c r="EWU36" s="144"/>
      <c r="EWV36" s="144"/>
      <c r="EWW36" s="141"/>
      <c r="EWX36" s="141"/>
      <c r="EWY36" s="142"/>
      <c r="EWZ36" s="142"/>
      <c r="EXA36" s="143"/>
      <c r="EXB36" s="144"/>
      <c r="EXC36" s="144"/>
      <c r="EXD36" s="144"/>
      <c r="EXE36" s="141"/>
      <c r="EXF36" s="141"/>
      <c r="EXG36" s="142"/>
      <c r="EXH36" s="142"/>
      <c r="EXI36" s="143"/>
      <c r="EXJ36" s="144"/>
      <c r="EXK36" s="144"/>
      <c r="EXL36" s="144"/>
      <c r="EXM36" s="141"/>
      <c r="EXN36" s="141"/>
      <c r="EXO36" s="142"/>
      <c r="EXP36" s="142"/>
      <c r="EXQ36" s="143"/>
      <c r="EXR36" s="144"/>
      <c r="EXS36" s="144"/>
      <c r="EXT36" s="144"/>
      <c r="EXU36" s="141"/>
      <c r="EXV36" s="141"/>
      <c r="EXW36" s="142"/>
      <c r="EXX36" s="142"/>
      <c r="EXY36" s="143"/>
      <c r="EXZ36" s="144"/>
      <c r="EYA36" s="144"/>
      <c r="EYB36" s="144"/>
      <c r="EYC36" s="141"/>
      <c r="EYD36" s="141"/>
      <c r="EYE36" s="142"/>
      <c r="EYF36" s="142"/>
      <c r="EYG36" s="143"/>
      <c r="EYH36" s="144"/>
      <c r="EYI36" s="144"/>
      <c r="EYJ36" s="144"/>
      <c r="EYK36" s="141"/>
      <c r="EYL36" s="141"/>
      <c r="EYM36" s="142"/>
      <c r="EYN36" s="142"/>
      <c r="EYO36" s="143"/>
      <c r="EYP36" s="144"/>
      <c r="EYQ36" s="144"/>
      <c r="EYR36" s="144"/>
      <c r="EYS36" s="141"/>
      <c r="EYT36" s="141"/>
      <c r="EYU36" s="142"/>
      <c r="EYV36" s="142"/>
      <c r="EYW36" s="143"/>
      <c r="EYX36" s="144"/>
      <c r="EYY36" s="144"/>
      <c r="EYZ36" s="144"/>
      <c r="EZA36" s="141"/>
      <c r="EZB36" s="141"/>
      <c r="EZC36" s="142"/>
      <c r="EZD36" s="142"/>
      <c r="EZE36" s="143"/>
      <c r="EZF36" s="144"/>
      <c r="EZG36" s="144"/>
      <c r="EZH36" s="144"/>
      <c r="EZI36" s="141"/>
      <c r="EZJ36" s="141"/>
      <c r="EZK36" s="142"/>
      <c r="EZL36" s="142"/>
      <c r="EZM36" s="143"/>
      <c r="EZN36" s="144"/>
      <c r="EZO36" s="144"/>
      <c r="EZP36" s="144"/>
      <c r="EZQ36" s="141"/>
      <c r="EZR36" s="141"/>
      <c r="EZS36" s="142"/>
      <c r="EZT36" s="142"/>
      <c r="EZU36" s="143"/>
      <c r="EZV36" s="144"/>
      <c r="EZW36" s="144"/>
      <c r="EZX36" s="144"/>
      <c r="EZY36" s="141"/>
      <c r="EZZ36" s="141"/>
      <c r="FAA36" s="142"/>
      <c r="FAB36" s="142"/>
      <c r="FAC36" s="143"/>
      <c r="FAD36" s="144"/>
      <c r="FAE36" s="144"/>
      <c r="FAF36" s="144"/>
      <c r="FAG36" s="141"/>
      <c r="FAH36" s="141"/>
      <c r="FAI36" s="142"/>
      <c r="FAJ36" s="142"/>
      <c r="FAK36" s="143"/>
      <c r="FAL36" s="144"/>
      <c r="FAM36" s="144"/>
      <c r="FAN36" s="144"/>
      <c r="FAO36" s="141"/>
      <c r="FAP36" s="141"/>
      <c r="FAQ36" s="142"/>
      <c r="FAR36" s="142"/>
      <c r="FAS36" s="143"/>
      <c r="FAT36" s="144"/>
      <c r="FAU36" s="144"/>
      <c r="FAV36" s="144"/>
      <c r="FAW36" s="141"/>
      <c r="FAX36" s="141"/>
      <c r="FAY36" s="142"/>
      <c r="FAZ36" s="142"/>
      <c r="FBA36" s="143"/>
      <c r="FBB36" s="144"/>
      <c r="FBC36" s="144"/>
      <c r="FBD36" s="144"/>
      <c r="FBE36" s="141"/>
      <c r="FBF36" s="141"/>
      <c r="FBG36" s="142"/>
      <c r="FBH36" s="142"/>
      <c r="FBI36" s="143"/>
      <c r="FBJ36" s="144"/>
      <c r="FBK36" s="144"/>
      <c r="FBL36" s="144"/>
      <c r="FBM36" s="141"/>
      <c r="FBN36" s="141"/>
      <c r="FBO36" s="142"/>
      <c r="FBP36" s="142"/>
      <c r="FBQ36" s="143"/>
      <c r="FBR36" s="144"/>
      <c r="FBS36" s="144"/>
      <c r="FBT36" s="144"/>
      <c r="FBU36" s="141"/>
      <c r="FBV36" s="141"/>
      <c r="FBW36" s="142"/>
      <c r="FBX36" s="142"/>
      <c r="FBY36" s="143"/>
      <c r="FBZ36" s="144"/>
      <c r="FCA36" s="144"/>
      <c r="FCB36" s="144"/>
      <c r="FCC36" s="141"/>
      <c r="FCD36" s="141"/>
      <c r="FCE36" s="142"/>
      <c r="FCF36" s="142"/>
      <c r="FCG36" s="143"/>
      <c r="FCH36" s="144"/>
      <c r="FCI36" s="144"/>
      <c r="FCJ36" s="144"/>
      <c r="FCK36" s="141"/>
      <c r="FCL36" s="141"/>
      <c r="FCM36" s="142"/>
      <c r="FCN36" s="142"/>
      <c r="FCO36" s="143"/>
      <c r="FCP36" s="144"/>
      <c r="FCQ36" s="144"/>
      <c r="FCR36" s="144"/>
      <c r="FCS36" s="141"/>
      <c r="FCT36" s="141"/>
      <c r="FCU36" s="142"/>
      <c r="FCV36" s="142"/>
      <c r="FCW36" s="143"/>
      <c r="FCX36" s="144"/>
      <c r="FCY36" s="144"/>
      <c r="FCZ36" s="144"/>
      <c r="FDA36" s="141"/>
      <c r="FDB36" s="141"/>
      <c r="FDC36" s="142"/>
      <c r="FDD36" s="142"/>
      <c r="FDE36" s="143"/>
      <c r="FDF36" s="144"/>
      <c r="FDG36" s="144"/>
      <c r="FDH36" s="144"/>
      <c r="FDI36" s="141"/>
      <c r="FDJ36" s="141"/>
      <c r="FDK36" s="142"/>
      <c r="FDL36" s="142"/>
      <c r="FDM36" s="143"/>
      <c r="FDN36" s="144"/>
      <c r="FDO36" s="144"/>
      <c r="FDP36" s="144"/>
      <c r="FDQ36" s="141"/>
      <c r="FDR36" s="141"/>
      <c r="FDS36" s="142"/>
      <c r="FDT36" s="142"/>
      <c r="FDU36" s="143"/>
      <c r="FDV36" s="144"/>
      <c r="FDW36" s="144"/>
      <c r="FDX36" s="144"/>
      <c r="FDY36" s="141"/>
      <c r="FDZ36" s="141"/>
      <c r="FEA36" s="142"/>
      <c r="FEB36" s="142"/>
      <c r="FEC36" s="143"/>
      <c r="FED36" s="144"/>
      <c r="FEE36" s="144"/>
      <c r="FEF36" s="144"/>
      <c r="FEG36" s="141"/>
      <c r="FEH36" s="141"/>
      <c r="FEI36" s="142"/>
      <c r="FEJ36" s="142"/>
      <c r="FEK36" s="143"/>
      <c r="FEL36" s="144"/>
      <c r="FEM36" s="144"/>
      <c r="FEN36" s="144"/>
      <c r="FEO36" s="141"/>
      <c r="FEP36" s="141"/>
      <c r="FEQ36" s="142"/>
      <c r="FER36" s="142"/>
      <c r="FES36" s="143"/>
      <c r="FET36" s="144"/>
      <c r="FEU36" s="144"/>
      <c r="FEV36" s="144"/>
      <c r="FEW36" s="141"/>
      <c r="FEX36" s="141"/>
      <c r="FEY36" s="142"/>
      <c r="FEZ36" s="142"/>
      <c r="FFA36" s="143"/>
      <c r="FFB36" s="144"/>
      <c r="FFC36" s="144"/>
      <c r="FFD36" s="144"/>
      <c r="FFE36" s="141"/>
      <c r="FFF36" s="141"/>
      <c r="FFG36" s="142"/>
      <c r="FFH36" s="142"/>
      <c r="FFI36" s="143"/>
      <c r="FFJ36" s="144"/>
      <c r="FFK36" s="144"/>
      <c r="FFL36" s="144"/>
      <c r="FFM36" s="141"/>
      <c r="FFN36" s="141"/>
      <c r="FFO36" s="142"/>
      <c r="FFP36" s="142"/>
      <c r="FFQ36" s="143"/>
      <c r="FFR36" s="144"/>
      <c r="FFS36" s="144"/>
      <c r="FFT36" s="144"/>
      <c r="FFU36" s="141"/>
      <c r="FFV36" s="141"/>
      <c r="FFW36" s="142"/>
      <c r="FFX36" s="142"/>
      <c r="FFY36" s="143"/>
      <c r="FFZ36" s="144"/>
      <c r="FGA36" s="144"/>
      <c r="FGB36" s="144"/>
      <c r="FGC36" s="141"/>
      <c r="FGD36" s="141"/>
      <c r="FGE36" s="142"/>
      <c r="FGF36" s="142"/>
      <c r="FGG36" s="143"/>
      <c r="FGH36" s="144"/>
      <c r="FGI36" s="144"/>
      <c r="FGJ36" s="144"/>
      <c r="FGK36" s="141"/>
      <c r="FGL36" s="141"/>
      <c r="FGM36" s="142"/>
      <c r="FGN36" s="142"/>
      <c r="FGO36" s="143"/>
      <c r="FGP36" s="144"/>
      <c r="FGQ36" s="144"/>
      <c r="FGR36" s="144"/>
      <c r="FGS36" s="141"/>
      <c r="FGT36" s="141"/>
      <c r="FGU36" s="142"/>
      <c r="FGV36" s="142"/>
      <c r="FGW36" s="143"/>
      <c r="FGX36" s="144"/>
      <c r="FGY36" s="144"/>
      <c r="FGZ36" s="144"/>
      <c r="FHA36" s="141"/>
      <c r="FHB36" s="141"/>
      <c r="FHC36" s="142"/>
      <c r="FHD36" s="142"/>
      <c r="FHE36" s="143"/>
      <c r="FHF36" s="144"/>
      <c r="FHG36" s="144"/>
      <c r="FHH36" s="144"/>
      <c r="FHI36" s="141"/>
      <c r="FHJ36" s="141"/>
      <c r="FHK36" s="142"/>
      <c r="FHL36" s="142"/>
      <c r="FHM36" s="143"/>
      <c r="FHN36" s="144"/>
      <c r="FHO36" s="144"/>
      <c r="FHP36" s="144"/>
      <c r="FHQ36" s="141"/>
      <c r="FHR36" s="141"/>
      <c r="FHS36" s="142"/>
      <c r="FHT36" s="142"/>
      <c r="FHU36" s="143"/>
      <c r="FHV36" s="144"/>
      <c r="FHW36" s="144"/>
      <c r="FHX36" s="144"/>
      <c r="FHY36" s="141"/>
      <c r="FHZ36" s="141"/>
      <c r="FIA36" s="142"/>
      <c r="FIB36" s="142"/>
      <c r="FIC36" s="143"/>
      <c r="FID36" s="144"/>
      <c r="FIE36" s="144"/>
      <c r="FIF36" s="144"/>
      <c r="FIG36" s="141"/>
      <c r="FIH36" s="141"/>
      <c r="FII36" s="142"/>
      <c r="FIJ36" s="142"/>
      <c r="FIK36" s="143"/>
      <c r="FIL36" s="144"/>
      <c r="FIM36" s="144"/>
      <c r="FIN36" s="144"/>
      <c r="FIO36" s="141"/>
      <c r="FIP36" s="141"/>
      <c r="FIQ36" s="142"/>
      <c r="FIR36" s="142"/>
      <c r="FIS36" s="143"/>
      <c r="FIT36" s="144"/>
      <c r="FIU36" s="144"/>
      <c r="FIV36" s="144"/>
      <c r="FIW36" s="141"/>
      <c r="FIX36" s="141"/>
      <c r="FIY36" s="142"/>
      <c r="FIZ36" s="142"/>
      <c r="FJA36" s="143"/>
      <c r="FJB36" s="144"/>
      <c r="FJC36" s="144"/>
      <c r="FJD36" s="144"/>
      <c r="FJE36" s="141"/>
      <c r="FJF36" s="141"/>
      <c r="FJG36" s="142"/>
      <c r="FJH36" s="142"/>
      <c r="FJI36" s="143"/>
      <c r="FJJ36" s="144"/>
      <c r="FJK36" s="144"/>
      <c r="FJL36" s="144"/>
      <c r="FJM36" s="141"/>
      <c r="FJN36" s="141"/>
      <c r="FJO36" s="142"/>
      <c r="FJP36" s="142"/>
      <c r="FJQ36" s="143"/>
      <c r="FJR36" s="144"/>
      <c r="FJS36" s="144"/>
      <c r="FJT36" s="144"/>
      <c r="FJU36" s="141"/>
      <c r="FJV36" s="141"/>
      <c r="FJW36" s="142"/>
      <c r="FJX36" s="142"/>
      <c r="FJY36" s="143"/>
      <c r="FJZ36" s="144"/>
      <c r="FKA36" s="144"/>
      <c r="FKB36" s="144"/>
      <c r="FKC36" s="141"/>
      <c r="FKD36" s="141"/>
      <c r="FKE36" s="142"/>
      <c r="FKF36" s="142"/>
      <c r="FKG36" s="143"/>
      <c r="FKH36" s="144"/>
      <c r="FKI36" s="144"/>
      <c r="FKJ36" s="144"/>
      <c r="FKK36" s="141"/>
      <c r="FKL36" s="141"/>
      <c r="FKM36" s="142"/>
      <c r="FKN36" s="142"/>
      <c r="FKO36" s="143"/>
      <c r="FKP36" s="144"/>
      <c r="FKQ36" s="144"/>
      <c r="FKR36" s="144"/>
      <c r="FKS36" s="141"/>
      <c r="FKT36" s="141"/>
      <c r="FKU36" s="142"/>
      <c r="FKV36" s="142"/>
      <c r="FKW36" s="143"/>
      <c r="FKX36" s="144"/>
      <c r="FKY36" s="144"/>
      <c r="FKZ36" s="144"/>
      <c r="FLA36" s="141"/>
      <c r="FLB36" s="141"/>
      <c r="FLC36" s="142"/>
      <c r="FLD36" s="142"/>
      <c r="FLE36" s="143"/>
      <c r="FLF36" s="144"/>
      <c r="FLG36" s="144"/>
      <c r="FLH36" s="144"/>
      <c r="FLI36" s="141"/>
      <c r="FLJ36" s="141"/>
      <c r="FLK36" s="142"/>
      <c r="FLL36" s="142"/>
      <c r="FLM36" s="143"/>
      <c r="FLN36" s="144"/>
      <c r="FLO36" s="144"/>
      <c r="FLP36" s="144"/>
      <c r="FLQ36" s="141"/>
      <c r="FLR36" s="141"/>
      <c r="FLS36" s="142"/>
      <c r="FLT36" s="142"/>
      <c r="FLU36" s="143"/>
      <c r="FLV36" s="144"/>
      <c r="FLW36" s="144"/>
      <c r="FLX36" s="144"/>
      <c r="FLY36" s="141"/>
      <c r="FLZ36" s="141"/>
      <c r="FMA36" s="142"/>
      <c r="FMB36" s="142"/>
      <c r="FMC36" s="143"/>
      <c r="FMD36" s="144"/>
      <c r="FME36" s="144"/>
      <c r="FMF36" s="144"/>
      <c r="FMG36" s="141"/>
      <c r="FMH36" s="141"/>
      <c r="FMI36" s="142"/>
      <c r="FMJ36" s="142"/>
      <c r="FMK36" s="143"/>
      <c r="FML36" s="144"/>
      <c r="FMM36" s="144"/>
      <c r="FMN36" s="144"/>
      <c r="FMO36" s="141"/>
      <c r="FMP36" s="141"/>
      <c r="FMQ36" s="142"/>
      <c r="FMR36" s="142"/>
      <c r="FMS36" s="143"/>
      <c r="FMT36" s="144"/>
      <c r="FMU36" s="144"/>
      <c r="FMV36" s="144"/>
      <c r="FMW36" s="141"/>
      <c r="FMX36" s="141"/>
      <c r="FMY36" s="142"/>
      <c r="FMZ36" s="142"/>
      <c r="FNA36" s="143"/>
      <c r="FNB36" s="144"/>
      <c r="FNC36" s="144"/>
      <c r="FND36" s="144"/>
      <c r="FNE36" s="141"/>
      <c r="FNF36" s="141"/>
      <c r="FNG36" s="142"/>
      <c r="FNH36" s="142"/>
      <c r="FNI36" s="143"/>
      <c r="FNJ36" s="144"/>
      <c r="FNK36" s="144"/>
      <c r="FNL36" s="144"/>
      <c r="FNM36" s="141"/>
      <c r="FNN36" s="141"/>
      <c r="FNO36" s="142"/>
      <c r="FNP36" s="142"/>
      <c r="FNQ36" s="143"/>
      <c r="FNR36" s="144"/>
      <c r="FNS36" s="144"/>
      <c r="FNT36" s="144"/>
      <c r="FNU36" s="141"/>
      <c r="FNV36" s="141"/>
      <c r="FNW36" s="142"/>
      <c r="FNX36" s="142"/>
      <c r="FNY36" s="143"/>
      <c r="FNZ36" s="144"/>
      <c r="FOA36" s="144"/>
      <c r="FOB36" s="144"/>
      <c r="FOC36" s="141"/>
      <c r="FOD36" s="141"/>
      <c r="FOE36" s="142"/>
      <c r="FOF36" s="142"/>
      <c r="FOG36" s="143"/>
      <c r="FOH36" s="144"/>
      <c r="FOI36" s="144"/>
      <c r="FOJ36" s="144"/>
      <c r="FOK36" s="141"/>
      <c r="FOL36" s="141"/>
      <c r="FOM36" s="142"/>
      <c r="FON36" s="142"/>
      <c r="FOO36" s="143"/>
      <c r="FOP36" s="144"/>
      <c r="FOQ36" s="144"/>
      <c r="FOR36" s="144"/>
      <c r="FOS36" s="141"/>
      <c r="FOT36" s="141"/>
      <c r="FOU36" s="142"/>
      <c r="FOV36" s="142"/>
      <c r="FOW36" s="143"/>
      <c r="FOX36" s="144"/>
      <c r="FOY36" s="144"/>
      <c r="FOZ36" s="144"/>
      <c r="FPA36" s="141"/>
      <c r="FPB36" s="141"/>
      <c r="FPC36" s="142"/>
      <c r="FPD36" s="142"/>
      <c r="FPE36" s="143"/>
      <c r="FPF36" s="144"/>
      <c r="FPG36" s="144"/>
      <c r="FPH36" s="144"/>
      <c r="FPI36" s="141"/>
      <c r="FPJ36" s="141"/>
      <c r="FPK36" s="142"/>
      <c r="FPL36" s="142"/>
      <c r="FPM36" s="143"/>
      <c r="FPN36" s="144"/>
      <c r="FPO36" s="144"/>
      <c r="FPP36" s="144"/>
      <c r="FPQ36" s="141"/>
      <c r="FPR36" s="141"/>
      <c r="FPS36" s="142"/>
      <c r="FPT36" s="142"/>
      <c r="FPU36" s="143"/>
      <c r="FPV36" s="144"/>
      <c r="FPW36" s="144"/>
      <c r="FPX36" s="144"/>
      <c r="FPY36" s="141"/>
      <c r="FPZ36" s="141"/>
      <c r="FQA36" s="142"/>
      <c r="FQB36" s="142"/>
      <c r="FQC36" s="143"/>
      <c r="FQD36" s="144"/>
      <c r="FQE36" s="144"/>
      <c r="FQF36" s="144"/>
      <c r="FQG36" s="141"/>
      <c r="FQH36" s="141"/>
      <c r="FQI36" s="142"/>
      <c r="FQJ36" s="142"/>
      <c r="FQK36" s="143"/>
      <c r="FQL36" s="144"/>
      <c r="FQM36" s="144"/>
      <c r="FQN36" s="144"/>
      <c r="FQO36" s="141"/>
      <c r="FQP36" s="141"/>
      <c r="FQQ36" s="142"/>
      <c r="FQR36" s="142"/>
      <c r="FQS36" s="143"/>
      <c r="FQT36" s="144"/>
      <c r="FQU36" s="144"/>
      <c r="FQV36" s="144"/>
      <c r="FQW36" s="141"/>
      <c r="FQX36" s="141"/>
      <c r="FQY36" s="142"/>
      <c r="FQZ36" s="142"/>
      <c r="FRA36" s="143"/>
      <c r="FRB36" s="144"/>
      <c r="FRC36" s="144"/>
      <c r="FRD36" s="144"/>
      <c r="FRE36" s="141"/>
      <c r="FRF36" s="141"/>
      <c r="FRG36" s="142"/>
      <c r="FRH36" s="142"/>
      <c r="FRI36" s="143"/>
      <c r="FRJ36" s="144"/>
      <c r="FRK36" s="144"/>
      <c r="FRL36" s="144"/>
      <c r="FRM36" s="141"/>
      <c r="FRN36" s="141"/>
      <c r="FRO36" s="142"/>
      <c r="FRP36" s="142"/>
      <c r="FRQ36" s="143"/>
      <c r="FRR36" s="144"/>
      <c r="FRS36" s="144"/>
      <c r="FRT36" s="144"/>
      <c r="FRU36" s="141"/>
      <c r="FRV36" s="141"/>
      <c r="FRW36" s="142"/>
      <c r="FRX36" s="142"/>
      <c r="FRY36" s="143"/>
      <c r="FRZ36" s="144"/>
      <c r="FSA36" s="144"/>
      <c r="FSB36" s="144"/>
      <c r="FSC36" s="141"/>
      <c r="FSD36" s="141"/>
      <c r="FSE36" s="142"/>
      <c r="FSF36" s="142"/>
      <c r="FSG36" s="143"/>
      <c r="FSH36" s="144"/>
      <c r="FSI36" s="144"/>
      <c r="FSJ36" s="144"/>
      <c r="FSK36" s="141"/>
      <c r="FSL36" s="141"/>
      <c r="FSM36" s="142"/>
      <c r="FSN36" s="142"/>
      <c r="FSO36" s="143"/>
      <c r="FSP36" s="144"/>
      <c r="FSQ36" s="144"/>
      <c r="FSR36" s="144"/>
      <c r="FSS36" s="141"/>
      <c r="FST36" s="141"/>
      <c r="FSU36" s="142"/>
      <c r="FSV36" s="142"/>
      <c r="FSW36" s="143"/>
      <c r="FSX36" s="144"/>
      <c r="FSY36" s="144"/>
      <c r="FSZ36" s="144"/>
      <c r="FTA36" s="141"/>
      <c r="FTB36" s="141"/>
      <c r="FTC36" s="142"/>
      <c r="FTD36" s="142"/>
      <c r="FTE36" s="143"/>
      <c r="FTF36" s="144"/>
      <c r="FTG36" s="144"/>
      <c r="FTH36" s="144"/>
      <c r="FTI36" s="141"/>
      <c r="FTJ36" s="141"/>
      <c r="FTK36" s="142"/>
      <c r="FTL36" s="142"/>
      <c r="FTM36" s="143"/>
      <c r="FTN36" s="144"/>
      <c r="FTO36" s="144"/>
      <c r="FTP36" s="144"/>
      <c r="FTQ36" s="141"/>
      <c r="FTR36" s="141"/>
      <c r="FTS36" s="142"/>
      <c r="FTT36" s="142"/>
      <c r="FTU36" s="143"/>
      <c r="FTV36" s="144"/>
      <c r="FTW36" s="144"/>
      <c r="FTX36" s="144"/>
      <c r="FTY36" s="141"/>
      <c r="FTZ36" s="141"/>
      <c r="FUA36" s="142"/>
      <c r="FUB36" s="142"/>
      <c r="FUC36" s="143"/>
      <c r="FUD36" s="144"/>
      <c r="FUE36" s="144"/>
      <c r="FUF36" s="144"/>
      <c r="FUG36" s="141"/>
      <c r="FUH36" s="141"/>
      <c r="FUI36" s="142"/>
      <c r="FUJ36" s="142"/>
      <c r="FUK36" s="143"/>
      <c r="FUL36" s="144"/>
      <c r="FUM36" s="144"/>
      <c r="FUN36" s="144"/>
      <c r="FUO36" s="141"/>
      <c r="FUP36" s="141"/>
      <c r="FUQ36" s="142"/>
      <c r="FUR36" s="142"/>
      <c r="FUS36" s="143"/>
      <c r="FUT36" s="144"/>
      <c r="FUU36" s="144"/>
      <c r="FUV36" s="144"/>
      <c r="FUW36" s="141"/>
      <c r="FUX36" s="141"/>
      <c r="FUY36" s="142"/>
      <c r="FUZ36" s="142"/>
      <c r="FVA36" s="143"/>
      <c r="FVB36" s="144"/>
      <c r="FVC36" s="144"/>
      <c r="FVD36" s="144"/>
      <c r="FVE36" s="141"/>
      <c r="FVF36" s="141"/>
      <c r="FVG36" s="142"/>
      <c r="FVH36" s="142"/>
      <c r="FVI36" s="143"/>
      <c r="FVJ36" s="144"/>
      <c r="FVK36" s="144"/>
      <c r="FVL36" s="144"/>
      <c r="FVM36" s="141"/>
      <c r="FVN36" s="141"/>
      <c r="FVO36" s="142"/>
      <c r="FVP36" s="142"/>
      <c r="FVQ36" s="143"/>
      <c r="FVR36" s="144"/>
      <c r="FVS36" s="144"/>
      <c r="FVT36" s="144"/>
      <c r="FVU36" s="141"/>
      <c r="FVV36" s="141"/>
      <c r="FVW36" s="142"/>
      <c r="FVX36" s="142"/>
      <c r="FVY36" s="143"/>
      <c r="FVZ36" s="144"/>
      <c r="FWA36" s="144"/>
      <c r="FWB36" s="144"/>
      <c r="FWC36" s="141"/>
      <c r="FWD36" s="141"/>
      <c r="FWE36" s="142"/>
      <c r="FWF36" s="142"/>
      <c r="FWG36" s="143"/>
      <c r="FWH36" s="144"/>
      <c r="FWI36" s="144"/>
      <c r="FWJ36" s="144"/>
      <c r="FWK36" s="141"/>
      <c r="FWL36" s="141"/>
      <c r="FWM36" s="142"/>
      <c r="FWN36" s="142"/>
      <c r="FWO36" s="143"/>
      <c r="FWP36" s="144"/>
      <c r="FWQ36" s="144"/>
      <c r="FWR36" s="144"/>
      <c r="FWS36" s="141"/>
      <c r="FWT36" s="141"/>
      <c r="FWU36" s="142"/>
      <c r="FWV36" s="142"/>
      <c r="FWW36" s="143"/>
      <c r="FWX36" s="144"/>
      <c r="FWY36" s="144"/>
      <c r="FWZ36" s="144"/>
      <c r="FXA36" s="141"/>
      <c r="FXB36" s="141"/>
      <c r="FXC36" s="142"/>
      <c r="FXD36" s="142"/>
      <c r="FXE36" s="143"/>
      <c r="FXF36" s="144"/>
      <c r="FXG36" s="144"/>
      <c r="FXH36" s="144"/>
      <c r="FXI36" s="141"/>
      <c r="FXJ36" s="141"/>
      <c r="FXK36" s="142"/>
      <c r="FXL36" s="142"/>
      <c r="FXM36" s="143"/>
      <c r="FXN36" s="144"/>
      <c r="FXO36" s="144"/>
      <c r="FXP36" s="144"/>
      <c r="FXQ36" s="141"/>
      <c r="FXR36" s="141"/>
      <c r="FXS36" s="142"/>
      <c r="FXT36" s="142"/>
      <c r="FXU36" s="143"/>
      <c r="FXV36" s="144"/>
      <c r="FXW36" s="144"/>
      <c r="FXX36" s="144"/>
      <c r="FXY36" s="141"/>
      <c r="FXZ36" s="141"/>
      <c r="FYA36" s="142"/>
      <c r="FYB36" s="142"/>
      <c r="FYC36" s="143"/>
      <c r="FYD36" s="144"/>
      <c r="FYE36" s="144"/>
      <c r="FYF36" s="144"/>
      <c r="FYG36" s="141"/>
      <c r="FYH36" s="141"/>
      <c r="FYI36" s="142"/>
      <c r="FYJ36" s="142"/>
      <c r="FYK36" s="143"/>
      <c r="FYL36" s="144"/>
      <c r="FYM36" s="144"/>
      <c r="FYN36" s="144"/>
      <c r="FYO36" s="141"/>
      <c r="FYP36" s="141"/>
      <c r="FYQ36" s="142"/>
      <c r="FYR36" s="142"/>
      <c r="FYS36" s="143"/>
      <c r="FYT36" s="144"/>
      <c r="FYU36" s="144"/>
      <c r="FYV36" s="144"/>
      <c r="FYW36" s="141"/>
      <c r="FYX36" s="141"/>
      <c r="FYY36" s="142"/>
      <c r="FYZ36" s="142"/>
      <c r="FZA36" s="143"/>
      <c r="FZB36" s="144"/>
      <c r="FZC36" s="144"/>
      <c r="FZD36" s="144"/>
      <c r="FZE36" s="141"/>
      <c r="FZF36" s="141"/>
      <c r="FZG36" s="142"/>
      <c r="FZH36" s="142"/>
      <c r="FZI36" s="143"/>
      <c r="FZJ36" s="144"/>
      <c r="FZK36" s="144"/>
      <c r="FZL36" s="144"/>
      <c r="FZM36" s="141"/>
      <c r="FZN36" s="141"/>
      <c r="FZO36" s="142"/>
      <c r="FZP36" s="142"/>
      <c r="FZQ36" s="143"/>
      <c r="FZR36" s="144"/>
      <c r="FZS36" s="144"/>
      <c r="FZT36" s="144"/>
      <c r="FZU36" s="141"/>
      <c r="FZV36" s="141"/>
      <c r="FZW36" s="142"/>
      <c r="FZX36" s="142"/>
      <c r="FZY36" s="143"/>
      <c r="FZZ36" s="144"/>
      <c r="GAA36" s="144"/>
      <c r="GAB36" s="144"/>
      <c r="GAC36" s="141"/>
      <c r="GAD36" s="141"/>
      <c r="GAE36" s="142"/>
      <c r="GAF36" s="142"/>
      <c r="GAG36" s="143"/>
      <c r="GAH36" s="144"/>
      <c r="GAI36" s="144"/>
      <c r="GAJ36" s="144"/>
      <c r="GAK36" s="141"/>
      <c r="GAL36" s="141"/>
      <c r="GAM36" s="142"/>
      <c r="GAN36" s="142"/>
      <c r="GAO36" s="143"/>
      <c r="GAP36" s="144"/>
      <c r="GAQ36" s="144"/>
      <c r="GAR36" s="144"/>
      <c r="GAS36" s="141"/>
      <c r="GAT36" s="141"/>
      <c r="GAU36" s="142"/>
      <c r="GAV36" s="142"/>
      <c r="GAW36" s="143"/>
      <c r="GAX36" s="144"/>
      <c r="GAY36" s="144"/>
      <c r="GAZ36" s="144"/>
      <c r="GBA36" s="141"/>
      <c r="GBB36" s="141"/>
      <c r="GBC36" s="142"/>
      <c r="GBD36" s="142"/>
      <c r="GBE36" s="143"/>
      <c r="GBF36" s="144"/>
      <c r="GBG36" s="144"/>
      <c r="GBH36" s="144"/>
      <c r="GBI36" s="141"/>
      <c r="GBJ36" s="141"/>
      <c r="GBK36" s="142"/>
      <c r="GBL36" s="142"/>
      <c r="GBM36" s="143"/>
      <c r="GBN36" s="144"/>
      <c r="GBO36" s="144"/>
      <c r="GBP36" s="144"/>
      <c r="GBQ36" s="141"/>
      <c r="GBR36" s="141"/>
      <c r="GBS36" s="142"/>
      <c r="GBT36" s="142"/>
      <c r="GBU36" s="143"/>
      <c r="GBV36" s="144"/>
      <c r="GBW36" s="144"/>
      <c r="GBX36" s="144"/>
      <c r="GBY36" s="141"/>
      <c r="GBZ36" s="141"/>
      <c r="GCA36" s="142"/>
      <c r="GCB36" s="142"/>
      <c r="GCC36" s="143"/>
      <c r="GCD36" s="144"/>
      <c r="GCE36" s="144"/>
      <c r="GCF36" s="144"/>
      <c r="GCG36" s="141"/>
      <c r="GCH36" s="141"/>
      <c r="GCI36" s="142"/>
      <c r="GCJ36" s="142"/>
      <c r="GCK36" s="143"/>
      <c r="GCL36" s="144"/>
      <c r="GCM36" s="144"/>
      <c r="GCN36" s="144"/>
      <c r="GCO36" s="141"/>
      <c r="GCP36" s="141"/>
      <c r="GCQ36" s="142"/>
      <c r="GCR36" s="142"/>
      <c r="GCS36" s="143"/>
      <c r="GCT36" s="144"/>
      <c r="GCU36" s="144"/>
      <c r="GCV36" s="144"/>
      <c r="GCW36" s="141"/>
      <c r="GCX36" s="141"/>
      <c r="GCY36" s="142"/>
      <c r="GCZ36" s="142"/>
      <c r="GDA36" s="143"/>
      <c r="GDB36" s="144"/>
      <c r="GDC36" s="144"/>
      <c r="GDD36" s="144"/>
      <c r="GDE36" s="141"/>
      <c r="GDF36" s="141"/>
      <c r="GDG36" s="142"/>
      <c r="GDH36" s="142"/>
      <c r="GDI36" s="143"/>
      <c r="GDJ36" s="144"/>
      <c r="GDK36" s="144"/>
      <c r="GDL36" s="144"/>
      <c r="GDM36" s="141"/>
      <c r="GDN36" s="141"/>
      <c r="GDO36" s="142"/>
      <c r="GDP36" s="142"/>
      <c r="GDQ36" s="143"/>
      <c r="GDR36" s="144"/>
      <c r="GDS36" s="144"/>
      <c r="GDT36" s="144"/>
      <c r="GDU36" s="141"/>
      <c r="GDV36" s="141"/>
      <c r="GDW36" s="142"/>
      <c r="GDX36" s="142"/>
      <c r="GDY36" s="143"/>
      <c r="GDZ36" s="144"/>
      <c r="GEA36" s="144"/>
      <c r="GEB36" s="144"/>
      <c r="GEC36" s="141"/>
      <c r="GED36" s="141"/>
      <c r="GEE36" s="142"/>
      <c r="GEF36" s="142"/>
      <c r="GEG36" s="143"/>
      <c r="GEH36" s="144"/>
      <c r="GEI36" s="144"/>
      <c r="GEJ36" s="144"/>
      <c r="GEK36" s="141"/>
      <c r="GEL36" s="141"/>
      <c r="GEM36" s="142"/>
      <c r="GEN36" s="142"/>
      <c r="GEO36" s="143"/>
      <c r="GEP36" s="144"/>
      <c r="GEQ36" s="144"/>
      <c r="GER36" s="144"/>
      <c r="GES36" s="141"/>
      <c r="GET36" s="141"/>
      <c r="GEU36" s="142"/>
      <c r="GEV36" s="142"/>
      <c r="GEW36" s="143"/>
      <c r="GEX36" s="144"/>
      <c r="GEY36" s="144"/>
      <c r="GEZ36" s="144"/>
      <c r="GFA36" s="141"/>
      <c r="GFB36" s="141"/>
      <c r="GFC36" s="142"/>
      <c r="GFD36" s="142"/>
      <c r="GFE36" s="143"/>
      <c r="GFF36" s="144"/>
      <c r="GFG36" s="144"/>
      <c r="GFH36" s="144"/>
      <c r="GFI36" s="141"/>
      <c r="GFJ36" s="141"/>
      <c r="GFK36" s="142"/>
      <c r="GFL36" s="142"/>
      <c r="GFM36" s="143"/>
      <c r="GFN36" s="144"/>
      <c r="GFO36" s="144"/>
      <c r="GFP36" s="144"/>
      <c r="GFQ36" s="141"/>
      <c r="GFR36" s="141"/>
      <c r="GFS36" s="142"/>
      <c r="GFT36" s="142"/>
      <c r="GFU36" s="143"/>
      <c r="GFV36" s="144"/>
      <c r="GFW36" s="144"/>
      <c r="GFX36" s="144"/>
      <c r="GFY36" s="141"/>
      <c r="GFZ36" s="141"/>
      <c r="GGA36" s="142"/>
      <c r="GGB36" s="142"/>
      <c r="GGC36" s="143"/>
      <c r="GGD36" s="144"/>
      <c r="GGE36" s="144"/>
      <c r="GGF36" s="144"/>
      <c r="GGG36" s="141"/>
      <c r="GGH36" s="141"/>
      <c r="GGI36" s="142"/>
      <c r="GGJ36" s="142"/>
      <c r="GGK36" s="143"/>
      <c r="GGL36" s="144"/>
      <c r="GGM36" s="144"/>
      <c r="GGN36" s="144"/>
      <c r="GGO36" s="141"/>
      <c r="GGP36" s="141"/>
      <c r="GGQ36" s="142"/>
      <c r="GGR36" s="142"/>
      <c r="GGS36" s="143"/>
      <c r="GGT36" s="144"/>
      <c r="GGU36" s="144"/>
      <c r="GGV36" s="144"/>
      <c r="GGW36" s="141"/>
      <c r="GGX36" s="141"/>
      <c r="GGY36" s="142"/>
      <c r="GGZ36" s="142"/>
      <c r="GHA36" s="143"/>
      <c r="GHB36" s="144"/>
      <c r="GHC36" s="144"/>
      <c r="GHD36" s="144"/>
      <c r="GHE36" s="141"/>
      <c r="GHF36" s="141"/>
      <c r="GHG36" s="142"/>
      <c r="GHH36" s="142"/>
      <c r="GHI36" s="143"/>
      <c r="GHJ36" s="144"/>
      <c r="GHK36" s="144"/>
      <c r="GHL36" s="144"/>
      <c r="GHM36" s="141"/>
      <c r="GHN36" s="141"/>
      <c r="GHO36" s="142"/>
      <c r="GHP36" s="142"/>
      <c r="GHQ36" s="143"/>
      <c r="GHR36" s="144"/>
      <c r="GHS36" s="144"/>
      <c r="GHT36" s="144"/>
      <c r="GHU36" s="141"/>
      <c r="GHV36" s="141"/>
      <c r="GHW36" s="142"/>
      <c r="GHX36" s="142"/>
      <c r="GHY36" s="143"/>
      <c r="GHZ36" s="144"/>
      <c r="GIA36" s="144"/>
      <c r="GIB36" s="144"/>
      <c r="GIC36" s="141"/>
      <c r="GID36" s="141"/>
      <c r="GIE36" s="142"/>
      <c r="GIF36" s="142"/>
      <c r="GIG36" s="143"/>
      <c r="GIH36" s="144"/>
      <c r="GII36" s="144"/>
      <c r="GIJ36" s="144"/>
      <c r="GIK36" s="141"/>
      <c r="GIL36" s="141"/>
      <c r="GIM36" s="142"/>
      <c r="GIN36" s="142"/>
      <c r="GIO36" s="143"/>
      <c r="GIP36" s="144"/>
      <c r="GIQ36" s="144"/>
      <c r="GIR36" s="144"/>
      <c r="GIS36" s="141"/>
      <c r="GIT36" s="141"/>
      <c r="GIU36" s="142"/>
      <c r="GIV36" s="142"/>
      <c r="GIW36" s="143"/>
      <c r="GIX36" s="144"/>
      <c r="GIY36" s="144"/>
      <c r="GIZ36" s="144"/>
      <c r="GJA36" s="141"/>
      <c r="GJB36" s="141"/>
      <c r="GJC36" s="142"/>
      <c r="GJD36" s="142"/>
      <c r="GJE36" s="143"/>
      <c r="GJF36" s="144"/>
      <c r="GJG36" s="144"/>
      <c r="GJH36" s="144"/>
      <c r="GJI36" s="141"/>
      <c r="GJJ36" s="141"/>
      <c r="GJK36" s="142"/>
      <c r="GJL36" s="142"/>
      <c r="GJM36" s="143"/>
      <c r="GJN36" s="144"/>
      <c r="GJO36" s="144"/>
      <c r="GJP36" s="144"/>
      <c r="GJQ36" s="141"/>
      <c r="GJR36" s="141"/>
      <c r="GJS36" s="142"/>
      <c r="GJT36" s="142"/>
      <c r="GJU36" s="143"/>
      <c r="GJV36" s="144"/>
      <c r="GJW36" s="144"/>
      <c r="GJX36" s="144"/>
      <c r="GJY36" s="141"/>
      <c r="GJZ36" s="141"/>
      <c r="GKA36" s="142"/>
      <c r="GKB36" s="142"/>
      <c r="GKC36" s="143"/>
      <c r="GKD36" s="144"/>
      <c r="GKE36" s="144"/>
      <c r="GKF36" s="144"/>
      <c r="GKG36" s="141"/>
      <c r="GKH36" s="141"/>
      <c r="GKI36" s="142"/>
      <c r="GKJ36" s="142"/>
      <c r="GKK36" s="143"/>
      <c r="GKL36" s="144"/>
      <c r="GKM36" s="144"/>
      <c r="GKN36" s="144"/>
      <c r="GKO36" s="141"/>
      <c r="GKP36" s="141"/>
      <c r="GKQ36" s="142"/>
      <c r="GKR36" s="142"/>
      <c r="GKS36" s="143"/>
      <c r="GKT36" s="144"/>
      <c r="GKU36" s="144"/>
      <c r="GKV36" s="144"/>
      <c r="GKW36" s="141"/>
      <c r="GKX36" s="141"/>
      <c r="GKY36" s="142"/>
      <c r="GKZ36" s="142"/>
      <c r="GLA36" s="143"/>
      <c r="GLB36" s="144"/>
      <c r="GLC36" s="144"/>
      <c r="GLD36" s="144"/>
      <c r="GLE36" s="141"/>
      <c r="GLF36" s="141"/>
      <c r="GLG36" s="142"/>
      <c r="GLH36" s="142"/>
      <c r="GLI36" s="143"/>
      <c r="GLJ36" s="144"/>
      <c r="GLK36" s="144"/>
      <c r="GLL36" s="144"/>
      <c r="GLM36" s="141"/>
      <c r="GLN36" s="141"/>
      <c r="GLO36" s="142"/>
      <c r="GLP36" s="142"/>
      <c r="GLQ36" s="143"/>
      <c r="GLR36" s="144"/>
      <c r="GLS36" s="144"/>
      <c r="GLT36" s="144"/>
      <c r="GLU36" s="141"/>
      <c r="GLV36" s="141"/>
      <c r="GLW36" s="142"/>
      <c r="GLX36" s="142"/>
      <c r="GLY36" s="143"/>
      <c r="GLZ36" s="144"/>
      <c r="GMA36" s="144"/>
      <c r="GMB36" s="144"/>
      <c r="GMC36" s="141"/>
      <c r="GMD36" s="141"/>
      <c r="GME36" s="142"/>
      <c r="GMF36" s="142"/>
      <c r="GMG36" s="143"/>
      <c r="GMH36" s="144"/>
      <c r="GMI36" s="144"/>
      <c r="GMJ36" s="144"/>
      <c r="GMK36" s="141"/>
      <c r="GML36" s="141"/>
      <c r="GMM36" s="142"/>
      <c r="GMN36" s="142"/>
      <c r="GMO36" s="143"/>
      <c r="GMP36" s="144"/>
      <c r="GMQ36" s="144"/>
      <c r="GMR36" s="144"/>
      <c r="GMS36" s="141"/>
      <c r="GMT36" s="141"/>
      <c r="GMU36" s="142"/>
      <c r="GMV36" s="142"/>
      <c r="GMW36" s="143"/>
      <c r="GMX36" s="144"/>
      <c r="GMY36" s="144"/>
      <c r="GMZ36" s="144"/>
      <c r="GNA36" s="141"/>
      <c r="GNB36" s="141"/>
      <c r="GNC36" s="142"/>
      <c r="GND36" s="142"/>
      <c r="GNE36" s="143"/>
      <c r="GNF36" s="144"/>
      <c r="GNG36" s="144"/>
      <c r="GNH36" s="144"/>
      <c r="GNI36" s="141"/>
      <c r="GNJ36" s="141"/>
      <c r="GNK36" s="142"/>
      <c r="GNL36" s="142"/>
      <c r="GNM36" s="143"/>
      <c r="GNN36" s="144"/>
      <c r="GNO36" s="144"/>
      <c r="GNP36" s="144"/>
      <c r="GNQ36" s="141"/>
      <c r="GNR36" s="141"/>
      <c r="GNS36" s="142"/>
      <c r="GNT36" s="142"/>
      <c r="GNU36" s="143"/>
      <c r="GNV36" s="144"/>
      <c r="GNW36" s="144"/>
      <c r="GNX36" s="144"/>
      <c r="GNY36" s="141"/>
      <c r="GNZ36" s="141"/>
      <c r="GOA36" s="142"/>
      <c r="GOB36" s="142"/>
      <c r="GOC36" s="143"/>
      <c r="GOD36" s="144"/>
      <c r="GOE36" s="144"/>
      <c r="GOF36" s="144"/>
      <c r="GOG36" s="141"/>
      <c r="GOH36" s="141"/>
      <c r="GOI36" s="142"/>
      <c r="GOJ36" s="142"/>
      <c r="GOK36" s="143"/>
      <c r="GOL36" s="144"/>
      <c r="GOM36" s="144"/>
      <c r="GON36" s="144"/>
      <c r="GOO36" s="141"/>
      <c r="GOP36" s="141"/>
      <c r="GOQ36" s="142"/>
      <c r="GOR36" s="142"/>
      <c r="GOS36" s="143"/>
      <c r="GOT36" s="144"/>
      <c r="GOU36" s="144"/>
      <c r="GOV36" s="144"/>
      <c r="GOW36" s="141"/>
      <c r="GOX36" s="141"/>
      <c r="GOY36" s="142"/>
      <c r="GOZ36" s="142"/>
      <c r="GPA36" s="143"/>
      <c r="GPB36" s="144"/>
      <c r="GPC36" s="144"/>
      <c r="GPD36" s="144"/>
      <c r="GPE36" s="141"/>
      <c r="GPF36" s="141"/>
      <c r="GPG36" s="142"/>
      <c r="GPH36" s="142"/>
      <c r="GPI36" s="143"/>
      <c r="GPJ36" s="144"/>
      <c r="GPK36" s="144"/>
      <c r="GPL36" s="144"/>
      <c r="GPM36" s="141"/>
      <c r="GPN36" s="141"/>
      <c r="GPO36" s="142"/>
      <c r="GPP36" s="142"/>
      <c r="GPQ36" s="143"/>
      <c r="GPR36" s="144"/>
      <c r="GPS36" s="144"/>
      <c r="GPT36" s="144"/>
      <c r="GPU36" s="141"/>
      <c r="GPV36" s="141"/>
      <c r="GPW36" s="142"/>
      <c r="GPX36" s="142"/>
      <c r="GPY36" s="143"/>
      <c r="GPZ36" s="144"/>
      <c r="GQA36" s="144"/>
      <c r="GQB36" s="144"/>
      <c r="GQC36" s="141"/>
      <c r="GQD36" s="141"/>
      <c r="GQE36" s="142"/>
      <c r="GQF36" s="142"/>
      <c r="GQG36" s="143"/>
      <c r="GQH36" s="144"/>
      <c r="GQI36" s="144"/>
      <c r="GQJ36" s="144"/>
      <c r="GQK36" s="141"/>
      <c r="GQL36" s="141"/>
      <c r="GQM36" s="142"/>
      <c r="GQN36" s="142"/>
      <c r="GQO36" s="143"/>
      <c r="GQP36" s="144"/>
      <c r="GQQ36" s="144"/>
      <c r="GQR36" s="144"/>
      <c r="GQS36" s="141"/>
      <c r="GQT36" s="141"/>
      <c r="GQU36" s="142"/>
      <c r="GQV36" s="142"/>
      <c r="GQW36" s="143"/>
      <c r="GQX36" s="144"/>
      <c r="GQY36" s="144"/>
      <c r="GQZ36" s="144"/>
      <c r="GRA36" s="141"/>
      <c r="GRB36" s="141"/>
      <c r="GRC36" s="142"/>
      <c r="GRD36" s="142"/>
      <c r="GRE36" s="143"/>
      <c r="GRF36" s="144"/>
      <c r="GRG36" s="144"/>
      <c r="GRH36" s="144"/>
      <c r="GRI36" s="141"/>
      <c r="GRJ36" s="141"/>
      <c r="GRK36" s="142"/>
      <c r="GRL36" s="142"/>
      <c r="GRM36" s="143"/>
      <c r="GRN36" s="144"/>
      <c r="GRO36" s="144"/>
      <c r="GRP36" s="144"/>
      <c r="GRQ36" s="141"/>
      <c r="GRR36" s="141"/>
      <c r="GRS36" s="142"/>
      <c r="GRT36" s="142"/>
      <c r="GRU36" s="143"/>
      <c r="GRV36" s="144"/>
      <c r="GRW36" s="144"/>
      <c r="GRX36" s="144"/>
      <c r="GRY36" s="141"/>
      <c r="GRZ36" s="141"/>
      <c r="GSA36" s="142"/>
      <c r="GSB36" s="142"/>
      <c r="GSC36" s="143"/>
      <c r="GSD36" s="144"/>
      <c r="GSE36" s="144"/>
      <c r="GSF36" s="144"/>
      <c r="GSG36" s="141"/>
      <c r="GSH36" s="141"/>
      <c r="GSI36" s="142"/>
      <c r="GSJ36" s="142"/>
      <c r="GSK36" s="143"/>
      <c r="GSL36" s="144"/>
      <c r="GSM36" s="144"/>
      <c r="GSN36" s="144"/>
      <c r="GSO36" s="141"/>
      <c r="GSP36" s="141"/>
      <c r="GSQ36" s="142"/>
      <c r="GSR36" s="142"/>
      <c r="GSS36" s="143"/>
      <c r="GST36" s="144"/>
      <c r="GSU36" s="144"/>
      <c r="GSV36" s="144"/>
      <c r="GSW36" s="141"/>
      <c r="GSX36" s="141"/>
      <c r="GSY36" s="142"/>
      <c r="GSZ36" s="142"/>
      <c r="GTA36" s="143"/>
      <c r="GTB36" s="144"/>
      <c r="GTC36" s="144"/>
      <c r="GTD36" s="144"/>
      <c r="GTE36" s="141"/>
      <c r="GTF36" s="141"/>
      <c r="GTG36" s="142"/>
      <c r="GTH36" s="142"/>
      <c r="GTI36" s="143"/>
      <c r="GTJ36" s="144"/>
      <c r="GTK36" s="144"/>
      <c r="GTL36" s="144"/>
      <c r="GTM36" s="141"/>
      <c r="GTN36" s="141"/>
      <c r="GTO36" s="142"/>
      <c r="GTP36" s="142"/>
      <c r="GTQ36" s="143"/>
      <c r="GTR36" s="144"/>
      <c r="GTS36" s="144"/>
      <c r="GTT36" s="144"/>
      <c r="GTU36" s="141"/>
      <c r="GTV36" s="141"/>
      <c r="GTW36" s="142"/>
      <c r="GTX36" s="142"/>
      <c r="GTY36" s="143"/>
      <c r="GTZ36" s="144"/>
      <c r="GUA36" s="144"/>
      <c r="GUB36" s="144"/>
      <c r="GUC36" s="141"/>
      <c r="GUD36" s="141"/>
      <c r="GUE36" s="142"/>
      <c r="GUF36" s="142"/>
      <c r="GUG36" s="143"/>
      <c r="GUH36" s="144"/>
      <c r="GUI36" s="144"/>
      <c r="GUJ36" s="144"/>
      <c r="GUK36" s="141"/>
      <c r="GUL36" s="141"/>
      <c r="GUM36" s="142"/>
      <c r="GUN36" s="142"/>
      <c r="GUO36" s="143"/>
      <c r="GUP36" s="144"/>
      <c r="GUQ36" s="144"/>
      <c r="GUR36" s="144"/>
      <c r="GUS36" s="141"/>
      <c r="GUT36" s="141"/>
      <c r="GUU36" s="142"/>
      <c r="GUV36" s="142"/>
      <c r="GUW36" s="143"/>
      <c r="GUX36" s="144"/>
      <c r="GUY36" s="144"/>
      <c r="GUZ36" s="144"/>
      <c r="GVA36" s="141"/>
      <c r="GVB36" s="141"/>
      <c r="GVC36" s="142"/>
      <c r="GVD36" s="142"/>
      <c r="GVE36" s="143"/>
      <c r="GVF36" s="144"/>
      <c r="GVG36" s="144"/>
      <c r="GVH36" s="144"/>
      <c r="GVI36" s="141"/>
      <c r="GVJ36" s="141"/>
      <c r="GVK36" s="142"/>
      <c r="GVL36" s="142"/>
      <c r="GVM36" s="143"/>
      <c r="GVN36" s="144"/>
      <c r="GVO36" s="144"/>
      <c r="GVP36" s="144"/>
      <c r="GVQ36" s="141"/>
      <c r="GVR36" s="141"/>
      <c r="GVS36" s="142"/>
      <c r="GVT36" s="142"/>
      <c r="GVU36" s="143"/>
      <c r="GVV36" s="144"/>
      <c r="GVW36" s="144"/>
      <c r="GVX36" s="144"/>
      <c r="GVY36" s="141"/>
      <c r="GVZ36" s="141"/>
      <c r="GWA36" s="142"/>
      <c r="GWB36" s="142"/>
      <c r="GWC36" s="143"/>
      <c r="GWD36" s="144"/>
      <c r="GWE36" s="144"/>
      <c r="GWF36" s="144"/>
      <c r="GWG36" s="141"/>
      <c r="GWH36" s="141"/>
      <c r="GWI36" s="142"/>
      <c r="GWJ36" s="142"/>
      <c r="GWK36" s="143"/>
      <c r="GWL36" s="144"/>
      <c r="GWM36" s="144"/>
      <c r="GWN36" s="144"/>
      <c r="GWO36" s="141"/>
      <c r="GWP36" s="141"/>
      <c r="GWQ36" s="142"/>
      <c r="GWR36" s="142"/>
      <c r="GWS36" s="143"/>
      <c r="GWT36" s="144"/>
      <c r="GWU36" s="144"/>
      <c r="GWV36" s="144"/>
      <c r="GWW36" s="141"/>
      <c r="GWX36" s="141"/>
      <c r="GWY36" s="142"/>
      <c r="GWZ36" s="142"/>
      <c r="GXA36" s="143"/>
      <c r="GXB36" s="144"/>
      <c r="GXC36" s="144"/>
      <c r="GXD36" s="144"/>
      <c r="GXE36" s="141"/>
      <c r="GXF36" s="141"/>
      <c r="GXG36" s="142"/>
      <c r="GXH36" s="142"/>
      <c r="GXI36" s="143"/>
      <c r="GXJ36" s="144"/>
      <c r="GXK36" s="144"/>
      <c r="GXL36" s="144"/>
      <c r="GXM36" s="141"/>
      <c r="GXN36" s="141"/>
      <c r="GXO36" s="142"/>
      <c r="GXP36" s="142"/>
      <c r="GXQ36" s="143"/>
      <c r="GXR36" s="144"/>
      <c r="GXS36" s="144"/>
      <c r="GXT36" s="144"/>
      <c r="GXU36" s="141"/>
      <c r="GXV36" s="141"/>
      <c r="GXW36" s="142"/>
      <c r="GXX36" s="142"/>
      <c r="GXY36" s="143"/>
      <c r="GXZ36" s="144"/>
      <c r="GYA36" s="144"/>
      <c r="GYB36" s="144"/>
      <c r="GYC36" s="141"/>
      <c r="GYD36" s="141"/>
      <c r="GYE36" s="142"/>
      <c r="GYF36" s="142"/>
      <c r="GYG36" s="143"/>
      <c r="GYH36" s="144"/>
      <c r="GYI36" s="144"/>
      <c r="GYJ36" s="144"/>
      <c r="GYK36" s="141"/>
      <c r="GYL36" s="141"/>
      <c r="GYM36" s="142"/>
      <c r="GYN36" s="142"/>
      <c r="GYO36" s="143"/>
      <c r="GYP36" s="144"/>
      <c r="GYQ36" s="144"/>
      <c r="GYR36" s="144"/>
      <c r="GYS36" s="141"/>
      <c r="GYT36" s="141"/>
      <c r="GYU36" s="142"/>
      <c r="GYV36" s="142"/>
      <c r="GYW36" s="143"/>
      <c r="GYX36" s="144"/>
      <c r="GYY36" s="144"/>
      <c r="GYZ36" s="144"/>
      <c r="GZA36" s="141"/>
      <c r="GZB36" s="141"/>
      <c r="GZC36" s="142"/>
      <c r="GZD36" s="142"/>
      <c r="GZE36" s="143"/>
      <c r="GZF36" s="144"/>
      <c r="GZG36" s="144"/>
      <c r="GZH36" s="144"/>
      <c r="GZI36" s="141"/>
      <c r="GZJ36" s="141"/>
      <c r="GZK36" s="142"/>
      <c r="GZL36" s="142"/>
      <c r="GZM36" s="143"/>
      <c r="GZN36" s="144"/>
      <c r="GZO36" s="144"/>
      <c r="GZP36" s="144"/>
      <c r="GZQ36" s="141"/>
      <c r="GZR36" s="141"/>
      <c r="GZS36" s="142"/>
      <c r="GZT36" s="142"/>
      <c r="GZU36" s="143"/>
      <c r="GZV36" s="144"/>
      <c r="GZW36" s="144"/>
      <c r="GZX36" s="144"/>
      <c r="GZY36" s="141"/>
      <c r="GZZ36" s="141"/>
      <c r="HAA36" s="142"/>
      <c r="HAB36" s="142"/>
      <c r="HAC36" s="143"/>
      <c r="HAD36" s="144"/>
      <c r="HAE36" s="144"/>
      <c r="HAF36" s="144"/>
      <c r="HAG36" s="141"/>
      <c r="HAH36" s="141"/>
      <c r="HAI36" s="142"/>
      <c r="HAJ36" s="142"/>
      <c r="HAK36" s="143"/>
      <c r="HAL36" s="144"/>
      <c r="HAM36" s="144"/>
      <c r="HAN36" s="144"/>
      <c r="HAO36" s="141"/>
      <c r="HAP36" s="141"/>
      <c r="HAQ36" s="142"/>
      <c r="HAR36" s="142"/>
      <c r="HAS36" s="143"/>
      <c r="HAT36" s="144"/>
      <c r="HAU36" s="144"/>
      <c r="HAV36" s="144"/>
      <c r="HAW36" s="141"/>
      <c r="HAX36" s="141"/>
      <c r="HAY36" s="142"/>
      <c r="HAZ36" s="142"/>
      <c r="HBA36" s="143"/>
      <c r="HBB36" s="144"/>
      <c r="HBC36" s="144"/>
      <c r="HBD36" s="144"/>
      <c r="HBE36" s="141"/>
      <c r="HBF36" s="141"/>
      <c r="HBG36" s="142"/>
      <c r="HBH36" s="142"/>
      <c r="HBI36" s="143"/>
      <c r="HBJ36" s="144"/>
      <c r="HBK36" s="144"/>
      <c r="HBL36" s="144"/>
      <c r="HBM36" s="141"/>
      <c r="HBN36" s="141"/>
      <c r="HBO36" s="142"/>
      <c r="HBP36" s="142"/>
      <c r="HBQ36" s="143"/>
      <c r="HBR36" s="144"/>
      <c r="HBS36" s="144"/>
      <c r="HBT36" s="144"/>
      <c r="HBU36" s="141"/>
      <c r="HBV36" s="141"/>
      <c r="HBW36" s="142"/>
      <c r="HBX36" s="142"/>
      <c r="HBY36" s="143"/>
      <c r="HBZ36" s="144"/>
      <c r="HCA36" s="144"/>
      <c r="HCB36" s="144"/>
      <c r="HCC36" s="141"/>
      <c r="HCD36" s="141"/>
      <c r="HCE36" s="142"/>
      <c r="HCF36" s="142"/>
      <c r="HCG36" s="143"/>
      <c r="HCH36" s="144"/>
      <c r="HCI36" s="144"/>
      <c r="HCJ36" s="144"/>
      <c r="HCK36" s="141"/>
      <c r="HCL36" s="141"/>
      <c r="HCM36" s="142"/>
      <c r="HCN36" s="142"/>
      <c r="HCO36" s="143"/>
      <c r="HCP36" s="144"/>
      <c r="HCQ36" s="144"/>
      <c r="HCR36" s="144"/>
      <c r="HCS36" s="141"/>
      <c r="HCT36" s="141"/>
      <c r="HCU36" s="142"/>
      <c r="HCV36" s="142"/>
      <c r="HCW36" s="143"/>
      <c r="HCX36" s="144"/>
      <c r="HCY36" s="144"/>
      <c r="HCZ36" s="144"/>
      <c r="HDA36" s="141"/>
      <c r="HDB36" s="141"/>
      <c r="HDC36" s="142"/>
      <c r="HDD36" s="142"/>
      <c r="HDE36" s="143"/>
      <c r="HDF36" s="144"/>
      <c r="HDG36" s="144"/>
      <c r="HDH36" s="144"/>
      <c r="HDI36" s="141"/>
      <c r="HDJ36" s="141"/>
      <c r="HDK36" s="142"/>
      <c r="HDL36" s="142"/>
      <c r="HDM36" s="143"/>
      <c r="HDN36" s="144"/>
      <c r="HDO36" s="144"/>
      <c r="HDP36" s="144"/>
      <c r="HDQ36" s="141"/>
      <c r="HDR36" s="141"/>
      <c r="HDS36" s="142"/>
      <c r="HDT36" s="142"/>
      <c r="HDU36" s="143"/>
      <c r="HDV36" s="144"/>
      <c r="HDW36" s="144"/>
      <c r="HDX36" s="144"/>
      <c r="HDY36" s="141"/>
      <c r="HDZ36" s="141"/>
      <c r="HEA36" s="142"/>
      <c r="HEB36" s="142"/>
      <c r="HEC36" s="143"/>
      <c r="HED36" s="144"/>
      <c r="HEE36" s="144"/>
      <c r="HEF36" s="144"/>
      <c r="HEG36" s="141"/>
      <c r="HEH36" s="141"/>
      <c r="HEI36" s="142"/>
      <c r="HEJ36" s="142"/>
      <c r="HEK36" s="143"/>
      <c r="HEL36" s="144"/>
      <c r="HEM36" s="144"/>
      <c r="HEN36" s="144"/>
      <c r="HEO36" s="141"/>
      <c r="HEP36" s="141"/>
      <c r="HEQ36" s="142"/>
      <c r="HER36" s="142"/>
      <c r="HES36" s="143"/>
      <c r="HET36" s="144"/>
      <c r="HEU36" s="144"/>
      <c r="HEV36" s="144"/>
      <c r="HEW36" s="141"/>
      <c r="HEX36" s="141"/>
      <c r="HEY36" s="142"/>
      <c r="HEZ36" s="142"/>
      <c r="HFA36" s="143"/>
      <c r="HFB36" s="144"/>
      <c r="HFC36" s="144"/>
      <c r="HFD36" s="144"/>
      <c r="HFE36" s="141"/>
      <c r="HFF36" s="141"/>
      <c r="HFG36" s="142"/>
      <c r="HFH36" s="142"/>
      <c r="HFI36" s="143"/>
      <c r="HFJ36" s="144"/>
      <c r="HFK36" s="144"/>
      <c r="HFL36" s="144"/>
      <c r="HFM36" s="141"/>
      <c r="HFN36" s="141"/>
      <c r="HFO36" s="142"/>
      <c r="HFP36" s="142"/>
      <c r="HFQ36" s="143"/>
      <c r="HFR36" s="144"/>
      <c r="HFS36" s="144"/>
      <c r="HFT36" s="144"/>
      <c r="HFU36" s="141"/>
      <c r="HFV36" s="141"/>
      <c r="HFW36" s="142"/>
      <c r="HFX36" s="142"/>
      <c r="HFY36" s="143"/>
      <c r="HFZ36" s="144"/>
      <c r="HGA36" s="144"/>
      <c r="HGB36" s="144"/>
      <c r="HGC36" s="141"/>
      <c r="HGD36" s="141"/>
      <c r="HGE36" s="142"/>
      <c r="HGF36" s="142"/>
      <c r="HGG36" s="143"/>
      <c r="HGH36" s="144"/>
      <c r="HGI36" s="144"/>
      <c r="HGJ36" s="144"/>
      <c r="HGK36" s="141"/>
      <c r="HGL36" s="141"/>
      <c r="HGM36" s="142"/>
      <c r="HGN36" s="142"/>
      <c r="HGO36" s="143"/>
      <c r="HGP36" s="144"/>
      <c r="HGQ36" s="144"/>
      <c r="HGR36" s="144"/>
      <c r="HGS36" s="141"/>
      <c r="HGT36" s="141"/>
      <c r="HGU36" s="142"/>
      <c r="HGV36" s="142"/>
      <c r="HGW36" s="143"/>
      <c r="HGX36" s="144"/>
      <c r="HGY36" s="144"/>
      <c r="HGZ36" s="144"/>
      <c r="HHA36" s="141"/>
      <c r="HHB36" s="141"/>
      <c r="HHC36" s="142"/>
      <c r="HHD36" s="142"/>
      <c r="HHE36" s="143"/>
      <c r="HHF36" s="144"/>
      <c r="HHG36" s="144"/>
      <c r="HHH36" s="144"/>
      <c r="HHI36" s="141"/>
      <c r="HHJ36" s="141"/>
      <c r="HHK36" s="142"/>
      <c r="HHL36" s="142"/>
      <c r="HHM36" s="143"/>
      <c r="HHN36" s="144"/>
      <c r="HHO36" s="144"/>
      <c r="HHP36" s="144"/>
      <c r="HHQ36" s="141"/>
      <c r="HHR36" s="141"/>
      <c r="HHS36" s="142"/>
      <c r="HHT36" s="142"/>
      <c r="HHU36" s="143"/>
      <c r="HHV36" s="144"/>
      <c r="HHW36" s="144"/>
      <c r="HHX36" s="144"/>
      <c r="HHY36" s="141"/>
      <c r="HHZ36" s="141"/>
      <c r="HIA36" s="142"/>
      <c r="HIB36" s="142"/>
      <c r="HIC36" s="143"/>
      <c r="HID36" s="144"/>
      <c r="HIE36" s="144"/>
      <c r="HIF36" s="144"/>
      <c r="HIG36" s="141"/>
      <c r="HIH36" s="141"/>
      <c r="HII36" s="142"/>
      <c r="HIJ36" s="142"/>
      <c r="HIK36" s="143"/>
      <c r="HIL36" s="144"/>
      <c r="HIM36" s="144"/>
      <c r="HIN36" s="144"/>
      <c r="HIO36" s="141"/>
      <c r="HIP36" s="141"/>
      <c r="HIQ36" s="142"/>
      <c r="HIR36" s="142"/>
      <c r="HIS36" s="143"/>
      <c r="HIT36" s="144"/>
      <c r="HIU36" s="144"/>
      <c r="HIV36" s="144"/>
      <c r="HIW36" s="141"/>
      <c r="HIX36" s="141"/>
      <c r="HIY36" s="142"/>
      <c r="HIZ36" s="142"/>
      <c r="HJA36" s="143"/>
      <c r="HJB36" s="144"/>
      <c r="HJC36" s="144"/>
      <c r="HJD36" s="144"/>
      <c r="HJE36" s="141"/>
      <c r="HJF36" s="141"/>
      <c r="HJG36" s="142"/>
      <c r="HJH36" s="142"/>
      <c r="HJI36" s="143"/>
      <c r="HJJ36" s="144"/>
      <c r="HJK36" s="144"/>
      <c r="HJL36" s="144"/>
      <c r="HJM36" s="141"/>
      <c r="HJN36" s="141"/>
      <c r="HJO36" s="142"/>
      <c r="HJP36" s="142"/>
      <c r="HJQ36" s="143"/>
      <c r="HJR36" s="144"/>
      <c r="HJS36" s="144"/>
      <c r="HJT36" s="144"/>
      <c r="HJU36" s="141"/>
      <c r="HJV36" s="141"/>
      <c r="HJW36" s="142"/>
      <c r="HJX36" s="142"/>
      <c r="HJY36" s="143"/>
      <c r="HJZ36" s="144"/>
      <c r="HKA36" s="144"/>
      <c r="HKB36" s="144"/>
      <c r="HKC36" s="141"/>
      <c r="HKD36" s="141"/>
      <c r="HKE36" s="142"/>
      <c r="HKF36" s="142"/>
      <c r="HKG36" s="143"/>
      <c r="HKH36" s="144"/>
      <c r="HKI36" s="144"/>
      <c r="HKJ36" s="144"/>
      <c r="HKK36" s="141"/>
      <c r="HKL36" s="141"/>
      <c r="HKM36" s="142"/>
      <c r="HKN36" s="142"/>
      <c r="HKO36" s="143"/>
      <c r="HKP36" s="144"/>
      <c r="HKQ36" s="144"/>
      <c r="HKR36" s="144"/>
      <c r="HKS36" s="141"/>
      <c r="HKT36" s="141"/>
      <c r="HKU36" s="142"/>
      <c r="HKV36" s="142"/>
      <c r="HKW36" s="143"/>
      <c r="HKX36" s="144"/>
      <c r="HKY36" s="144"/>
      <c r="HKZ36" s="144"/>
      <c r="HLA36" s="141"/>
      <c r="HLB36" s="141"/>
      <c r="HLC36" s="142"/>
      <c r="HLD36" s="142"/>
      <c r="HLE36" s="143"/>
      <c r="HLF36" s="144"/>
      <c r="HLG36" s="144"/>
      <c r="HLH36" s="144"/>
      <c r="HLI36" s="141"/>
      <c r="HLJ36" s="141"/>
      <c r="HLK36" s="142"/>
      <c r="HLL36" s="142"/>
      <c r="HLM36" s="143"/>
      <c r="HLN36" s="144"/>
      <c r="HLO36" s="144"/>
      <c r="HLP36" s="144"/>
      <c r="HLQ36" s="141"/>
      <c r="HLR36" s="141"/>
      <c r="HLS36" s="142"/>
      <c r="HLT36" s="142"/>
      <c r="HLU36" s="143"/>
      <c r="HLV36" s="144"/>
      <c r="HLW36" s="144"/>
      <c r="HLX36" s="144"/>
      <c r="HLY36" s="141"/>
      <c r="HLZ36" s="141"/>
      <c r="HMA36" s="142"/>
      <c r="HMB36" s="142"/>
      <c r="HMC36" s="143"/>
      <c r="HMD36" s="144"/>
      <c r="HME36" s="144"/>
      <c r="HMF36" s="144"/>
      <c r="HMG36" s="141"/>
      <c r="HMH36" s="141"/>
      <c r="HMI36" s="142"/>
      <c r="HMJ36" s="142"/>
      <c r="HMK36" s="143"/>
      <c r="HML36" s="144"/>
      <c r="HMM36" s="144"/>
      <c r="HMN36" s="144"/>
      <c r="HMO36" s="141"/>
      <c r="HMP36" s="141"/>
      <c r="HMQ36" s="142"/>
      <c r="HMR36" s="142"/>
      <c r="HMS36" s="143"/>
      <c r="HMT36" s="144"/>
      <c r="HMU36" s="144"/>
      <c r="HMV36" s="144"/>
      <c r="HMW36" s="141"/>
      <c r="HMX36" s="141"/>
      <c r="HMY36" s="142"/>
      <c r="HMZ36" s="142"/>
      <c r="HNA36" s="143"/>
      <c r="HNB36" s="144"/>
      <c r="HNC36" s="144"/>
      <c r="HND36" s="144"/>
      <c r="HNE36" s="141"/>
      <c r="HNF36" s="141"/>
      <c r="HNG36" s="142"/>
      <c r="HNH36" s="142"/>
      <c r="HNI36" s="143"/>
      <c r="HNJ36" s="144"/>
      <c r="HNK36" s="144"/>
      <c r="HNL36" s="144"/>
      <c r="HNM36" s="141"/>
      <c r="HNN36" s="141"/>
      <c r="HNO36" s="142"/>
      <c r="HNP36" s="142"/>
      <c r="HNQ36" s="143"/>
      <c r="HNR36" s="144"/>
      <c r="HNS36" s="144"/>
      <c r="HNT36" s="144"/>
      <c r="HNU36" s="141"/>
      <c r="HNV36" s="141"/>
      <c r="HNW36" s="142"/>
      <c r="HNX36" s="142"/>
      <c r="HNY36" s="143"/>
      <c r="HNZ36" s="144"/>
      <c r="HOA36" s="144"/>
      <c r="HOB36" s="144"/>
      <c r="HOC36" s="141"/>
      <c r="HOD36" s="141"/>
      <c r="HOE36" s="142"/>
      <c r="HOF36" s="142"/>
      <c r="HOG36" s="143"/>
      <c r="HOH36" s="144"/>
      <c r="HOI36" s="144"/>
      <c r="HOJ36" s="144"/>
      <c r="HOK36" s="141"/>
      <c r="HOL36" s="141"/>
      <c r="HOM36" s="142"/>
      <c r="HON36" s="142"/>
      <c r="HOO36" s="143"/>
      <c r="HOP36" s="144"/>
      <c r="HOQ36" s="144"/>
      <c r="HOR36" s="144"/>
      <c r="HOS36" s="141"/>
      <c r="HOT36" s="141"/>
      <c r="HOU36" s="142"/>
      <c r="HOV36" s="142"/>
      <c r="HOW36" s="143"/>
      <c r="HOX36" s="144"/>
      <c r="HOY36" s="144"/>
      <c r="HOZ36" s="144"/>
      <c r="HPA36" s="141"/>
      <c r="HPB36" s="141"/>
      <c r="HPC36" s="142"/>
      <c r="HPD36" s="142"/>
      <c r="HPE36" s="143"/>
      <c r="HPF36" s="144"/>
      <c r="HPG36" s="144"/>
      <c r="HPH36" s="144"/>
      <c r="HPI36" s="141"/>
      <c r="HPJ36" s="141"/>
      <c r="HPK36" s="142"/>
      <c r="HPL36" s="142"/>
      <c r="HPM36" s="143"/>
      <c r="HPN36" s="144"/>
      <c r="HPO36" s="144"/>
      <c r="HPP36" s="144"/>
      <c r="HPQ36" s="141"/>
      <c r="HPR36" s="141"/>
      <c r="HPS36" s="142"/>
      <c r="HPT36" s="142"/>
      <c r="HPU36" s="143"/>
      <c r="HPV36" s="144"/>
      <c r="HPW36" s="144"/>
      <c r="HPX36" s="144"/>
      <c r="HPY36" s="141"/>
      <c r="HPZ36" s="141"/>
      <c r="HQA36" s="142"/>
      <c r="HQB36" s="142"/>
      <c r="HQC36" s="143"/>
      <c r="HQD36" s="144"/>
      <c r="HQE36" s="144"/>
      <c r="HQF36" s="144"/>
      <c r="HQG36" s="141"/>
      <c r="HQH36" s="141"/>
      <c r="HQI36" s="142"/>
      <c r="HQJ36" s="142"/>
      <c r="HQK36" s="143"/>
      <c r="HQL36" s="144"/>
      <c r="HQM36" s="144"/>
      <c r="HQN36" s="144"/>
      <c r="HQO36" s="141"/>
      <c r="HQP36" s="141"/>
      <c r="HQQ36" s="142"/>
      <c r="HQR36" s="142"/>
      <c r="HQS36" s="143"/>
      <c r="HQT36" s="144"/>
      <c r="HQU36" s="144"/>
      <c r="HQV36" s="144"/>
      <c r="HQW36" s="141"/>
      <c r="HQX36" s="141"/>
      <c r="HQY36" s="142"/>
      <c r="HQZ36" s="142"/>
      <c r="HRA36" s="143"/>
      <c r="HRB36" s="144"/>
      <c r="HRC36" s="144"/>
      <c r="HRD36" s="144"/>
      <c r="HRE36" s="141"/>
      <c r="HRF36" s="141"/>
      <c r="HRG36" s="142"/>
      <c r="HRH36" s="142"/>
      <c r="HRI36" s="143"/>
      <c r="HRJ36" s="144"/>
      <c r="HRK36" s="144"/>
      <c r="HRL36" s="144"/>
      <c r="HRM36" s="141"/>
      <c r="HRN36" s="141"/>
      <c r="HRO36" s="142"/>
      <c r="HRP36" s="142"/>
      <c r="HRQ36" s="143"/>
      <c r="HRR36" s="144"/>
      <c r="HRS36" s="144"/>
      <c r="HRT36" s="144"/>
      <c r="HRU36" s="141"/>
      <c r="HRV36" s="141"/>
      <c r="HRW36" s="142"/>
      <c r="HRX36" s="142"/>
      <c r="HRY36" s="143"/>
      <c r="HRZ36" s="144"/>
      <c r="HSA36" s="144"/>
      <c r="HSB36" s="144"/>
      <c r="HSC36" s="141"/>
      <c r="HSD36" s="141"/>
      <c r="HSE36" s="142"/>
      <c r="HSF36" s="142"/>
      <c r="HSG36" s="143"/>
      <c r="HSH36" s="144"/>
      <c r="HSI36" s="144"/>
      <c r="HSJ36" s="144"/>
      <c r="HSK36" s="141"/>
      <c r="HSL36" s="141"/>
      <c r="HSM36" s="142"/>
      <c r="HSN36" s="142"/>
      <c r="HSO36" s="143"/>
      <c r="HSP36" s="144"/>
      <c r="HSQ36" s="144"/>
      <c r="HSR36" s="144"/>
      <c r="HSS36" s="141"/>
      <c r="HST36" s="141"/>
      <c r="HSU36" s="142"/>
      <c r="HSV36" s="142"/>
      <c r="HSW36" s="143"/>
      <c r="HSX36" s="144"/>
      <c r="HSY36" s="144"/>
      <c r="HSZ36" s="144"/>
      <c r="HTA36" s="141"/>
      <c r="HTB36" s="141"/>
      <c r="HTC36" s="142"/>
      <c r="HTD36" s="142"/>
      <c r="HTE36" s="143"/>
      <c r="HTF36" s="144"/>
      <c r="HTG36" s="144"/>
      <c r="HTH36" s="144"/>
      <c r="HTI36" s="141"/>
      <c r="HTJ36" s="141"/>
      <c r="HTK36" s="142"/>
      <c r="HTL36" s="142"/>
      <c r="HTM36" s="143"/>
      <c r="HTN36" s="144"/>
      <c r="HTO36" s="144"/>
      <c r="HTP36" s="144"/>
      <c r="HTQ36" s="141"/>
      <c r="HTR36" s="141"/>
      <c r="HTS36" s="142"/>
      <c r="HTT36" s="142"/>
      <c r="HTU36" s="143"/>
      <c r="HTV36" s="144"/>
      <c r="HTW36" s="144"/>
      <c r="HTX36" s="144"/>
      <c r="HTY36" s="141"/>
      <c r="HTZ36" s="141"/>
      <c r="HUA36" s="142"/>
      <c r="HUB36" s="142"/>
      <c r="HUC36" s="143"/>
      <c r="HUD36" s="144"/>
      <c r="HUE36" s="144"/>
      <c r="HUF36" s="144"/>
      <c r="HUG36" s="141"/>
      <c r="HUH36" s="141"/>
      <c r="HUI36" s="142"/>
      <c r="HUJ36" s="142"/>
      <c r="HUK36" s="143"/>
      <c r="HUL36" s="144"/>
      <c r="HUM36" s="144"/>
      <c r="HUN36" s="144"/>
      <c r="HUO36" s="141"/>
      <c r="HUP36" s="141"/>
      <c r="HUQ36" s="142"/>
      <c r="HUR36" s="142"/>
      <c r="HUS36" s="143"/>
      <c r="HUT36" s="144"/>
      <c r="HUU36" s="144"/>
      <c r="HUV36" s="144"/>
      <c r="HUW36" s="141"/>
      <c r="HUX36" s="141"/>
      <c r="HUY36" s="142"/>
      <c r="HUZ36" s="142"/>
      <c r="HVA36" s="143"/>
      <c r="HVB36" s="144"/>
      <c r="HVC36" s="144"/>
      <c r="HVD36" s="144"/>
      <c r="HVE36" s="141"/>
      <c r="HVF36" s="141"/>
      <c r="HVG36" s="142"/>
      <c r="HVH36" s="142"/>
      <c r="HVI36" s="143"/>
      <c r="HVJ36" s="144"/>
      <c r="HVK36" s="144"/>
      <c r="HVL36" s="144"/>
      <c r="HVM36" s="141"/>
      <c r="HVN36" s="141"/>
      <c r="HVO36" s="142"/>
      <c r="HVP36" s="142"/>
      <c r="HVQ36" s="143"/>
      <c r="HVR36" s="144"/>
      <c r="HVS36" s="144"/>
      <c r="HVT36" s="144"/>
      <c r="HVU36" s="141"/>
      <c r="HVV36" s="141"/>
      <c r="HVW36" s="142"/>
      <c r="HVX36" s="142"/>
      <c r="HVY36" s="143"/>
      <c r="HVZ36" s="144"/>
      <c r="HWA36" s="144"/>
      <c r="HWB36" s="144"/>
      <c r="HWC36" s="141"/>
      <c r="HWD36" s="141"/>
      <c r="HWE36" s="142"/>
      <c r="HWF36" s="142"/>
      <c r="HWG36" s="143"/>
      <c r="HWH36" s="144"/>
      <c r="HWI36" s="144"/>
      <c r="HWJ36" s="144"/>
      <c r="HWK36" s="141"/>
      <c r="HWL36" s="141"/>
      <c r="HWM36" s="142"/>
      <c r="HWN36" s="142"/>
      <c r="HWO36" s="143"/>
      <c r="HWP36" s="144"/>
      <c r="HWQ36" s="144"/>
      <c r="HWR36" s="144"/>
      <c r="HWS36" s="141"/>
      <c r="HWT36" s="141"/>
      <c r="HWU36" s="142"/>
      <c r="HWV36" s="142"/>
      <c r="HWW36" s="143"/>
      <c r="HWX36" s="144"/>
      <c r="HWY36" s="144"/>
      <c r="HWZ36" s="144"/>
      <c r="HXA36" s="141"/>
      <c r="HXB36" s="141"/>
      <c r="HXC36" s="142"/>
      <c r="HXD36" s="142"/>
      <c r="HXE36" s="143"/>
      <c r="HXF36" s="144"/>
      <c r="HXG36" s="144"/>
      <c r="HXH36" s="144"/>
      <c r="HXI36" s="141"/>
      <c r="HXJ36" s="141"/>
      <c r="HXK36" s="142"/>
      <c r="HXL36" s="142"/>
      <c r="HXM36" s="143"/>
      <c r="HXN36" s="144"/>
      <c r="HXO36" s="144"/>
      <c r="HXP36" s="144"/>
      <c r="HXQ36" s="141"/>
      <c r="HXR36" s="141"/>
      <c r="HXS36" s="142"/>
      <c r="HXT36" s="142"/>
      <c r="HXU36" s="143"/>
      <c r="HXV36" s="144"/>
      <c r="HXW36" s="144"/>
      <c r="HXX36" s="144"/>
      <c r="HXY36" s="141"/>
      <c r="HXZ36" s="141"/>
      <c r="HYA36" s="142"/>
      <c r="HYB36" s="142"/>
      <c r="HYC36" s="143"/>
      <c r="HYD36" s="144"/>
      <c r="HYE36" s="144"/>
      <c r="HYF36" s="144"/>
      <c r="HYG36" s="141"/>
      <c r="HYH36" s="141"/>
      <c r="HYI36" s="142"/>
      <c r="HYJ36" s="142"/>
      <c r="HYK36" s="143"/>
      <c r="HYL36" s="144"/>
      <c r="HYM36" s="144"/>
      <c r="HYN36" s="144"/>
      <c r="HYO36" s="141"/>
      <c r="HYP36" s="141"/>
      <c r="HYQ36" s="142"/>
      <c r="HYR36" s="142"/>
      <c r="HYS36" s="143"/>
      <c r="HYT36" s="144"/>
      <c r="HYU36" s="144"/>
      <c r="HYV36" s="144"/>
      <c r="HYW36" s="141"/>
      <c r="HYX36" s="141"/>
      <c r="HYY36" s="142"/>
      <c r="HYZ36" s="142"/>
      <c r="HZA36" s="143"/>
      <c r="HZB36" s="144"/>
      <c r="HZC36" s="144"/>
      <c r="HZD36" s="144"/>
      <c r="HZE36" s="141"/>
      <c r="HZF36" s="141"/>
      <c r="HZG36" s="142"/>
      <c r="HZH36" s="142"/>
      <c r="HZI36" s="143"/>
      <c r="HZJ36" s="144"/>
      <c r="HZK36" s="144"/>
      <c r="HZL36" s="144"/>
      <c r="HZM36" s="141"/>
      <c r="HZN36" s="141"/>
      <c r="HZO36" s="142"/>
      <c r="HZP36" s="142"/>
      <c r="HZQ36" s="143"/>
      <c r="HZR36" s="144"/>
      <c r="HZS36" s="144"/>
      <c r="HZT36" s="144"/>
      <c r="HZU36" s="141"/>
      <c r="HZV36" s="141"/>
      <c r="HZW36" s="142"/>
      <c r="HZX36" s="142"/>
      <c r="HZY36" s="143"/>
      <c r="HZZ36" s="144"/>
      <c r="IAA36" s="144"/>
      <c r="IAB36" s="144"/>
      <c r="IAC36" s="141"/>
      <c r="IAD36" s="141"/>
      <c r="IAE36" s="142"/>
      <c r="IAF36" s="142"/>
      <c r="IAG36" s="143"/>
      <c r="IAH36" s="144"/>
      <c r="IAI36" s="144"/>
      <c r="IAJ36" s="144"/>
      <c r="IAK36" s="141"/>
      <c r="IAL36" s="141"/>
      <c r="IAM36" s="142"/>
      <c r="IAN36" s="142"/>
      <c r="IAO36" s="143"/>
      <c r="IAP36" s="144"/>
      <c r="IAQ36" s="144"/>
      <c r="IAR36" s="144"/>
      <c r="IAS36" s="141"/>
      <c r="IAT36" s="141"/>
      <c r="IAU36" s="142"/>
      <c r="IAV36" s="142"/>
      <c r="IAW36" s="143"/>
      <c r="IAX36" s="144"/>
      <c r="IAY36" s="144"/>
      <c r="IAZ36" s="144"/>
      <c r="IBA36" s="141"/>
      <c r="IBB36" s="141"/>
      <c r="IBC36" s="142"/>
      <c r="IBD36" s="142"/>
      <c r="IBE36" s="143"/>
      <c r="IBF36" s="144"/>
      <c r="IBG36" s="144"/>
      <c r="IBH36" s="144"/>
      <c r="IBI36" s="141"/>
      <c r="IBJ36" s="141"/>
      <c r="IBK36" s="142"/>
      <c r="IBL36" s="142"/>
      <c r="IBM36" s="143"/>
      <c r="IBN36" s="144"/>
      <c r="IBO36" s="144"/>
      <c r="IBP36" s="144"/>
      <c r="IBQ36" s="141"/>
      <c r="IBR36" s="141"/>
      <c r="IBS36" s="142"/>
      <c r="IBT36" s="142"/>
      <c r="IBU36" s="143"/>
      <c r="IBV36" s="144"/>
      <c r="IBW36" s="144"/>
      <c r="IBX36" s="144"/>
      <c r="IBY36" s="141"/>
      <c r="IBZ36" s="141"/>
      <c r="ICA36" s="142"/>
      <c r="ICB36" s="142"/>
      <c r="ICC36" s="143"/>
      <c r="ICD36" s="144"/>
      <c r="ICE36" s="144"/>
      <c r="ICF36" s="144"/>
      <c r="ICG36" s="141"/>
      <c r="ICH36" s="141"/>
      <c r="ICI36" s="142"/>
      <c r="ICJ36" s="142"/>
      <c r="ICK36" s="143"/>
      <c r="ICL36" s="144"/>
      <c r="ICM36" s="144"/>
      <c r="ICN36" s="144"/>
      <c r="ICO36" s="141"/>
      <c r="ICP36" s="141"/>
      <c r="ICQ36" s="142"/>
      <c r="ICR36" s="142"/>
      <c r="ICS36" s="143"/>
      <c r="ICT36" s="144"/>
      <c r="ICU36" s="144"/>
      <c r="ICV36" s="144"/>
      <c r="ICW36" s="141"/>
      <c r="ICX36" s="141"/>
      <c r="ICY36" s="142"/>
      <c r="ICZ36" s="142"/>
      <c r="IDA36" s="143"/>
      <c r="IDB36" s="144"/>
      <c r="IDC36" s="144"/>
      <c r="IDD36" s="144"/>
      <c r="IDE36" s="141"/>
      <c r="IDF36" s="141"/>
      <c r="IDG36" s="142"/>
      <c r="IDH36" s="142"/>
      <c r="IDI36" s="143"/>
      <c r="IDJ36" s="144"/>
      <c r="IDK36" s="144"/>
      <c r="IDL36" s="144"/>
      <c r="IDM36" s="141"/>
      <c r="IDN36" s="141"/>
      <c r="IDO36" s="142"/>
      <c r="IDP36" s="142"/>
      <c r="IDQ36" s="143"/>
      <c r="IDR36" s="144"/>
      <c r="IDS36" s="144"/>
      <c r="IDT36" s="144"/>
      <c r="IDU36" s="141"/>
      <c r="IDV36" s="141"/>
      <c r="IDW36" s="142"/>
      <c r="IDX36" s="142"/>
      <c r="IDY36" s="143"/>
      <c r="IDZ36" s="144"/>
      <c r="IEA36" s="144"/>
      <c r="IEB36" s="144"/>
      <c r="IEC36" s="141"/>
      <c r="IED36" s="141"/>
      <c r="IEE36" s="142"/>
      <c r="IEF36" s="142"/>
      <c r="IEG36" s="143"/>
      <c r="IEH36" s="144"/>
      <c r="IEI36" s="144"/>
      <c r="IEJ36" s="144"/>
      <c r="IEK36" s="141"/>
      <c r="IEL36" s="141"/>
      <c r="IEM36" s="142"/>
      <c r="IEN36" s="142"/>
      <c r="IEO36" s="143"/>
      <c r="IEP36" s="144"/>
      <c r="IEQ36" s="144"/>
      <c r="IER36" s="144"/>
      <c r="IES36" s="141"/>
      <c r="IET36" s="141"/>
      <c r="IEU36" s="142"/>
      <c r="IEV36" s="142"/>
      <c r="IEW36" s="143"/>
      <c r="IEX36" s="144"/>
      <c r="IEY36" s="144"/>
      <c r="IEZ36" s="144"/>
      <c r="IFA36" s="141"/>
      <c r="IFB36" s="141"/>
      <c r="IFC36" s="142"/>
      <c r="IFD36" s="142"/>
      <c r="IFE36" s="143"/>
      <c r="IFF36" s="144"/>
      <c r="IFG36" s="144"/>
      <c r="IFH36" s="144"/>
      <c r="IFI36" s="141"/>
      <c r="IFJ36" s="141"/>
      <c r="IFK36" s="142"/>
      <c r="IFL36" s="142"/>
      <c r="IFM36" s="143"/>
      <c r="IFN36" s="144"/>
      <c r="IFO36" s="144"/>
      <c r="IFP36" s="144"/>
      <c r="IFQ36" s="141"/>
      <c r="IFR36" s="141"/>
      <c r="IFS36" s="142"/>
      <c r="IFT36" s="142"/>
      <c r="IFU36" s="143"/>
      <c r="IFV36" s="144"/>
      <c r="IFW36" s="144"/>
      <c r="IFX36" s="144"/>
      <c r="IFY36" s="141"/>
      <c r="IFZ36" s="141"/>
      <c r="IGA36" s="142"/>
      <c r="IGB36" s="142"/>
      <c r="IGC36" s="143"/>
      <c r="IGD36" s="144"/>
      <c r="IGE36" s="144"/>
      <c r="IGF36" s="144"/>
      <c r="IGG36" s="141"/>
      <c r="IGH36" s="141"/>
      <c r="IGI36" s="142"/>
      <c r="IGJ36" s="142"/>
      <c r="IGK36" s="143"/>
      <c r="IGL36" s="144"/>
      <c r="IGM36" s="144"/>
      <c r="IGN36" s="144"/>
      <c r="IGO36" s="141"/>
      <c r="IGP36" s="141"/>
      <c r="IGQ36" s="142"/>
      <c r="IGR36" s="142"/>
      <c r="IGS36" s="143"/>
      <c r="IGT36" s="144"/>
      <c r="IGU36" s="144"/>
      <c r="IGV36" s="144"/>
      <c r="IGW36" s="141"/>
      <c r="IGX36" s="141"/>
      <c r="IGY36" s="142"/>
      <c r="IGZ36" s="142"/>
      <c r="IHA36" s="143"/>
      <c r="IHB36" s="144"/>
      <c r="IHC36" s="144"/>
      <c r="IHD36" s="144"/>
      <c r="IHE36" s="141"/>
      <c r="IHF36" s="141"/>
      <c r="IHG36" s="142"/>
      <c r="IHH36" s="142"/>
      <c r="IHI36" s="143"/>
      <c r="IHJ36" s="144"/>
      <c r="IHK36" s="144"/>
      <c r="IHL36" s="144"/>
      <c r="IHM36" s="141"/>
      <c r="IHN36" s="141"/>
      <c r="IHO36" s="142"/>
      <c r="IHP36" s="142"/>
      <c r="IHQ36" s="143"/>
      <c r="IHR36" s="144"/>
      <c r="IHS36" s="144"/>
      <c r="IHT36" s="144"/>
      <c r="IHU36" s="141"/>
      <c r="IHV36" s="141"/>
      <c r="IHW36" s="142"/>
      <c r="IHX36" s="142"/>
      <c r="IHY36" s="143"/>
      <c r="IHZ36" s="144"/>
      <c r="IIA36" s="144"/>
      <c r="IIB36" s="144"/>
      <c r="IIC36" s="141"/>
      <c r="IID36" s="141"/>
      <c r="IIE36" s="142"/>
      <c r="IIF36" s="142"/>
      <c r="IIG36" s="143"/>
      <c r="IIH36" s="144"/>
      <c r="III36" s="144"/>
      <c r="IIJ36" s="144"/>
      <c r="IIK36" s="141"/>
      <c r="IIL36" s="141"/>
      <c r="IIM36" s="142"/>
      <c r="IIN36" s="142"/>
      <c r="IIO36" s="143"/>
      <c r="IIP36" s="144"/>
      <c r="IIQ36" s="144"/>
      <c r="IIR36" s="144"/>
      <c r="IIS36" s="141"/>
      <c r="IIT36" s="141"/>
      <c r="IIU36" s="142"/>
      <c r="IIV36" s="142"/>
      <c r="IIW36" s="143"/>
      <c r="IIX36" s="144"/>
      <c r="IIY36" s="144"/>
      <c r="IIZ36" s="144"/>
      <c r="IJA36" s="141"/>
      <c r="IJB36" s="141"/>
      <c r="IJC36" s="142"/>
      <c r="IJD36" s="142"/>
      <c r="IJE36" s="143"/>
      <c r="IJF36" s="144"/>
      <c r="IJG36" s="144"/>
      <c r="IJH36" s="144"/>
      <c r="IJI36" s="141"/>
      <c r="IJJ36" s="141"/>
      <c r="IJK36" s="142"/>
      <c r="IJL36" s="142"/>
      <c r="IJM36" s="143"/>
      <c r="IJN36" s="144"/>
      <c r="IJO36" s="144"/>
      <c r="IJP36" s="144"/>
      <c r="IJQ36" s="141"/>
      <c r="IJR36" s="141"/>
      <c r="IJS36" s="142"/>
      <c r="IJT36" s="142"/>
      <c r="IJU36" s="143"/>
      <c r="IJV36" s="144"/>
      <c r="IJW36" s="144"/>
      <c r="IJX36" s="144"/>
      <c r="IJY36" s="141"/>
      <c r="IJZ36" s="141"/>
      <c r="IKA36" s="142"/>
      <c r="IKB36" s="142"/>
      <c r="IKC36" s="143"/>
      <c r="IKD36" s="144"/>
      <c r="IKE36" s="144"/>
      <c r="IKF36" s="144"/>
      <c r="IKG36" s="141"/>
      <c r="IKH36" s="141"/>
      <c r="IKI36" s="142"/>
      <c r="IKJ36" s="142"/>
      <c r="IKK36" s="143"/>
      <c r="IKL36" s="144"/>
      <c r="IKM36" s="144"/>
      <c r="IKN36" s="144"/>
      <c r="IKO36" s="141"/>
      <c r="IKP36" s="141"/>
      <c r="IKQ36" s="142"/>
      <c r="IKR36" s="142"/>
      <c r="IKS36" s="143"/>
      <c r="IKT36" s="144"/>
      <c r="IKU36" s="144"/>
      <c r="IKV36" s="144"/>
      <c r="IKW36" s="141"/>
      <c r="IKX36" s="141"/>
      <c r="IKY36" s="142"/>
      <c r="IKZ36" s="142"/>
      <c r="ILA36" s="143"/>
      <c r="ILB36" s="144"/>
      <c r="ILC36" s="144"/>
      <c r="ILD36" s="144"/>
      <c r="ILE36" s="141"/>
      <c r="ILF36" s="141"/>
      <c r="ILG36" s="142"/>
      <c r="ILH36" s="142"/>
      <c r="ILI36" s="143"/>
      <c r="ILJ36" s="144"/>
      <c r="ILK36" s="144"/>
      <c r="ILL36" s="144"/>
      <c r="ILM36" s="141"/>
      <c r="ILN36" s="141"/>
      <c r="ILO36" s="142"/>
      <c r="ILP36" s="142"/>
      <c r="ILQ36" s="143"/>
      <c r="ILR36" s="144"/>
      <c r="ILS36" s="144"/>
      <c r="ILT36" s="144"/>
      <c r="ILU36" s="141"/>
      <c r="ILV36" s="141"/>
      <c r="ILW36" s="142"/>
      <c r="ILX36" s="142"/>
      <c r="ILY36" s="143"/>
      <c r="ILZ36" s="144"/>
      <c r="IMA36" s="144"/>
      <c r="IMB36" s="144"/>
      <c r="IMC36" s="141"/>
      <c r="IMD36" s="141"/>
      <c r="IME36" s="142"/>
      <c r="IMF36" s="142"/>
      <c r="IMG36" s="143"/>
      <c r="IMH36" s="144"/>
      <c r="IMI36" s="144"/>
      <c r="IMJ36" s="144"/>
      <c r="IMK36" s="141"/>
      <c r="IML36" s="141"/>
      <c r="IMM36" s="142"/>
      <c r="IMN36" s="142"/>
      <c r="IMO36" s="143"/>
      <c r="IMP36" s="144"/>
      <c r="IMQ36" s="144"/>
      <c r="IMR36" s="144"/>
      <c r="IMS36" s="141"/>
      <c r="IMT36" s="141"/>
      <c r="IMU36" s="142"/>
      <c r="IMV36" s="142"/>
      <c r="IMW36" s="143"/>
      <c r="IMX36" s="144"/>
      <c r="IMY36" s="144"/>
      <c r="IMZ36" s="144"/>
      <c r="INA36" s="141"/>
      <c r="INB36" s="141"/>
      <c r="INC36" s="142"/>
      <c r="IND36" s="142"/>
      <c r="INE36" s="143"/>
      <c r="INF36" s="144"/>
      <c r="ING36" s="144"/>
      <c r="INH36" s="144"/>
      <c r="INI36" s="141"/>
      <c r="INJ36" s="141"/>
      <c r="INK36" s="142"/>
      <c r="INL36" s="142"/>
      <c r="INM36" s="143"/>
      <c r="INN36" s="144"/>
      <c r="INO36" s="144"/>
      <c r="INP36" s="144"/>
      <c r="INQ36" s="141"/>
      <c r="INR36" s="141"/>
      <c r="INS36" s="142"/>
      <c r="INT36" s="142"/>
      <c r="INU36" s="143"/>
      <c r="INV36" s="144"/>
      <c r="INW36" s="144"/>
      <c r="INX36" s="144"/>
      <c r="INY36" s="141"/>
      <c r="INZ36" s="141"/>
      <c r="IOA36" s="142"/>
      <c r="IOB36" s="142"/>
      <c r="IOC36" s="143"/>
      <c r="IOD36" s="144"/>
      <c r="IOE36" s="144"/>
      <c r="IOF36" s="144"/>
      <c r="IOG36" s="141"/>
      <c r="IOH36" s="141"/>
      <c r="IOI36" s="142"/>
      <c r="IOJ36" s="142"/>
      <c r="IOK36" s="143"/>
      <c r="IOL36" s="144"/>
      <c r="IOM36" s="144"/>
      <c r="ION36" s="144"/>
      <c r="IOO36" s="141"/>
      <c r="IOP36" s="141"/>
      <c r="IOQ36" s="142"/>
      <c r="IOR36" s="142"/>
      <c r="IOS36" s="143"/>
      <c r="IOT36" s="144"/>
      <c r="IOU36" s="144"/>
      <c r="IOV36" s="144"/>
      <c r="IOW36" s="141"/>
      <c r="IOX36" s="141"/>
      <c r="IOY36" s="142"/>
      <c r="IOZ36" s="142"/>
      <c r="IPA36" s="143"/>
      <c r="IPB36" s="144"/>
      <c r="IPC36" s="144"/>
      <c r="IPD36" s="144"/>
      <c r="IPE36" s="141"/>
      <c r="IPF36" s="141"/>
      <c r="IPG36" s="142"/>
      <c r="IPH36" s="142"/>
      <c r="IPI36" s="143"/>
      <c r="IPJ36" s="144"/>
      <c r="IPK36" s="144"/>
      <c r="IPL36" s="144"/>
      <c r="IPM36" s="141"/>
      <c r="IPN36" s="141"/>
      <c r="IPO36" s="142"/>
      <c r="IPP36" s="142"/>
      <c r="IPQ36" s="143"/>
      <c r="IPR36" s="144"/>
      <c r="IPS36" s="144"/>
      <c r="IPT36" s="144"/>
      <c r="IPU36" s="141"/>
      <c r="IPV36" s="141"/>
      <c r="IPW36" s="142"/>
      <c r="IPX36" s="142"/>
      <c r="IPY36" s="143"/>
      <c r="IPZ36" s="144"/>
      <c r="IQA36" s="144"/>
      <c r="IQB36" s="144"/>
      <c r="IQC36" s="141"/>
      <c r="IQD36" s="141"/>
      <c r="IQE36" s="142"/>
      <c r="IQF36" s="142"/>
      <c r="IQG36" s="143"/>
      <c r="IQH36" s="144"/>
      <c r="IQI36" s="144"/>
      <c r="IQJ36" s="144"/>
      <c r="IQK36" s="141"/>
      <c r="IQL36" s="141"/>
      <c r="IQM36" s="142"/>
      <c r="IQN36" s="142"/>
      <c r="IQO36" s="143"/>
      <c r="IQP36" s="144"/>
      <c r="IQQ36" s="144"/>
      <c r="IQR36" s="144"/>
      <c r="IQS36" s="141"/>
      <c r="IQT36" s="141"/>
      <c r="IQU36" s="142"/>
      <c r="IQV36" s="142"/>
      <c r="IQW36" s="143"/>
      <c r="IQX36" s="144"/>
      <c r="IQY36" s="144"/>
      <c r="IQZ36" s="144"/>
      <c r="IRA36" s="141"/>
      <c r="IRB36" s="141"/>
      <c r="IRC36" s="142"/>
      <c r="IRD36" s="142"/>
      <c r="IRE36" s="143"/>
      <c r="IRF36" s="144"/>
      <c r="IRG36" s="144"/>
      <c r="IRH36" s="144"/>
      <c r="IRI36" s="141"/>
      <c r="IRJ36" s="141"/>
      <c r="IRK36" s="142"/>
      <c r="IRL36" s="142"/>
      <c r="IRM36" s="143"/>
      <c r="IRN36" s="144"/>
      <c r="IRO36" s="144"/>
      <c r="IRP36" s="144"/>
      <c r="IRQ36" s="141"/>
      <c r="IRR36" s="141"/>
      <c r="IRS36" s="142"/>
      <c r="IRT36" s="142"/>
      <c r="IRU36" s="143"/>
      <c r="IRV36" s="144"/>
      <c r="IRW36" s="144"/>
      <c r="IRX36" s="144"/>
      <c r="IRY36" s="141"/>
      <c r="IRZ36" s="141"/>
      <c r="ISA36" s="142"/>
      <c r="ISB36" s="142"/>
      <c r="ISC36" s="143"/>
      <c r="ISD36" s="144"/>
      <c r="ISE36" s="144"/>
      <c r="ISF36" s="144"/>
      <c r="ISG36" s="141"/>
      <c r="ISH36" s="141"/>
      <c r="ISI36" s="142"/>
      <c r="ISJ36" s="142"/>
      <c r="ISK36" s="143"/>
      <c r="ISL36" s="144"/>
      <c r="ISM36" s="144"/>
      <c r="ISN36" s="144"/>
      <c r="ISO36" s="141"/>
      <c r="ISP36" s="141"/>
      <c r="ISQ36" s="142"/>
      <c r="ISR36" s="142"/>
      <c r="ISS36" s="143"/>
      <c r="IST36" s="144"/>
      <c r="ISU36" s="144"/>
      <c r="ISV36" s="144"/>
      <c r="ISW36" s="141"/>
      <c r="ISX36" s="141"/>
      <c r="ISY36" s="142"/>
      <c r="ISZ36" s="142"/>
      <c r="ITA36" s="143"/>
      <c r="ITB36" s="144"/>
      <c r="ITC36" s="144"/>
      <c r="ITD36" s="144"/>
      <c r="ITE36" s="141"/>
      <c r="ITF36" s="141"/>
      <c r="ITG36" s="142"/>
      <c r="ITH36" s="142"/>
      <c r="ITI36" s="143"/>
      <c r="ITJ36" s="144"/>
      <c r="ITK36" s="144"/>
      <c r="ITL36" s="144"/>
      <c r="ITM36" s="141"/>
      <c r="ITN36" s="141"/>
      <c r="ITO36" s="142"/>
      <c r="ITP36" s="142"/>
      <c r="ITQ36" s="143"/>
      <c r="ITR36" s="144"/>
      <c r="ITS36" s="144"/>
      <c r="ITT36" s="144"/>
      <c r="ITU36" s="141"/>
      <c r="ITV36" s="141"/>
      <c r="ITW36" s="142"/>
      <c r="ITX36" s="142"/>
      <c r="ITY36" s="143"/>
      <c r="ITZ36" s="144"/>
      <c r="IUA36" s="144"/>
      <c r="IUB36" s="144"/>
      <c r="IUC36" s="141"/>
      <c r="IUD36" s="141"/>
      <c r="IUE36" s="142"/>
      <c r="IUF36" s="142"/>
      <c r="IUG36" s="143"/>
      <c r="IUH36" s="144"/>
      <c r="IUI36" s="144"/>
      <c r="IUJ36" s="144"/>
      <c r="IUK36" s="141"/>
      <c r="IUL36" s="141"/>
      <c r="IUM36" s="142"/>
      <c r="IUN36" s="142"/>
      <c r="IUO36" s="143"/>
      <c r="IUP36" s="144"/>
      <c r="IUQ36" s="144"/>
      <c r="IUR36" s="144"/>
      <c r="IUS36" s="141"/>
      <c r="IUT36" s="141"/>
      <c r="IUU36" s="142"/>
      <c r="IUV36" s="142"/>
      <c r="IUW36" s="143"/>
      <c r="IUX36" s="144"/>
      <c r="IUY36" s="144"/>
      <c r="IUZ36" s="144"/>
      <c r="IVA36" s="141"/>
      <c r="IVB36" s="141"/>
      <c r="IVC36" s="142"/>
      <c r="IVD36" s="142"/>
      <c r="IVE36" s="143"/>
      <c r="IVF36" s="144"/>
      <c r="IVG36" s="144"/>
      <c r="IVH36" s="144"/>
      <c r="IVI36" s="141"/>
      <c r="IVJ36" s="141"/>
      <c r="IVK36" s="142"/>
      <c r="IVL36" s="142"/>
      <c r="IVM36" s="143"/>
      <c r="IVN36" s="144"/>
      <c r="IVO36" s="144"/>
      <c r="IVP36" s="144"/>
      <c r="IVQ36" s="141"/>
      <c r="IVR36" s="141"/>
      <c r="IVS36" s="142"/>
      <c r="IVT36" s="142"/>
      <c r="IVU36" s="143"/>
      <c r="IVV36" s="144"/>
      <c r="IVW36" s="144"/>
      <c r="IVX36" s="144"/>
      <c r="IVY36" s="141"/>
      <c r="IVZ36" s="141"/>
      <c r="IWA36" s="142"/>
      <c r="IWB36" s="142"/>
      <c r="IWC36" s="143"/>
      <c r="IWD36" s="144"/>
      <c r="IWE36" s="144"/>
      <c r="IWF36" s="144"/>
      <c r="IWG36" s="141"/>
      <c r="IWH36" s="141"/>
      <c r="IWI36" s="142"/>
      <c r="IWJ36" s="142"/>
      <c r="IWK36" s="143"/>
      <c r="IWL36" s="144"/>
      <c r="IWM36" s="144"/>
      <c r="IWN36" s="144"/>
      <c r="IWO36" s="141"/>
      <c r="IWP36" s="141"/>
      <c r="IWQ36" s="142"/>
      <c r="IWR36" s="142"/>
      <c r="IWS36" s="143"/>
      <c r="IWT36" s="144"/>
      <c r="IWU36" s="144"/>
      <c r="IWV36" s="144"/>
      <c r="IWW36" s="141"/>
      <c r="IWX36" s="141"/>
      <c r="IWY36" s="142"/>
      <c r="IWZ36" s="142"/>
      <c r="IXA36" s="143"/>
      <c r="IXB36" s="144"/>
      <c r="IXC36" s="144"/>
      <c r="IXD36" s="144"/>
      <c r="IXE36" s="141"/>
      <c r="IXF36" s="141"/>
      <c r="IXG36" s="142"/>
      <c r="IXH36" s="142"/>
      <c r="IXI36" s="143"/>
      <c r="IXJ36" s="144"/>
      <c r="IXK36" s="144"/>
      <c r="IXL36" s="144"/>
      <c r="IXM36" s="141"/>
      <c r="IXN36" s="141"/>
      <c r="IXO36" s="142"/>
      <c r="IXP36" s="142"/>
      <c r="IXQ36" s="143"/>
      <c r="IXR36" s="144"/>
      <c r="IXS36" s="144"/>
      <c r="IXT36" s="144"/>
      <c r="IXU36" s="141"/>
      <c r="IXV36" s="141"/>
      <c r="IXW36" s="142"/>
      <c r="IXX36" s="142"/>
      <c r="IXY36" s="143"/>
      <c r="IXZ36" s="144"/>
      <c r="IYA36" s="144"/>
      <c r="IYB36" s="144"/>
      <c r="IYC36" s="141"/>
      <c r="IYD36" s="141"/>
      <c r="IYE36" s="142"/>
      <c r="IYF36" s="142"/>
      <c r="IYG36" s="143"/>
      <c r="IYH36" s="144"/>
      <c r="IYI36" s="144"/>
      <c r="IYJ36" s="144"/>
      <c r="IYK36" s="141"/>
      <c r="IYL36" s="141"/>
      <c r="IYM36" s="142"/>
      <c r="IYN36" s="142"/>
      <c r="IYO36" s="143"/>
      <c r="IYP36" s="144"/>
      <c r="IYQ36" s="144"/>
      <c r="IYR36" s="144"/>
      <c r="IYS36" s="141"/>
      <c r="IYT36" s="141"/>
      <c r="IYU36" s="142"/>
      <c r="IYV36" s="142"/>
      <c r="IYW36" s="143"/>
      <c r="IYX36" s="144"/>
      <c r="IYY36" s="144"/>
      <c r="IYZ36" s="144"/>
      <c r="IZA36" s="141"/>
      <c r="IZB36" s="141"/>
      <c r="IZC36" s="142"/>
      <c r="IZD36" s="142"/>
      <c r="IZE36" s="143"/>
      <c r="IZF36" s="144"/>
      <c r="IZG36" s="144"/>
      <c r="IZH36" s="144"/>
      <c r="IZI36" s="141"/>
      <c r="IZJ36" s="141"/>
      <c r="IZK36" s="142"/>
      <c r="IZL36" s="142"/>
      <c r="IZM36" s="143"/>
      <c r="IZN36" s="144"/>
      <c r="IZO36" s="144"/>
      <c r="IZP36" s="144"/>
      <c r="IZQ36" s="141"/>
      <c r="IZR36" s="141"/>
      <c r="IZS36" s="142"/>
      <c r="IZT36" s="142"/>
      <c r="IZU36" s="143"/>
      <c r="IZV36" s="144"/>
      <c r="IZW36" s="144"/>
      <c r="IZX36" s="144"/>
      <c r="IZY36" s="141"/>
      <c r="IZZ36" s="141"/>
      <c r="JAA36" s="142"/>
      <c r="JAB36" s="142"/>
      <c r="JAC36" s="143"/>
      <c r="JAD36" s="144"/>
      <c r="JAE36" s="144"/>
      <c r="JAF36" s="144"/>
      <c r="JAG36" s="141"/>
      <c r="JAH36" s="141"/>
      <c r="JAI36" s="142"/>
      <c r="JAJ36" s="142"/>
      <c r="JAK36" s="143"/>
      <c r="JAL36" s="144"/>
      <c r="JAM36" s="144"/>
      <c r="JAN36" s="144"/>
      <c r="JAO36" s="141"/>
      <c r="JAP36" s="141"/>
      <c r="JAQ36" s="142"/>
      <c r="JAR36" s="142"/>
      <c r="JAS36" s="143"/>
      <c r="JAT36" s="144"/>
      <c r="JAU36" s="144"/>
      <c r="JAV36" s="144"/>
      <c r="JAW36" s="141"/>
      <c r="JAX36" s="141"/>
      <c r="JAY36" s="142"/>
      <c r="JAZ36" s="142"/>
      <c r="JBA36" s="143"/>
      <c r="JBB36" s="144"/>
      <c r="JBC36" s="144"/>
      <c r="JBD36" s="144"/>
      <c r="JBE36" s="141"/>
      <c r="JBF36" s="141"/>
      <c r="JBG36" s="142"/>
      <c r="JBH36" s="142"/>
      <c r="JBI36" s="143"/>
      <c r="JBJ36" s="144"/>
      <c r="JBK36" s="144"/>
      <c r="JBL36" s="144"/>
      <c r="JBM36" s="141"/>
      <c r="JBN36" s="141"/>
      <c r="JBO36" s="142"/>
      <c r="JBP36" s="142"/>
      <c r="JBQ36" s="143"/>
      <c r="JBR36" s="144"/>
      <c r="JBS36" s="144"/>
      <c r="JBT36" s="144"/>
      <c r="JBU36" s="141"/>
      <c r="JBV36" s="141"/>
      <c r="JBW36" s="142"/>
      <c r="JBX36" s="142"/>
      <c r="JBY36" s="143"/>
      <c r="JBZ36" s="144"/>
      <c r="JCA36" s="144"/>
      <c r="JCB36" s="144"/>
      <c r="JCC36" s="141"/>
      <c r="JCD36" s="141"/>
      <c r="JCE36" s="142"/>
      <c r="JCF36" s="142"/>
      <c r="JCG36" s="143"/>
      <c r="JCH36" s="144"/>
      <c r="JCI36" s="144"/>
      <c r="JCJ36" s="144"/>
      <c r="JCK36" s="141"/>
      <c r="JCL36" s="141"/>
      <c r="JCM36" s="142"/>
      <c r="JCN36" s="142"/>
      <c r="JCO36" s="143"/>
      <c r="JCP36" s="144"/>
      <c r="JCQ36" s="144"/>
      <c r="JCR36" s="144"/>
      <c r="JCS36" s="141"/>
      <c r="JCT36" s="141"/>
      <c r="JCU36" s="142"/>
      <c r="JCV36" s="142"/>
      <c r="JCW36" s="143"/>
      <c r="JCX36" s="144"/>
      <c r="JCY36" s="144"/>
      <c r="JCZ36" s="144"/>
      <c r="JDA36" s="141"/>
      <c r="JDB36" s="141"/>
      <c r="JDC36" s="142"/>
      <c r="JDD36" s="142"/>
      <c r="JDE36" s="143"/>
      <c r="JDF36" s="144"/>
      <c r="JDG36" s="144"/>
      <c r="JDH36" s="144"/>
      <c r="JDI36" s="141"/>
      <c r="JDJ36" s="141"/>
      <c r="JDK36" s="142"/>
      <c r="JDL36" s="142"/>
      <c r="JDM36" s="143"/>
      <c r="JDN36" s="144"/>
      <c r="JDO36" s="144"/>
      <c r="JDP36" s="144"/>
      <c r="JDQ36" s="141"/>
      <c r="JDR36" s="141"/>
      <c r="JDS36" s="142"/>
      <c r="JDT36" s="142"/>
      <c r="JDU36" s="143"/>
      <c r="JDV36" s="144"/>
      <c r="JDW36" s="144"/>
      <c r="JDX36" s="144"/>
      <c r="JDY36" s="141"/>
      <c r="JDZ36" s="141"/>
      <c r="JEA36" s="142"/>
      <c r="JEB36" s="142"/>
      <c r="JEC36" s="143"/>
      <c r="JED36" s="144"/>
      <c r="JEE36" s="144"/>
      <c r="JEF36" s="144"/>
      <c r="JEG36" s="141"/>
      <c r="JEH36" s="141"/>
      <c r="JEI36" s="142"/>
      <c r="JEJ36" s="142"/>
      <c r="JEK36" s="143"/>
      <c r="JEL36" s="144"/>
      <c r="JEM36" s="144"/>
      <c r="JEN36" s="144"/>
      <c r="JEO36" s="141"/>
      <c r="JEP36" s="141"/>
      <c r="JEQ36" s="142"/>
      <c r="JER36" s="142"/>
      <c r="JES36" s="143"/>
      <c r="JET36" s="144"/>
      <c r="JEU36" s="144"/>
      <c r="JEV36" s="144"/>
      <c r="JEW36" s="141"/>
      <c r="JEX36" s="141"/>
      <c r="JEY36" s="142"/>
      <c r="JEZ36" s="142"/>
      <c r="JFA36" s="143"/>
      <c r="JFB36" s="144"/>
      <c r="JFC36" s="144"/>
      <c r="JFD36" s="144"/>
      <c r="JFE36" s="141"/>
      <c r="JFF36" s="141"/>
      <c r="JFG36" s="142"/>
      <c r="JFH36" s="142"/>
      <c r="JFI36" s="143"/>
      <c r="JFJ36" s="144"/>
      <c r="JFK36" s="144"/>
      <c r="JFL36" s="144"/>
      <c r="JFM36" s="141"/>
      <c r="JFN36" s="141"/>
      <c r="JFO36" s="142"/>
      <c r="JFP36" s="142"/>
      <c r="JFQ36" s="143"/>
      <c r="JFR36" s="144"/>
      <c r="JFS36" s="144"/>
      <c r="JFT36" s="144"/>
      <c r="JFU36" s="141"/>
      <c r="JFV36" s="141"/>
      <c r="JFW36" s="142"/>
      <c r="JFX36" s="142"/>
      <c r="JFY36" s="143"/>
      <c r="JFZ36" s="144"/>
      <c r="JGA36" s="144"/>
      <c r="JGB36" s="144"/>
      <c r="JGC36" s="141"/>
      <c r="JGD36" s="141"/>
      <c r="JGE36" s="142"/>
      <c r="JGF36" s="142"/>
      <c r="JGG36" s="143"/>
      <c r="JGH36" s="144"/>
      <c r="JGI36" s="144"/>
      <c r="JGJ36" s="144"/>
      <c r="JGK36" s="141"/>
      <c r="JGL36" s="141"/>
      <c r="JGM36" s="142"/>
      <c r="JGN36" s="142"/>
      <c r="JGO36" s="143"/>
      <c r="JGP36" s="144"/>
      <c r="JGQ36" s="144"/>
      <c r="JGR36" s="144"/>
      <c r="JGS36" s="141"/>
      <c r="JGT36" s="141"/>
      <c r="JGU36" s="142"/>
      <c r="JGV36" s="142"/>
      <c r="JGW36" s="143"/>
      <c r="JGX36" s="144"/>
      <c r="JGY36" s="144"/>
      <c r="JGZ36" s="144"/>
      <c r="JHA36" s="141"/>
      <c r="JHB36" s="141"/>
      <c r="JHC36" s="142"/>
      <c r="JHD36" s="142"/>
      <c r="JHE36" s="143"/>
      <c r="JHF36" s="144"/>
      <c r="JHG36" s="144"/>
      <c r="JHH36" s="144"/>
      <c r="JHI36" s="141"/>
      <c r="JHJ36" s="141"/>
      <c r="JHK36" s="142"/>
      <c r="JHL36" s="142"/>
      <c r="JHM36" s="143"/>
      <c r="JHN36" s="144"/>
      <c r="JHO36" s="144"/>
      <c r="JHP36" s="144"/>
      <c r="JHQ36" s="141"/>
      <c r="JHR36" s="141"/>
      <c r="JHS36" s="142"/>
      <c r="JHT36" s="142"/>
      <c r="JHU36" s="143"/>
      <c r="JHV36" s="144"/>
      <c r="JHW36" s="144"/>
      <c r="JHX36" s="144"/>
      <c r="JHY36" s="141"/>
      <c r="JHZ36" s="141"/>
      <c r="JIA36" s="142"/>
      <c r="JIB36" s="142"/>
      <c r="JIC36" s="143"/>
      <c r="JID36" s="144"/>
      <c r="JIE36" s="144"/>
      <c r="JIF36" s="144"/>
      <c r="JIG36" s="141"/>
      <c r="JIH36" s="141"/>
      <c r="JII36" s="142"/>
      <c r="JIJ36" s="142"/>
      <c r="JIK36" s="143"/>
      <c r="JIL36" s="144"/>
      <c r="JIM36" s="144"/>
      <c r="JIN36" s="144"/>
      <c r="JIO36" s="141"/>
      <c r="JIP36" s="141"/>
      <c r="JIQ36" s="142"/>
      <c r="JIR36" s="142"/>
      <c r="JIS36" s="143"/>
      <c r="JIT36" s="144"/>
      <c r="JIU36" s="144"/>
      <c r="JIV36" s="144"/>
      <c r="JIW36" s="141"/>
      <c r="JIX36" s="141"/>
      <c r="JIY36" s="142"/>
      <c r="JIZ36" s="142"/>
      <c r="JJA36" s="143"/>
      <c r="JJB36" s="144"/>
      <c r="JJC36" s="144"/>
      <c r="JJD36" s="144"/>
      <c r="JJE36" s="141"/>
      <c r="JJF36" s="141"/>
      <c r="JJG36" s="142"/>
      <c r="JJH36" s="142"/>
      <c r="JJI36" s="143"/>
      <c r="JJJ36" s="144"/>
      <c r="JJK36" s="144"/>
      <c r="JJL36" s="144"/>
      <c r="JJM36" s="141"/>
      <c r="JJN36" s="141"/>
      <c r="JJO36" s="142"/>
      <c r="JJP36" s="142"/>
      <c r="JJQ36" s="143"/>
      <c r="JJR36" s="144"/>
      <c r="JJS36" s="144"/>
      <c r="JJT36" s="144"/>
      <c r="JJU36" s="141"/>
      <c r="JJV36" s="141"/>
      <c r="JJW36" s="142"/>
      <c r="JJX36" s="142"/>
      <c r="JJY36" s="143"/>
      <c r="JJZ36" s="144"/>
      <c r="JKA36" s="144"/>
      <c r="JKB36" s="144"/>
      <c r="JKC36" s="141"/>
      <c r="JKD36" s="141"/>
      <c r="JKE36" s="142"/>
      <c r="JKF36" s="142"/>
      <c r="JKG36" s="143"/>
      <c r="JKH36" s="144"/>
      <c r="JKI36" s="144"/>
      <c r="JKJ36" s="144"/>
      <c r="JKK36" s="141"/>
      <c r="JKL36" s="141"/>
      <c r="JKM36" s="142"/>
      <c r="JKN36" s="142"/>
      <c r="JKO36" s="143"/>
      <c r="JKP36" s="144"/>
      <c r="JKQ36" s="144"/>
      <c r="JKR36" s="144"/>
      <c r="JKS36" s="141"/>
      <c r="JKT36" s="141"/>
      <c r="JKU36" s="142"/>
      <c r="JKV36" s="142"/>
      <c r="JKW36" s="143"/>
      <c r="JKX36" s="144"/>
      <c r="JKY36" s="144"/>
      <c r="JKZ36" s="144"/>
      <c r="JLA36" s="141"/>
      <c r="JLB36" s="141"/>
      <c r="JLC36" s="142"/>
      <c r="JLD36" s="142"/>
      <c r="JLE36" s="143"/>
      <c r="JLF36" s="144"/>
      <c r="JLG36" s="144"/>
      <c r="JLH36" s="144"/>
      <c r="JLI36" s="141"/>
      <c r="JLJ36" s="141"/>
      <c r="JLK36" s="142"/>
      <c r="JLL36" s="142"/>
      <c r="JLM36" s="143"/>
      <c r="JLN36" s="144"/>
      <c r="JLO36" s="144"/>
      <c r="JLP36" s="144"/>
      <c r="JLQ36" s="141"/>
      <c r="JLR36" s="141"/>
      <c r="JLS36" s="142"/>
      <c r="JLT36" s="142"/>
      <c r="JLU36" s="143"/>
      <c r="JLV36" s="144"/>
      <c r="JLW36" s="144"/>
      <c r="JLX36" s="144"/>
      <c r="JLY36" s="141"/>
      <c r="JLZ36" s="141"/>
      <c r="JMA36" s="142"/>
      <c r="JMB36" s="142"/>
      <c r="JMC36" s="143"/>
      <c r="JMD36" s="144"/>
      <c r="JME36" s="144"/>
      <c r="JMF36" s="144"/>
      <c r="JMG36" s="141"/>
      <c r="JMH36" s="141"/>
      <c r="JMI36" s="142"/>
      <c r="JMJ36" s="142"/>
      <c r="JMK36" s="143"/>
      <c r="JML36" s="144"/>
      <c r="JMM36" s="144"/>
      <c r="JMN36" s="144"/>
      <c r="JMO36" s="141"/>
      <c r="JMP36" s="141"/>
      <c r="JMQ36" s="142"/>
      <c r="JMR36" s="142"/>
      <c r="JMS36" s="143"/>
      <c r="JMT36" s="144"/>
      <c r="JMU36" s="144"/>
      <c r="JMV36" s="144"/>
      <c r="JMW36" s="141"/>
      <c r="JMX36" s="141"/>
      <c r="JMY36" s="142"/>
      <c r="JMZ36" s="142"/>
      <c r="JNA36" s="143"/>
      <c r="JNB36" s="144"/>
      <c r="JNC36" s="144"/>
      <c r="JND36" s="144"/>
      <c r="JNE36" s="141"/>
      <c r="JNF36" s="141"/>
      <c r="JNG36" s="142"/>
      <c r="JNH36" s="142"/>
      <c r="JNI36" s="143"/>
      <c r="JNJ36" s="144"/>
      <c r="JNK36" s="144"/>
      <c r="JNL36" s="144"/>
      <c r="JNM36" s="141"/>
      <c r="JNN36" s="141"/>
      <c r="JNO36" s="142"/>
      <c r="JNP36" s="142"/>
      <c r="JNQ36" s="143"/>
      <c r="JNR36" s="144"/>
      <c r="JNS36" s="144"/>
      <c r="JNT36" s="144"/>
      <c r="JNU36" s="141"/>
      <c r="JNV36" s="141"/>
      <c r="JNW36" s="142"/>
      <c r="JNX36" s="142"/>
      <c r="JNY36" s="143"/>
      <c r="JNZ36" s="144"/>
      <c r="JOA36" s="144"/>
      <c r="JOB36" s="144"/>
      <c r="JOC36" s="141"/>
      <c r="JOD36" s="141"/>
      <c r="JOE36" s="142"/>
      <c r="JOF36" s="142"/>
      <c r="JOG36" s="143"/>
      <c r="JOH36" s="144"/>
      <c r="JOI36" s="144"/>
      <c r="JOJ36" s="144"/>
      <c r="JOK36" s="141"/>
      <c r="JOL36" s="141"/>
      <c r="JOM36" s="142"/>
      <c r="JON36" s="142"/>
      <c r="JOO36" s="143"/>
      <c r="JOP36" s="144"/>
      <c r="JOQ36" s="144"/>
      <c r="JOR36" s="144"/>
      <c r="JOS36" s="141"/>
      <c r="JOT36" s="141"/>
      <c r="JOU36" s="142"/>
      <c r="JOV36" s="142"/>
      <c r="JOW36" s="143"/>
      <c r="JOX36" s="144"/>
      <c r="JOY36" s="144"/>
      <c r="JOZ36" s="144"/>
      <c r="JPA36" s="141"/>
      <c r="JPB36" s="141"/>
      <c r="JPC36" s="142"/>
      <c r="JPD36" s="142"/>
      <c r="JPE36" s="143"/>
      <c r="JPF36" s="144"/>
      <c r="JPG36" s="144"/>
      <c r="JPH36" s="144"/>
      <c r="JPI36" s="141"/>
      <c r="JPJ36" s="141"/>
      <c r="JPK36" s="142"/>
      <c r="JPL36" s="142"/>
      <c r="JPM36" s="143"/>
      <c r="JPN36" s="144"/>
      <c r="JPO36" s="144"/>
      <c r="JPP36" s="144"/>
      <c r="JPQ36" s="141"/>
      <c r="JPR36" s="141"/>
      <c r="JPS36" s="142"/>
      <c r="JPT36" s="142"/>
      <c r="JPU36" s="143"/>
      <c r="JPV36" s="144"/>
      <c r="JPW36" s="144"/>
      <c r="JPX36" s="144"/>
      <c r="JPY36" s="141"/>
      <c r="JPZ36" s="141"/>
      <c r="JQA36" s="142"/>
      <c r="JQB36" s="142"/>
      <c r="JQC36" s="143"/>
      <c r="JQD36" s="144"/>
      <c r="JQE36" s="144"/>
      <c r="JQF36" s="144"/>
      <c r="JQG36" s="141"/>
      <c r="JQH36" s="141"/>
      <c r="JQI36" s="142"/>
      <c r="JQJ36" s="142"/>
      <c r="JQK36" s="143"/>
      <c r="JQL36" s="144"/>
      <c r="JQM36" s="144"/>
      <c r="JQN36" s="144"/>
      <c r="JQO36" s="141"/>
      <c r="JQP36" s="141"/>
      <c r="JQQ36" s="142"/>
      <c r="JQR36" s="142"/>
      <c r="JQS36" s="143"/>
      <c r="JQT36" s="144"/>
      <c r="JQU36" s="144"/>
      <c r="JQV36" s="144"/>
      <c r="JQW36" s="141"/>
      <c r="JQX36" s="141"/>
      <c r="JQY36" s="142"/>
      <c r="JQZ36" s="142"/>
      <c r="JRA36" s="143"/>
      <c r="JRB36" s="144"/>
      <c r="JRC36" s="144"/>
      <c r="JRD36" s="144"/>
      <c r="JRE36" s="141"/>
      <c r="JRF36" s="141"/>
      <c r="JRG36" s="142"/>
      <c r="JRH36" s="142"/>
      <c r="JRI36" s="143"/>
      <c r="JRJ36" s="144"/>
      <c r="JRK36" s="144"/>
      <c r="JRL36" s="144"/>
      <c r="JRM36" s="141"/>
      <c r="JRN36" s="141"/>
      <c r="JRO36" s="142"/>
      <c r="JRP36" s="142"/>
      <c r="JRQ36" s="143"/>
      <c r="JRR36" s="144"/>
      <c r="JRS36" s="144"/>
      <c r="JRT36" s="144"/>
      <c r="JRU36" s="141"/>
      <c r="JRV36" s="141"/>
      <c r="JRW36" s="142"/>
      <c r="JRX36" s="142"/>
      <c r="JRY36" s="143"/>
      <c r="JRZ36" s="144"/>
      <c r="JSA36" s="144"/>
      <c r="JSB36" s="144"/>
      <c r="JSC36" s="141"/>
      <c r="JSD36" s="141"/>
      <c r="JSE36" s="142"/>
      <c r="JSF36" s="142"/>
      <c r="JSG36" s="143"/>
      <c r="JSH36" s="144"/>
      <c r="JSI36" s="144"/>
      <c r="JSJ36" s="144"/>
      <c r="JSK36" s="141"/>
      <c r="JSL36" s="141"/>
      <c r="JSM36" s="142"/>
      <c r="JSN36" s="142"/>
      <c r="JSO36" s="143"/>
      <c r="JSP36" s="144"/>
      <c r="JSQ36" s="144"/>
      <c r="JSR36" s="144"/>
      <c r="JSS36" s="141"/>
      <c r="JST36" s="141"/>
      <c r="JSU36" s="142"/>
      <c r="JSV36" s="142"/>
      <c r="JSW36" s="143"/>
      <c r="JSX36" s="144"/>
      <c r="JSY36" s="144"/>
      <c r="JSZ36" s="144"/>
      <c r="JTA36" s="141"/>
      <c r="JTB36" s="141"/>
      <c r="JTC36" s="142"/>
      <c r="JTD36" s="142"/>
      <c r="JTE36" s="143"/>
      <c r="JTF36" s="144"/>
      <c r="JTG36" s="144"/>
      <c r="JTH36" s="144"/>
      <c r="JTI36" s="141"/>
      <c r="JTJ36" s="141"/>
      <c r="JTK36" s="142"/>
      <c r="JTL36" s="142"/>
      <c r="JTM36" s="143"/>
      <c r="JTN36" s="144"/>
      <c r="JTO36" s="144"/>
      <c r="JTP36" s="144"/>
      <c r="JTQ36" s="141"/>
      <c r="JTR36" s="141"/>
      <c r="JTS36" s="142"/>
      <c r="JTT36" s="142"/>
      <c r="JTU36" s="143"/>
      <c r="JTV36" s="144"/>
      <c r="JTW36" s="144"/>
      <c r="JTX36" s="144"/>
      <c r="JTY36" s="141"/>
      <c r="JTZ36" s="141"/>
      <c r="JUA36" s="142"/>
      <c r="JUB36" s="142"/>
      <c r="JUC36" s="143"/>
      <c r="JUD36" s="144"/>
      <c r="JUE36" s="144"/>
      <c r="JUF36" s="144"/>
      <c r="JUG36" s="141"/>
      <c r="JUH36" s="141"/>
      <c r="JUI36" s="142"/>
      <c r="JUJ36" s="142"/>
      <c r="JUK36" s="143"/>
      <c r="JUL36" s="144"/>
      <c r="JUM36" s="144"/>
      <c r="JUN36" s="144"/>
      <c r="JUO36" s="141"/>
      <c r="JUP36" s="141"/>
      <c r="JUQ36" s="142"/>
      <c r="JUR36" s="142"/>
      <c r="JUS36" s="143"/>
      <c r="JUT36" s="144"/>
      <c r="JUU36" s="144"/>
      <c r="JUV36" s="144"/>
      <c r="JUW36" s="141"/>
      <c r="JUX36" s="141"/>
      <c r="JUY36" s="142"/>
      <c r="JUZ36" s="142"/>
      <c r="JVA36" s="143"/>
      <c r="JVB36" s="144"/>
      <c r="JVC36" s="144"/>
      <c r="JVD36" s="144"/>
      <c r="JVE36" s="141"/>
      <c r="JVF36" s="141"/>
      <c r="JVG36" s="142"/>
      <c r="JVH36" s="142"/>
      <c r="JVI36" s="143"/>
      <c r="JVJ36" s="144"/>
      <c r="JVK36" s="144"/>
      <c r="JVL36" s="144"/>
      <c r="JVM36" s="141"/>
      <c r="JVN36" s="141"/>
      <c r="JVO36" s="142"/>
      <c r="JVP36" s="142"/>
      <c r="JVQ36" s="143"/>
      <c r="JVR36" s="144"/>
      <c r="JVS36" s="144"/>
      <c r="JVT36" s="144"/>
      <c r="JVU36" s="141"/>
      <c r="JVV36" s="141"/>
      <c r="JVW36" s="142"/>
      <c r="JVX36" s="142"/>
      <c r="JVY36" s="143"/>
      <c r="JVZ36" s="144"/>
      <c r="JWA36" s="144"/>
      <c r="JWB36" s="144"/>
      <c r="JWC36" s="141"/>
      <c r="JWD36" s="141"/>
      <c r="JWE36" s="142"/>
      <c r="JWF36" s="142"/>
      <c r="JWG36" s="143"/>
      <c r="JWH36" s="144"/>
      <c r="JWI36" s="144"/>
      <c r="JWJ36" s="144"/>
      <c r="JWK36" s="141"/>
      <c r="JWL36" s="141"/>
      <c r="JWM36" s="142"/>
      <c r="JWN36" s="142"/>
      <c r="JWO36" s="143"/>
      <c r="JWP36" s="144"/>
      <c r="JWQ36" s="144"/>
      <c r="JWR36" s="144"/>
      <c r="JWS36" s="141"/>
      <c r="JWT36" s="141"/>
      <c r="JWU36" s="142"/>
      <c r="JWV36" s="142"/>
      <c r="JWW36" s="143"/>
      <c r="JWX36" s="144"/>
      <c r="JWY36" s="144"/>
      <c r="JWZ36" s="144"/>
      <c r="JXA36" s="141"/>
      <c r="JXB36" s="141"/>
      <c r="JXC36" s="142"/>
      <c r="JXD36" s="142"/>
      <c r="JXE36" s="143"/>
      <c r="JXF36" s="144"/>
      <c r="JXG36" s="144"/>
      <c r="JXH36" s="144"/>
      <c r="JXI36" s="141"/>
      <c r="JXJ36" s="141"/>
      <c r="JXK36" s="142"/>
      <c r="JXL36" s="142"/>
      <c r="JXM36" s="143"/>
      <c r="JXN36" s="144"/>
      <c r="JXO36" s="144"/>
      <c r="JXP36" s="144"/>
      <c r="JXQ36" s="141"/>
      <c r="JXR36" s="141"/>
      <c r="JXS36" s="142"/>
      <c r="JXT36" s="142"/>
      <c r="JXU36" s="143"/>
      <c r="JXV36" s="144"/>
      <c r="JXW36" s="144"/>
      <c r="JXX36" s="144"/>
      <c r="JXY36" s="141"/>
      <c r="JXZ36" s="141"/>
      <c r="JYA36" s="142"/>
      <c r="JYB36" s="142"/>
      <c r="JYC36" s="143"/>
      <c r="JYD36" s="144"/>
      <c r="JYE36" s="144"/>
      <c r="JYF36" s="144"/>
      <c r="JYG36" s="141"/>
      <c r="JYH36" s="141"/>
      <c r="JYI36" s="142"/>
      <c r="JYJ36" s="142"/>
      <c r="JYK36" s="143"/>
      <c r="JYL36" s="144"/>
      <c r="JYM36" s="144"/>
      <c r="JYN36" s="144"/>
      <c r="JYO36" s="141"/>
      <c r="JYP36" s="141"/>
      <c r="JYQ36" s="142"/>
      <c r="JYR36" s="142"/>
      <c r="JYS36" s="143"/>
      <c r="JYT36" s="144"/>
      <c r="JYU36" s="144"/>
      <c r="JYV36" s="144"/>
      <c r="JYW36" s="141"/>
      <c r="JYX36" s="141"/>
      <c r="JYY36" s="142"/>
      <c r="JYZ36" s="142"/>
      <c r="JZA36" s="143"/>
      <c r="JZB36" s="144"/>
      <c r="JZC36" s="144"/>
      <c r="JZD36" s="144"/>
      <c r="JZE36" s="141"/>
      <c r="JZF36" s="141"/>
      <c r="JZG36" s="142"/>
      <c r="JZH36" s="142"/>
      <c r="JZI36" s="143"/>
      <c r="JZJ36" s="144"/>
      <c r="JZK36" s="144"/>
      <c r="JZL36" s="144"/>
      <c r="JZM36" s="141"/>
      <c r="JZN36" s="141"/>
      <c r="JZO36" s="142"/>
      <c r="JZP36" s="142"/>
      <c r="JZQ36" s="143"/>
      <c r="JZR36" s="144"/>
      <c r="JZS36" s="144"/>
      <c r="JZT36" s="144"/>
      <c r="JZU36" s="141"/>
      <c r="JZV36" s="141"/>
      <c r="JZW36" s="142"/>
      <c r="JZX36" s="142"/>
      <c r="JZY36" s="143"/>
      <c r="JZZ36" s="144"/>
      <c r="KAA36" s="144"/>
      <c r="KAB36" s="144"/>
      <c r="KAC36" s="141"/>
      <c r="KAD36" s="141"/>
      <c r="KAE36" s="142"/>
      <c r="KAF36" s="142"/>
      <c r="KAG36" s="143"/>
      <c r="KAH36" s="144"/>
      <c r="KAI36" s="144"/>
      <c r="KAJ36" s="144"/>
      <c r="KAK36" s="141"/>
      <c r="KAL36" s="141"/>
      <c r="KAM36" s="142"/>
      <c r="KAN36" s="142"/>
      <c r="KAO36" s="143"/>
      <c r="KAP36" s="144"/>
      <c r="KAQ36" s="144"/>
      <c r="KAR36" s="144"/>
      <c r="KAS36" s="141"/>
      <c r="KAT36" s="141"/>
      <c r="KAU36" s="142"/>
      <c r="KAV36" s="142"/>
      <c r="KAW36" s="143"/>
      <c r="KAX36" s="144"/>
      <c r="KAY36" s="144"/>
      <c r="KAZ36" s="144"/>
      <c r="KBA36" s="141"/>
      <c r="KBB36" s="141"/>
      <c r="KBC36" s="142"/>
      <c r="KBD36" s="142"/>
      <c r="KBE36" s="143"/>
      <c r="KBF36" s="144"/>
      <c r="KBG36" s="144"/>
      <c r="KBH36" s="144"/>
      <c r="KBI36" s="141"/>
      <c r="KBJ36" s="141"/>
      <c r="KBK36" s="142"/>
      <c r="KBL36" s="142"/>
      <c r="KBM36" s="143"/>
      <c r="KBN36" s="144"/>
      <c r="KBO36" s="144"/>
      <c r="KBP36" s="144"/>
      <c r="KBQ36" s="141"/>
      <c r="KBR36" s="141"/>
      <c r="KBS36" s="142"/>
      <c r="KBT36" s="142"/>
      <c r="KBU36" s="143"/>
      <c r="KBV36" s="144"/>
      <c r="KBW36" s="144"/>
      <c r="KBX36" s="144"/>
      <c r="KBY36" s="141"/>
      <c r="KBZ36" s="141"/>
      <c r="KCA36" s="142"/>
      <c r="KCB36" s="142"/>
      <c r="KCC36" s="143"/>
      <c r="KCD36" s="144"/>
      <c r="KCE36" s="144"/>
      <c r="KCF36" s="144"/>
      <c r="KCG36" s="141"/>
      <c r="KCH36" s="141"/>
      <c r="KCI36" s="142"/>
      <c r="KCJ36" s="142"/>
      <c r="KCK36" s="143"/>
      <c r="KCL36" s="144"/>
      <c r="KCM36" s="144"/>
      <c r="KCN36" s="144"/>
      <c r="KCO36" s="141"/>
      <c r="KCP36" s="141"/>
      <c r="KCQ36" s="142"/>
      <c r="KCR36" s="142"/>
      <c r="KCS36" s="143"/>
      <c r="KCT36" s="144"/>
      <c r="KCU36" s="144"/>
      <c r="KCV36" s="144"/>
      <c r="KCW36" s="141"/>
      <c r="KCX36" s="141"/>
      <c r="KCY36" s="142"/>
      <c r="KCZ36" s="142"/>
      <c r="KDA36" s="143"/>
      <c r="KDB36" s="144"/>
      <c r="KDC36" s="144"/>
      <c r="KDD36" s="144"/>
      <c r="KDE36" s="141"/>
      <c r="KDF36" s="141"/>
      <c r="KDG36" s="142"/>
      <c r="KDH36" s="142"/>
      <c r="KDI36" s="143"/>
      <c r="KDJ36" s="144"/>
      <c r="KDK36" s="144"/>
      <c r="KDL36" s="144"/>
      <c r="KDM36" s="141"/>
      <c r="KDN36" s="141"/>
      <c r="KDO36" s="142"/>
      <c r="KDP36" s="142"/>
      <c r="KDQ36" s="143"/>
      <c r="KDR36" s="144"/>
      <c r="KDS36" s="144"/>
      <c r="KDT36" s="144"/>
      <c r="KDU36" s="141"/>
      <c r="KDV36" s="141"/>
      <c r="KDW36" s="142"/>
      <c r="KDX36" s="142"/>
      <c r="KDY36" s="143"/>
      <c r="KDZ36" s="144"/>
      <c r="KEA36" s="144"/>
      <c r="KEB36" s="144"/>
      <c r="KEC36" s="141"/>
      <c r="KED36" s="141"/>
      <c r="KEE36" s="142"/>
      <c r="KEF36" s="142"/>
      <c r="KEG36" s="143"/>
      <c r="KEH36" s="144"/>
      <c r="KEI36" s="144"/>
      <c r="KEJ36" s="144"/>
      <c r="KEK36" s="141"/>
      <c r="KEL36" s="141"/>
      <c r="KEM36" s="142"/>
      <c r="KEN36" s="142"/>
      <c r="KEO36" s="143"/>
      <c r="KEP36" s="144"/>
      <c r="KEQ36" s="144"/>
      <c r="KER36" s="144"/>
      <c r="KES36" s="141"/>
      <c r="KET36" s="141"/>
      <c r="KEU36" s="142"/>
      <c r="KEV36" s="142"/>
      <c r="KEW36" s="143"/>
      <c r="KEX36" s="144"/>
      <c r="KEY36" s="144"/>
      <c r="KEZ36" s="144"/>
      <c r="KFA36" s="141"/>
      <c r="KFB36" s="141"/>
      <c r="KFC36" s="142"/>
      <c r="KFD36" s="142"/>
      <c r="KFE36" s="143"/>
      <c r="KFF36" s="144"/>
      <c r="KFG36" s="144"/>
      <c r="KFH36" s="144"/>
      <c r="KFI36" s="141"/>
      <c r="KFJ36" s="141"/>
      <c r="KFK36" s="142"/>
      <c r="KFL36" s="142"/>
      <c r="KFM36" s="143"/>
      <c r="KFN36" s="144"/>
      <c r="KFO36" s="144"/>
      <c r="KFP36" s="144"/>
      <c r="KFQ36" s="141"/>
      <c r="KFR36" s="141"/>
      <c r="KFS36" s="142"/>
      <c r="KFT36" s="142"/>
      <c r="KFU36" s="143"/>
      <c r="KFV36" s="144"/>
      <c r="KFW36" s="144"/>
      <c r="KFX36" s="144"/>
      <c r="KFY36" s="141"/>
      <c r="KFZ36" s="141"/>
      <c r="KGA36" s="142"/>
      <c r="KGB36" s="142"/>
      <c r="KGC36" s="143"/>
      <c r="KGD36" s="144"/>
      <c r="KGE36" s="144"/>
      <c r="KGF36" s="144"/>
      <c r="KGG36" s="141"/>
      <c r="KGH36" s="141"/>
      <c r="KGI36" s="142"/>
      <c r="KGJ36" s="142"/>
      <c r="KGK36" s="143"/>
      <c r="KGL36" s="144"/>
      <c r="KGM36" s="144"/>
      <c r="KGN36" s="144"/>
      <c r="KGO36" s="141"/>
      <c r="KGP36" s="141"/>
      <c r="KGQ36" s="142"/>
      <c r="KGR36" s="142"/>
      <c r="KGS36" s="143"/>
      <c r="KGT36" s="144"/>
      <c r="KGU36" s="144"/>
      <c r="KGV36" s="144"/>
      <c r="KGW36" s="141"/>
      <c r="KGX36" s="141"/>
      <c r="KGY36" s="142"/>
      <c r="KGZ36" s="142"/>
      <c r="KHA36" s="143"/>
      <c r="KHB36" s="144"/>
      <c r="KHC36" s="144"/>
      <c r="KHD36" s="144"/>
      <c r="KHE36" s="141"/>
      <c r="KHF36" s="141"/>
      <c r="KHG36" s="142"/>
      <c r="KHH36" s="142"/>
      <c r="KHI36" s="143"/>
      <c r="KHJ36" s="144"/>
      <c r="KHK36" s="144"/>
      <c r="KHL36" s="144"/>
      <c r="KHM36" s="141"/>
      <c r="KHN36" s="141"/>
      <c r="KHO36" s="142"/>
      <c r="KHP36" s="142"/>
      <c r="KHQ36" s="143"/>
      <c r="KHR36" s="144"/>
      <c r="KHS36" s="144"/>
      <c r="KHT36" s="144"/>
      <c r="KHU36" s="141"/>
      <c r="KHV36" s="141"/>
      <c r="KHW36" s="142"/>
      <c r="KHX36" s="142"/>
      <c r="KHY36" s="143"/>
      <c r="KHZ36" s="144"/>
      <c r="KIA36" s="144"/>
      <c r="KIB36" s="144"/>
      <c r="KIC36" s="141"/>
      <c r="KID36" s="141"/>
      <c r="KIE36" s="142"/>
      <c r="KIF36" s="142"/>
      <c r="KIG36" s="143"/>
      <c r="KIH36" s="144"/>
      <c r="KII36" s="144"/>
      <c r="KIJ36" s="144"/>
      <c r="KIK36" s="141"/>
      <c r="KIL36" s="141"/>
      <c r="KIM36" s="142"/>
      <c r="KIN36" s="142"/>
      <c r="KIO36" s="143"/>
      <c r="KIP36" s="144"/>
      <c r="KIQ36" s="144"/>
      <c r="KIR36" s="144"/>
      <c r="KIS36" s="141"/>
      <c r="KIT36" s="141"/>
      <c r="KIU36" s="142"/>
      <c r="KIV36" s="142"/>
      <c r="KIW36" s="143"/>
      <c r="KIX36" s="144"/>
      <c r="KIY36" s="144"/>
      <c r="KIZ36" s="144"/>
      <c r="KJA36" s="141"/>
      <c r="KJB36" s="141"/>
      <c r="KJC36" s="142"/>
      <c r="KJD36" s="142"/>
      <c r="KJE36" s="143"/>
      <c r="KJF36" s="144"/>
      <c r="KJG36" s="144"/>
      <c r="KJH36" s="144"/>
      <c r="KJI36" s="141"/>
      <c r="KJJ36" s="141"/>
      <c r="KJK36" s="142"/>
      <c r="KJL36" s="142"/>
      <c r="KJM36" s="143"/>
      <c r="KJN36" s="144"/>
      <c r="KJO36" s="144"/>
      <c r="KJP36" s="144"/>
      <c r="KJQ36" s="141"/>
      <c r="KJR36" s="141"/>
      <c r="KJS36" s="142"/>
      <c r="KJT36" s="142"/>
      <c r="KJU36" s="143"/>
      <c r="KJV36" s="144"/>
      <c r="KJW36" s="144"/>
      <c r="KJX36" s="144"/>
      <c r="KJY36" s="141"/>
      <c r="KJZ36" s="141"/>
      <c r="KKA36" s="142"/>
      <c r="KKB36" s="142"/>
      <c r="KKC36" s="143"/>
      <c r="KKD36" s="144"/>
      <c r="KKE36" s="144"/>
      <c r="KKF36" s="144"/>
      <c r="KKG36" s="141"/>
      <c r="KKH36" s="141"/>
      <c r="KKI36" s="142"/>
      <c r="KKJ36" s="142"/>
      <c r="KKK36" s="143"/>
      <c r="KKL36" s="144"/>
      <c r="KKM36" s="144"/>
      <c r="KKN36" s="144"/>
      <c r="KKO36" s="141"/>
      <c r="KKP36" s="141"/>
      <c r="KKQ36" s="142"/>
      <c r="KKR36" s="142"/>
      <c r="KKS36" s="143"/>
      <c r="KKT36" s="144"/>
      <c r="KKU36" s="144"/>
      <c r="KKV36" s="144"/>
      <c r="KKW36" s="141"/>
      <c r="KKX36" s="141"/>
      <c r="KKY36" s="142"/>
      <c r="KKZ36" s="142"/>
      <c r="KLA36" s="143"/>
      <c r="KLB36" s="144"/>
      <c r="KLC36" s="144"/>
      <c r="KLD36" s="144"/>
      <c r="KLE36" s="141"/>
      <c r="KLF36" s="141"/>
      <c r="KLG36" s="142"/>
      <c r="KLH36" s="142"/>
      <c r="KLI36" s="143"/>
      <c r="KLJ36" s="144"/>
      <c r="KLK36" s="144"/>
      <c r="KLL36" s="144"/>
      <c r="KLM36" s="141"/>
      <c r="KLN36" s="141"/>
      <c r="KLO36" s="142"/>
      <c r="KLP36" s="142"/>
      <c r="KLQ36" s="143"/>
      <c r="KLR36" s="144"/>
      <c r="KLS36" s="144"/>
      <c r="KLT36" s="144"/>
      <c r="KLU36" s="141"/>
      <c r="KLV36" s="141"/>
      <c r="KLW36" s="142"/>
      <c r="KLX36" s="142"/>
      <c r="KLY36" s="143"/>
      <c r="KLZ36" s="144"/>
      <c r="KMA36" s="144"/>
      <c r="KMB36" s="144"/>
      <c r="KMC36" s="141"/>
      <c r="KMD36" s="141"/>
      <c r="KME36" s="142"/>
      <c r="KMF36" s="142"/>
      <c r="KMG36" s="143"/>
      <c r="KMH36" s="144"/>
      <c r="KMI36" s="144"/>
      <c r="KMJ36" s="144"/>
      <c r="KMK36" s="141"/>
      <c r="KML36" s="141"/>
      <c r="KMM36" s="142"/>
      <c r="KMN36" s="142"/>
      <c r="KMO36" s="143"/>
      <c r="KMP36" s="144"/>
      <c r="KMQ36" s="144"/>
      <c r="KMR36" s="144"/>
      <c r="KMS36" s="141"/>
      <c r="KMT36" s="141"/>
      <c r="KMU36" s="142"/>
      <c r="KMV36" s="142"/>
      <c r="KMW36" s="143"/>
      <c r="KMX36" s="144"/>
      <c r="KMY36" s="144"/>
      <c r="KMZ36" s="144"/>
      <c r="KNA36" s="141"/>
      <c r="KNB36" s="141"/>
      <c r="KNC36" s="142"/>
      <c r="KND36" s="142"/>
      <c r="KNE36" s="143"/>
      <c r="KNF36" s="144"/>
      <c r="KNG36" s="144"/>
      <c r="KNH36" s="144"/>
      <c r="KNI36" s="141"/>
      <c r="KNJ36" s="141"/>
      <c r="KNK36" s="142"/>
      <c r="KNL36" s="142"/>
      <c r="KNM36" s="143"/>
      <c r="KNN36" s="144"/>
      <c r="KNO36" s="144"/>
      <c r="KNP36" s="144"/>
      <c r="KNQ36" s="141"/>
      <c r="KNR36" s="141"/>
      <c r="KNS36" s="142"/>
      <c r="KNT36" s="142"/>
      <c r="KNU36" s="143"/>
      <c r="KNV36" s="144"/>
      <c r="KNW36" s="144"/>
      <c r="KNX36" s="144"/>
      <c r="KNY36" s="141"/>
      <c r="KNZ36" s="141"/>
      <c r="KOA36" s="142"/>
      <c r="KOB36" s="142"/>
      <c r="KOC36" s="143"/>
      <c r="KOD36" s="144"/>
      <c r="KOE36" s="144"/>
      <c r="KOF36" s="144"/>
      <c r="KOG36" s="141"/>
      <c r="KOH36" s="141"/>
      <c r="KOI36" s="142"/>
      <c r="KOJ36" s="142"/>
      <c r="KOK36" s="143"/>
      <c r="KOL36" s="144"/>
      <c r="KOM36" s="144"/>
      <c r="KON36" s="144"/>
      <c r="KOO36" s="141"/>
      <c r="KOP36" s="141"/>
      <c r="KOQ36" s="142"/>
      <c r="KOR36" s="142"/>
      <c r="KOS36" s="143"/>
      <c r="KOT36" s="144"/>
      <c r="KOU36" s="144"/>
      <c r="KOV36" s="144"/>
      <c r="KOW36" s="141"/>
      <c r="KOX36" s="141"/>
      <c r="KOY36" s="142"/>
      <c r="KOZ36" s="142"/>
      <c r="KPA36" s="143"/>
      <c r="KPB36" s="144"/>
      <c r="KPC36" s="144"/>
      <c r="KPD36" s="144"/>
      <c r="KPE36" s="141"/>
      <c r="KPF36" s="141"/>
      <c r="KPG36" s="142"/>
      <c r="KPH36" s="142"/>
      <c r="KPI36" s="143"/>
      <c r="KPJ36" s="144"/>
      <c r="KPK36" s="144"/>
      <c r="KPL36" s="144"/>
      <c r="KPM36" s="141"/>
      <c r="KPN36" s="141"/>
      <c r="KPO36" s="142"/>
      <c r="KPP36" s="142"/>
      <c r="KPQ36" s="143"/>
      <c r="KPR36" s="144"/>
      <c r="KPS36" s="144"/>
      <c r="KPT36" s="144"/>
      <c r="KPU36" s="141"/>
      <c r="KPV36" s="141"/>
      <c r="KPW36" s="142"/>
      <c r="KPX36" s="142"/>
      <c r="KPY36" s="143"/>
      <c r="KPZ36" s="144"/>
      <c r="KQA36" s="144"/>
      <c r="KQB36" s="144"/>
      <c r="KQC36" s="141"/>
      <c r="KQD36" s="141"/>
      <c r="KQE36" s="142"/>
      <c r="KQF36" s="142"/>
      <c r="KQG36" s="143"/>
      <c r="KQH36" s="144"/>
      <c r="KQI36" s="144"/>
      <c r="KQJ36" s="144"/>
      <c r="KQK36" s="141"/>
      <c r="KQL36" s="141"/>
      <c r="KQM36" s="142"/>
      <c r="KQN36" s="142"/>
      <c r="KQO36" s="143"/>
      <c r="KQP36" s="144"/>
      <c r="KQQ36" s="144"/>
      <c r="KQR36" s="144"/>
      <c r="KQS36" s="141"/>
      <c r="KQT36" s="141"/>
      <c r="KQU36" s="142"/>
      <c r="KQV36" s="142"/>
      <c r="KQW36" s="143"/>
      <c r="KQX36" s="144"/>
      <c r="KQY36" s="144"/>
      <c r="KQZ36" s="144"/>
      <c r="KRA36" s="141"/>
      <c r="KRB36" s="141"/>
      <c r="KRC36" s="142"/>
      <c r="KRD36" s="142"/>
      <c r="KRE36" s="143"/>
      <c r="KRF36" s="144"/>
      <c r="KRG36" s="144"/>
      <c r="KRH36" s="144"/>
      <c r="KRI36" s="141"/>
      <c r="KRJ36" s="141"/>
      <c r="KRK36" s="142"/>
      <c r="KRL36" s="142"/>
      <c r="KRM36" s="143"/>
      <c r="KRN36" s="144"/>
      <c r="KRO36" s="144"/>
      <c r="KRP36" s="144"/>
      <c r="KRQ36" s="141"/>
      <c r="KRR36" s="141"/>
      <c r="KRS36" s="142"/>
      <c r="KRT36" s="142"/>
      <c r="KRU36" s="143"/>
      <c r="KRV36" s="144"/>
      <c r="KRW36" s="144"/>
      <c r="KRX36" s="144"/>
      <c r="KRY36" s="141"/>
      <c r="KRZ36" s="141"/>
      <c r="KSA36" s="142"/>
      <c r="KSB36" s="142"/>
      <c r="KSC36" s="143"/>
      <c r="KSD36" s="144"/>
      <c r="KSE36" s="144"/>
      <c r="KSF36" s="144"/>
      <c r="KSG36" s="141"/>
      <c r="KSH36" s="141"/>
      <c r="KSI36" s="142"/>
      <c r="KSJ36" s="142"/>
      <c r="KSK36" s="143"/>
      <c r="KSL36" s="144"/>
      <c r="KSM36" s="144"/>
      <c r="KSN36" s="144"/>
      <c r="KSO36" s="141"/>
      <c r="KSP36" s="141"/>
      <c r="KSQ36" s="142"/>
      <c r="KSR36" s="142"/>
      <c r="KSS36" s="143"/>
      <c r="KST36" s="144"/>
      <c r="KSU36" s="144"/>
      <c r="KSV36" s="144"/>
      <c r="KSW36" s="141"/>
      <c r="KSX36" s="141"/>
      <c r="KSY36" s="142"/>
      <c r="KSZ36" s="142"/>
      <c r="KTA36" s="143"/>
      <c r="KTB36" s="144"/>
      <c r="KTC36" s="144"/>
      <c r="KTD36" s="144"/>
      <c r="KTE36" s="141"/>
      <c r="KTF36" s="141"/>
      <c r="KTG36" s="142"/>
      <c r="KTH36" s="142"/>
      <c r="KTI36" s="143"/>
      <c r="KTJ36" s="144"/>
      <c r="KTK36" s="144"/>
      <c r="KTL36" s="144"/>
      <c r="KTM36" s="141"/>
      <c r="KTN36" s="141"/>
      <c r="KTO36" s="142"/>
      <c r="KTP36" s="142"/>
      <c r="KTQ36" s="143"/>
      <c r="KTR36" s="144"/>
      <c r="KTS36" s="144"/>
      <c r="KTT36" s="144"/>
      <c r="KTU36" s="141"/>
      <c r="KTV36" s="141"/>
      <c r="KTW36" s="142"/>
      <c r="KTX36" s="142"/>
      <c r="KTY36" s="143"/>
      <c r="KTZ36" s="144"/>
      <c r="KUA36" s="144"/>
      <c r="KUB36" s="144"/>
      <c r="KUC36" s="141"/>
      <c r="KUD36" s="141"/>
      <c r="KUE36" s="142"/>
      <c r="KUF36" s="142"/>
      <c r="KUG36" s="143"/>
      <c r="KUH36" s="144"/>
      <c r="KUI36" s="144"/>
      <c r="KUJ36" s="144"/>
      <c r="KUK36" s="141"/>
      <c r="KUL36" s="141"/>
      <c r="KUM36" s="142"/>
      <c r="KUN36" s="142"/>
      <c r="KUO36" s="143"/>
      <c r="KUP36" s="144"/>
      <c r="KUQ36" s="144"/>
      <c r="KUR36" s="144"/>
      <c r="KUS36" s="141"/>
      <c r="KUT36" s="141"/>
      <c r="KUU36" s="142"/>
      <c r="KUV36" s="142"/>
      <c r="KUW36" s="143"/>
      <c r="KUX36" s="144"/>
      <c r="KUY36" s="144"/>
      <c r="KUZ36" s="144"/>
      <c r="KVA36" s="141"/>
      <c r="KVB36" s="141"/>
      <c r="KVC36" s="142"/>
      <c r="KVD36" s="142"/>
      <c r="KVE36" s="143"/>
      <c r="KVF36" s="144"/>
      <c r="KVG36" s="144"/>
      <c r="KVH36" s="144"/>
      <c r="KVI36" s="141"/>
      <c r="KVJ36" s="141"/>
      <c r="KVK36" s="142"/>
      <c r="KVL36" s="142"/>
      <c r="KVM36" s="143"/>
      <c r="KVN36" s="144"/>
      <c r="KVO36" s="144"/>
      <c r="KVP36" s="144"/>
      <c r="KVQ36" s="141"/>
      <c r="KVR36" s="141"/>
      <c r="KVS36" s="142"/>
      <c r="KVT36" s="142"/>
      <c r="KVU36" s="143"/>
      <c r="KVV36" s="144"/>
      <c r="KVW36" s="144"/>
      <c r="KVX36" s="144"/>
      <c r="KVY36" s="141"/>
      <c r="KVZ36" s="141"/>
      <c r="KWA36" s="142"/>
      <c r="KWB36" s="142"/>
      <c r="KWC36" s="143"/>
      <c r="KWD36" s="144"/>
      <c r="KWE36" s="144"/>
      <c r="KWF36" s="144"/>
      <c r="KWG36" s="141"/>
      <c r="KWH36" s="141"/>
      <c r="KWI36" s="142"/>
      <c r="KWJ36" s="142"/>
      <c r="KWK36" s="143"/>
      <c r="KWL36" s="144"/>
      <c r="KWM36" s="144"/>
      <c r="KWN36" s="144"/>
      <c r="KWO36" s="141"/>
      <c r="KWP36" s="141"/>
      <c r="KWQ36" s="142"/>
      <c r="KWR36" s="142"/>
      <c r="KWS36" s="143"/>
      <c r="KWT36" s="144"/>
      <c r="KWU36" s="144"/>
      <c r="KWV36" s="144"/>
      <c r="KWW36" s="141"/>
      <c r="KWX36" s="141"/>
      <c r="KWY36" s="142"/>
      <c r="KWZ36" s="142"/>
      <c r="KXA36" s="143"/>
      <c r="KXB36" s="144"/>
      <c r="KXC36" s="144"/>
      <c r="KXD36" s="144"/>
      <c r="KXE36" s="141"/>
      <c r="KXF36" s="141"/>
      <c r="KXG36" s="142"/>
      <c r="KXH36" s="142"/>
      <c r="KXI36" s="143"/>
      <c r="KXJ36" s="144"/>
      <c r="KXK36" s="144"/>
      <c r="KXL36" s="144"/>
      <c r="KXM36" s="141"/>
      <c r="KXN36" s="141"/>
      <c r="KXO36" s="142"/>
      <c r="KXP36" s="142"/>
      <c r="KXQ36" s="143"/>
      <c r="KXR36" s="144"/>
      <c r="KXS36" s="144"/>
      <c r="KXT36" s="144"/>
      <c r="KXU36" s="141"/>
      <c r="KXV36" s="141"/>
      <c r="KXW36" s="142"/>
      <c r="KXX36" s="142"/>
      <c r="KXY36" s="143"/>
      <c r="KXZ36" s="144"/>
      <c r="KYA36" s="144"/>
      <c r="KYB36" s="144"/>
      <c r="KYC36" s="141"/>
      <c r="KYD36" s="141"/>
      <c r="KYE36" s="142"/>
      <c r="KYF36" s="142"/>
      <c r="KYG36" s="143"/>
      <c r="KYH36" s="144"/>
      <c r="KYI36" s="144"/>
      <c r="KYJ36" s="144"/>
      <c r="KYK36" s="141"/>
      <c r="KYL36" s="141"/>
      <c r="KYM36" s="142"/>
      <c r="KYN36" s="142"/>
      <c r="KYO36" s="143"/>
      <c r="KYP36" s="144"/>
      <c r="KYQ36" s="144"/>
      <c r="KYR36" s="144"/>
      <c r="KYS36" s="141"/>
      <c r="KYT36" s="141"/>
      <c r="KYU36" s="142"/>
      <c r="KYV36" s="142"/>
      <c r="KYW36" s="143"/>
      <c r="KYX36" s="144"/>
      <c r="KYY36" s="144"/>
      <c r="KYZ36" s="144"/>
      <c r="KZA36" s="141"/>
      <c r="KZB36" s="141"/>
      <c r="KZC36" s="142"/>
      <c r="KZD36" s="142"/>
      <c r="KZE36" s="143"/>
      <c r="KZF36" s="144"/>
      <c r="KZG36" s="144"/>
      <c r="KZH36" s="144"/>
      <c r="KZI36" s="141"/>
      <c r="KZJ36" s="141"/>
      <c r="KZK36" s="142"/>
      <c r="KZL36" s="142"/>
      <c r="KZM36" s="143"/>
      <c r="KZN36" s="144"/>
      <c r="KZO36" s="144"/>
      <c r="KZP36" s="144"/>
      <c r="KZQ36" s="141"/>
      <c r="KZR36" s="141"/>
      <c r="KZS36" s="142"/>
      <c r="KZT36" s="142"/>
      <c r="KZU36" s="143"/>
      <c r="KZV36" s="144"/>
      <c r="KZW36" s="144"/>
      <c r="KZX36" s="144"/>
      <c r="KZY36" s="141"/>
      <c r="KZZ36" s="141"/>
      <c r="LAA36" s="142"/>
      <c r="LAB36" s="142"/>
      <c r="LAC36" s="143"/>
      <c r="LAD36" s="144"/>
      <c r="LAE36" s="144"/>
      <c r="LAF36" s="144"/>
      <c r="LAG36" s="141"/>
      <c r="LAH36" s="141"/>
      <c r="LAI36" s="142"/>
      <c r="LAJ36" s="142"/>
      <c r="LAK36" s="143"/>
      <c r="LAL36" s="144"/>
      <c r="LAM36" s="144"/>
      <c r="LAN36" s="144"/>
      <c r="LAO36" s="141"/>
      <c r="LAP36" s="141"/>
      <c r="LAQ36" s="142"/>
      <c r="LAR36" s="142"/>
      <c r="LAS36" s="143"/>
      <c r="LAT36" s="144"/>
      <c r="LAU36" s="144"/>
      <c r="LAV36" s="144"/>
      <c r="LAW36" s="141"/>
      <c r="LAX36" s="141"/>
      <c r="LAY36" s="142"/>
      <c r="LAZ36" s="142"/>
      <c r="LBA36" s="143"/>
      <c r="LBB36" s="144"/>
      <c r="LBC36" s="144"/>
      <c r="LBD36" s="144"/>
      <c r="LBE36" s="141"/>
      <c r="LBF36" s="141"/>
      <c r="LBG36" s="142"/>
      <c r="LBH36" s="142"/>
      <c r="LBI36" s="143"/>
      <c r="LBJ36" s="144"/>
      <c r="LBK36" s="144"/>
      <c r="LBL36" s="144"/>
      <c r="LBM36" s="141"/>
      <c r="LBN36" s="141"/>
      <c r="LBO36" s="142"/>
      <c r="LBP36" s="142"/>
      <c r="LBQ36" s="143"/>
      <c r="LBR36" s="144"/>
      <c r="LBS36" s="144"/>
      <c r="LBT36" s="144"/>
      <c r="LBU36" s="141"/>
      <c r="LBV36" s="141"/>
      <c r="LBW36" s="142"/>
      <c r="LBX36" s="142"/>
      <c r="LBY36" s="143"/>
      <c r="LBZ36" s="144"/>
      <c r="LCA36" s="144"/>
      <c r="LCB36" s="144"/>
      <c r="LCC36" s="141"/>
      <c r="LCD36" s="141"/>
      <c r="LCE36" s="142"/>
      <c r="LCF36" s="142"/>
      <c r="LCG36" s="143"/>
      <c r="LCH36" s="144"/>
      <c r="LCI36" s="144"/>
      <c r="LCJ36" s="144"/>
      <c r="LCK36" s="141"/>
      <c r="LCL36" s="141"/>
      <c r="LCM36" s="142"/>
      <c r="LCN36" s="142"/>
      <c r="LCO36" s="143"/>
      <c r="LCP36" s="144"/>
      <c r="LCQ36" s="144"/>
      <c r="LCR36" s="144"/>
      <c r="LCS36" s="141"/>
      <c r="LCT36" s="141"/>
      <c r="LCU36" s="142"/>
      <c r="LCV36" s="142"/>
      <c r="LCW36" s="143"/>
      <c r="LCX36" s="144"/>
      <c r="LCY36" s="144"/>
      <c r="LCZ36" s="144"/>
      <c r="LDA36" s="141"/>
      <c r="LDB36" s="141"/>
      <c r="LDC36" s="142"/>
      <c r="LDD36" s="142"/>
      <c r="LDE36" s="143"/>
      <c r="LDF36" s="144"/>
      <c r="LDG36" s="144"/>
      <c r="LDH36" s="144"/>
      <c r="LDI36" s="141"/>
      <c r="LDJ36" s="141"/>
      <c r="LDK36" s="142"/>
      <c r="LDL36" s="142"/>
      <c r="LDM36" s="143"/>
      <c r="LDN36" s="144"/>
      <c r="LDO36" s="144"/>
      <c r="LDP36" s="144"/>
      <c r="LDQ36" s="141"/>
      <c r="LDR36" s="141"/>
      <c r="LDS36" s="142"/>
      <c r="LDT36" s="142"/>
      <c r="LDU36" s="143"/>
      <c r="LDV36" s="144"/>
      <c r="LDW36" s="144"/>
      <c r="LDX36" s="144"/>
      <c r="LDY36" s="141"/>
      <c r="LDZ36" s="141"/>
      <c r="LEA36" s="142"/>
      <c r="LEB36" s="142"/>
      <c r="LEC36" s="143"/>
      <c r="LED36" s="144"/>
      <c r="LEE36" s="144"/>
      <c r="LEF36" s="144"/>
      <c r="LEG36" s="141"/>
      <c r="LEH36" s="141"/>
      <c r="LEI36" s="142"/>
      <c r="LEJ36" s="142"/>
      <c r="LEK36" s="143"/>
      <c r="LEL36" s="144"/>
      <c r="LEM36" s="144"/>
      <c r="LEN36" s="144"/>
      <c r="LEO36" s="141"/>
      <c r="LEP36" s="141"/>
      <c r="LEQ36" s="142"/>
      <c r="LER36" s="142"/>
      <c r="LES36" s="143"/>
      <c r="LET36" s="144"/>
      <c r="LEU36" s="144"/>
      <c r="LEV36" s="144"/>
      <c r="LEW36" s="141"/>
      <c r="LEX36" s="141"/>
      <c r="LEY36" s="142"/>
      <c r="LEZ36" s="142"/>
      <c r="LFA36" s="143"/>
      <c r="LFB36" s="144"/>
      <c r="LFC36" s="144"/>
      <c r="LFD36" s="144"/>
      <c r="LFE36" s="141"/>
      <c r="LFF36" s="141"/>
      <c r="LFG36" s="142"/>
      <c r="LFH36" s="142"/>
      <c r="LFI36" s="143"/>
      <c r="LFJ36" s="144"/>
      <c r="LFK36" s="144"/>
      <c r="LFL36" s="144"/>
      <c r="LFM36" s="141"/>
      <c r="LFN36" s="141"/>
      <c r="LFO36" s="142"/>
      <c r="LFP36" s="142"/>
      <c r="LFQ36" s="143"/>
      <c r="LFR36" s="144"/>
      <c r="LFS36" s="144"/>
      <c r="LFT36" s="144"/>
      <c r="LFU36" s="141"/>
      <c r="LFV36" s="141"/>
      <c r="LFW36" s="142"/>
      <c r="LFX36" s="142"/>
      <c r="LFY36" s="143"/>
      <c r="LFZ36" s="144"/>
      <c r="LGA36" s="144"/>
      <c r="LGB36" s="144"/>
      <c r="LGC36" s="141"/>
      <c r="LGD36" s="141"/>
      <c r="LGE36" s="142"/>
      <c r="LGF36" s="142"/>
      <c r="LGG36" s="143"/>
      <c r="LGH36" s="144"/>
      <c r="LGI36" s="144"/>
      <c r="LGJ36" s="144"/>
      <c r="LGK36" s="141"/>
      <c r="LGL36" s="141"/>
      <c r="LGM36" s="142"/>
      <c r="LGN36" s="142"/>
      <c r="LGO36" s="143"/>
      <c r="LGP36" s="144"/>
      <c r="LGQ36" s="144"/>
      <c r="LGR36" s="144"/>
      <c r="LGS36" s="141"/>
      <c r="LGT36" s="141"/>
      <c r="LGU36" s="142"/>
      <c r="LGV36" s="142"/>
      <c r="LGW36" s="143"/>
      <c r="LGX36" s="144"/>
      <c r="LGY36" s="144"/>
      <c r="LGZ36" s="144"/>
      <c r="LHA36" s="141"/>
      <c r="LHB36" s="141"/>
      <c r="LHC36" s="142"/>
      <c r="LHD36" s="142"/>
      <c r="LHE36" s="143"/>
      <c r="LHF36" s="144"/>
      <c r="LHG36" s="144"/>
      <c r="LHH36" s="144"/>
      <c r="LHI36" s="141"/>
      <c r="LHJ36" s="141"/>
      <c r="LHK36" s="142"/>
      <c r="LHL36" s="142"/>
      <c r="LHM36" s="143"/>
      <c r="LHN36" s="144"/>
      <c r="LHO36" s="144"/>
      <c r="LHP36" s="144"/>
      <c r="LHQ36" s="141"/>
      <c r="LHR36" s="141"/>
      <c r="LHS36" s="142"/>
      <c r="LHT36" s="142"/>
      <c r="LHU36" s="143"/>
      <c r="LHV36" s="144"/>
      <c r="LHW36" s="144"/>
      <c r="LHX36" s="144"/>
      <c r="LHY36" s="141"/>
      <c r="LHZ36" s="141"/>
      <c r="LIA36" s="142"/>
      <c r="LIB36" s="142"/>
      <c r="LIC36" s="143"/>
      <c r="LID36" s="144"/>
      <c r="LIE36" s="144"/>
      <c r="LIF36" s="144"/>
      <c r="LIG36" s="141"/>
      <c r="LIH36" s="141"/>
      <c r="LII36" s="142"/>
      <c r="LIJ36" s="142"/>
      <c r="LIK36" s="143"/>
      <c r="LIL36" s="144"/>
      <c r="LIM36" s="144"/>
      <c r="LIN36" s="144"/>
      <c r="LIO36" s="141"/>
      <c r="LIP36" s="141"/>
      <c r="LIQ36" s="142"/>
      <c r="LIR36" s="142"/>
      <c r="LIS36" s="143"/>
      <c r="LIT36" s="144"/>
      <c r="LIU36" s="144"/>
      <c r="LIV36" s="144"/>
      <c r="LIW36" s="141"/>
      <c r="LIX36" s="141"/>
      <c r="LIY36" s="142"/>
      <c r="LIZ36" s="142"/>
      <c r="LJA36" s="143"/>
      <c r="LJB36" s="144"/>
      <c r="LJC36" s="144"/>
      <c r="LJD36" s="144"/>
      <c r="LJE36" s="141"/>
      <c r="LJF36" s="141"/>
      <c r="LJG36" s="142"/>
      <c r="LJH36" s="142"/>
      <c r="LJI36" s="143"/>
      <c r="LJJ36" s="144"/>
      <c r="LJK36" s="144"/>
      <c r="LJL36" s="144"/>
      <c r="LJM36" s="141"/>
      <c r="LJN36" s="141"/>
      <c r="LJO36" s="142"/>
      <c r="LJP36" s="142"/>
      <c r="LJQ36" s="143"/>
      <c r="LJR36" s="144"/>
      <c r="LJS36" s="144"/>
      <c r="LJT36" s="144"/>
      <c r="LJU36" s="141"/>
      <c r="LJV36" s="141"/>
      <c r="LJW36" s="142"/>
      <c r="LJX36" s="142"/>
      <c r="LJY36" s="143"/>
      <c r="LJZ36" s="144"/>
      <c r="LKA36" s="144"/>
      <c r="LKB36" s="144"/>
      <c r="LKC36" s="141"/>
      <c r="LKD36" s="141"/>
      <c r="LKE36" s="142"/>
      <c r="LKF36" s="142"/>
      <c r="LKG36" s="143"/>
      <c r="LKH36" s="144"/>
      <c r="LKI36" s="144"/>
      <c r="LKJ36" s="144"/>
      <c r="LKK36" s="141"/>
      <c r="LKL36" s="141"/>
      <c r="LKM36" s="142"/>
      <c r="LKN36" s="142"/>
      <c r="LKO36" s="143"/>
      <c r="LKP36" s="144"/>
      <c r="LKQ36" s="144"/>
      <c r="LKR36" s="144"/>
      <c r="LKS36" s="141"/>
      <c r="LKT36" s="141"/>
      <c r="LKU36" s="142"/>
      <c r="LKV36" s="142"/>
      <c r="LKW36" s="143"/>
      <c r="LKX36" s="144"/>
      <c r="LKY36" s="144"/>
      <c r="LKZ36" s="144"/>
      <c r="LLA36" s="141"/>
      <c r="LLB36" s="141"/>
      <c r="LLC36" s="142"/>
      <c r="LLD36" s="142"/>
      <c r="LLE36" s="143"/>
      <c r="LLF36" s="144"/>
      <c r="LLG36" s="144"/>
      <c r="LLH36" s="144"/>
      <c r="LLI36" s="141"/>
      <c r="LLJ36" s="141"/>
      <c r="LLK36" s="142"/>
      <c r="LLL36" s="142"/>
      <c r="LLM36" s="143"/>
      <c r="LLN36" s="144"/>
      <c r="LLO36" s="144"/>
      <c r="LLP36" s="144"/>
      <c r="LLQ36" s="141"/>
      <c r="LLR36" s="141"/>
      <c r="LLS36" s="142"/>
      <c r="LLT36" s="142"/>
      <c r="LLU36" s="143"/>
      <c r="LLV36" s="144"/>
      <c r="LLW36" s="144"/>
      <c r="LLX36" s="144"/>
      <c r="LLY36" s="141"/>
      <c r="LLZ36" s="141"/>
      <c r="LMA36" s="142"/>
      <c r="LMB36" s="142"/>
      <c r="LMC36" s="143"/>
      <c r="LMD36" s="144"/>
      <c r="LME36" s="144"/>
      <c r="LMF36" s="144"/>
      <c r="LMG36" s="141"/>
      <c r="LMH36" s="141"/>
      <c r="LMI36" s="142"/>
      <c r="LMJ36" s="142"/>
      <c r="LMK36" s="143"/>
      <c r="LML36" s="144"/>
      <c r="LMM36" s="144"/>
      <c r="LMN36" s="144"/>
      <c r="LMO36" s="141"/>
      <c r="LMP36" s="141"/>
      <c r="LMQ36" s="142"/>
      <c r="LMR36" s="142"/>
      <c r="LMS36" s="143"/>
      <c r="LMT36" s="144"/>
      <c r="LMU36" s="144"/>
      <c r="LMV36" s="144"/>
      <c r="LMW36" s="141"/>
      <c r="LMX36" s="141"/>
      <c r="LMY36" s="142"/>
      <c r="LMZ36" s="142"/>
      <c r="LNA36" s="143"/>
      <c r="LNB36" s="144"/>
      <c r="LNC36" s="144"/>
      <c r="LND36" s="144"/>
      <c r="LNE36" s="141"/>
      <c r="LNF36" s="141"/>
      <c r="LNG36" s="142"/>
      <c r="LNH36" s="142"/>
      <c r="LNI36" s="143"/>
      <c r="LNJ36" s="144"/>
      <c r="LNK36" s="144"/>
      <c r="LNL36" s="144"/>
      <c r="LNM36" s="141"/>
      <c r="LNN36" s="141"/>
      <c r="LNO36" s="142"/>
      <c r="LNP36" s="142"/>
      <c r="LNQ36" s="143"/>
      <c r="LNR36" s="144"/>
      <c r="LNS36" s="144"/>
      <c r="LNT36" s="144"/>
      <c r="LNU36" s="141"/>
      <c r="LNV36" s="141"/>
      <c r="LNW36" s="142"/>
      <c r="LNX36" s="142"/>
      <c r="LNY36" s="143"/>
      <c r="LNZ36" s="144"/>
      <c r="LOA36" s="144"/>
      <c r="LOB36" s="144"/>
      <c r="LOC36" s="141"/>
      <c r="LOD36" s="141"/>
      <c r="LOE36" s="142"/>
      <c r="LOF36" s="142"/>
      <c r="LOG36" s="143"/>
      <c r="LOH36" s="144"/>
      <c r="LOI36" s="144"/>
      <c r="LOJ36" s="144"/>
      <c r="LOK36" s="141"/>
      <c r="LOL36" s="141"/>
      <c r="LOM36" s="142"/>
      <c r="LON36" s="142"/>
      <c r="LOO36" s="143"/>
      <c r="LOP36" s="144"/>
      <c r="LOQ36" s="144"/>
      <c r="LOR36" s="144"/>
      <c r="LOS36" s="141"/>
      <c r="LOT36" s="141"/>
      <c r="LOU36" s="142"/>
      <c r="LOV36" s="142"/>
      <c r="LOW36" s="143"/>
      <c r="LOX36" s="144"/>
      <c r="LOY36" s="144"/>
      <c r="LOZ36" s="144"/>
      <c r="LPA36" s="141"/>
      <c r="LPB36" s="141"/>
      <c r="LPC36" s="142"/>
      <c r="LPD36" s="142"/>
      <c r="LPE36" s="143"/>
      <c r="LPF36" s="144"/>
      <c r="LPG36" s="144"/>
      <c r="LPH36" s="144"/>
      <c r="LPI36" s="141"/>
      <c r="LPJ36" s="141"/>
      <c r="LPK36" s="142"/>
      <c r="LPL36" s="142"/>
      <c r="LPM36" s="143"/>
      <c r="LPN36" s="144"/>
      <c r="LPO36" s="144"/>
      <c r="LPP36" s="144"/>
      <c r="LPQ36" s="141"/>
      <c r="LPR36" s="141"/>
      <c r="LPS36" s="142"/>
      <c r="LPT36" s="142"/>
      <c r="LPU36" s="143"/>
      <c r="LPV36" s="144"/>
      <c r="LPW36" s="144"/>
      <c r="LPX36" s="144"/>
      <c r="LPY36" s="141"/>
      <c r="LPZ36" s="141"/>
      <c r="LQA36" s="142"/>
      <c r="LQB36" s="142"/>
      <c r="LQC36" s="143"/>
      <c r="LQD36" s="144"/>
      <c r="LQE36" s="144"/>
      <c r="LQF36" s="144"/>
      <c r="LQG36" s="141"/>
      <c r="LQH36" s="141"/>
      <c r="LQI36" s="142"/>
      <c r="LQJ36" s="142"/>
      <c r="LQK36" s="143"/>
      <c r="LQL36" s="144"/>
      <c r="LQM36" s="144"/>
      <c r="LQN36" s="144"/>
      <c r="LQO36" s="141"/>
      <c r="LQP36" s="141"/>
      <c r="LQQ36" s="142"/>
      <c r="LQR36" s="142"/>
      <c r="LQS36" s="143"/>
      <c r="LQT36" s="144"/>
      <c r="LQU36" s="144"/>
      <c r="LQV36" s="144"/>
      <c r="LQW36" s="141"/>
      <c r="LQX36" s="141"/>
      <c r="LQY36" s="142"/>
      <c r="LQZ36" s="142"/>
      <c r="LRA36" s="143"/>
      <c r="LRB36" s="144"/>
      <c r="LRC36" s="144"/>
      <c r="LRD36" s="144"/>
      <c r="LRE36" s="141"/>
      <c r="LRF36" s="141"/>
      <c r="LRG36" s="142"/>
      <c r="LRH36" s="142"/>
      <c r="LRI36" s="143"/>
      <c r="LRJ36" s="144"/>
      <c r="LRK36" s="144"/>
      <c r="LRL36" s="144"/>
      <c r="LRM36" s="141"/>
      <c r="LRN36" s="141"/>
      <c r="LRO36" s="142"/>
      <c r="LRP36" s="142"/>
      <c r="LRQ36" s="143"/>
      <c r="LRR36" s="144"/>
      <c r="LRS36" s="144"/>
      <c r="LRT36" s="144"/>
      <c r="LRU36" s="141"/>
      <c r="LRV36" s="141"/>
      <c r="LRW36" s="142"/>
      <c r="LRX36" s="142"/>
      <c r="LRY36" s="143"/>
      <c r="LRZ36" s="144"/>
      <c r="LSA36" s="144"/>
      <c r="LSB36" s="144"/>
      <c r="LSC36" s="141"/>
      <c r="LSD36" s="141"/>
      <c r="LSE36" s="142"/>
      <c r="LSF36" s="142"/>
      <c r="LSG36" s="143"/>
      <c r="LSH36" s="144"/>
      <c r="LSI36" s="144"/>
      <c r="LSJ36" s="144"/>
      <c r="LSK36" s="141"/>
      <c r="LSL36" s="141"/>
      <c r="LSM36" s="142"/>
      <c r="LSN36" s="142"/>
      <c r="LSO36" s="143"/>
      <c r="LSP36" s="144"/>
      <c r="LSQ36" s="144"/>
      <c r="LSR36" s="144"/>
      <c r="LSS36" s="141"/>
      <c r="LST36" s="141"/>
      <c r="LSU36" s="142"/>
      <c r="LSV36" s="142"/>
      <c r="LSW36" s="143"/>
      <c r="LSX36" s="144"/>
      <c r="LSY36" s="144"/>
      <c r="LSZ36" s="144"/>
      <c r="LTA36" s="141"/>
      <c r="LTB36" s="141"/>
      <c r="LTC36" s="142"/>
      <c r="LTD36" s="142"/>
      <c r="LTE36" s="143"/>
      <c r="LTF36" s="144"/>
      <c r="LTG36" s="144"/>
      <c r="LTH36" s="144"/>
      <c r="LTI36" s="141"/>
      <c r="LTJ36" s="141"/>
      <c r="LTK36" s="142"/>
      <c r="LTL36" s="142"/>
      <c r="LTM36" s="143"/>
      <c r="LTN36" s="144"/>
      <c r="LTO36" s="144"/>
      <c r="LTP36" s="144"/>
      <c r="LTQ36" s="141"/>
      <c r="LTR36" s="141"/>
      <c r="LTS36" s="142"/>
      <c r="LTT36" s="142"/>
      <c r="LTU36" s="143"/>
      <c r="LTV36" s="144"/>
      <c r="LTW36" s="144"/>
      <c r="LTX36" s="144"/>
      <c r="LTY36" s="141"/>
      <c r="LTZ36" s="141"/>
      <c r="LUA36" s="142"/>
      <c r="LUB36" s="142"/>
      <c r="LUC36" s="143"/>
      <c r="LUD36" s="144"/>
      <c r="LUE36" s="144"/>
      <c r="LUF36" s="144"/>
      <c r="LUG36" s="141"/>
      <c r="LUH36" s="141"/>
      <c r="LUI36" s="142"/>
      <c r="LUJ36" s="142"/>
      <c r="LUK36" s="143"/>
      <c r="LUL36" s="144"/>
      <c r="LUM36" s="144"/>
      <c r="LUN36" s="144"/>
      <c r="LUO36" s="141"/>
      <c r="LUP36" s="141"/>
      <c r="LUQ36" s="142"/>
      <c r="LUR36" s="142"/>
      <c r="LUS36" s="143"/>
      <c r="LUT36" s="144"/>
      <c r="LUU36" s="144"/>
      <c r="LUV36" s="144"/>
      <c r="LUW36" s="141"/>
      <c r="LUX36" s="141"/>
      <c r="LUY36" s="142"/>
      <c r="LUZ36" s="142"/>
      <c r="LVA36" s="143"/>
      <c r="LVB36" s="144"/>
      <c r="LVC36" s="144"/>
      <c r="LVD36" s="144"/>
      <c r="LVE36" s="141"/>
      <c r="LVF36" s="141"/>
      <c r="LVG36" s="142"/>
      <c r="LVH36" s="142"/>
      <c r="LVI36" s="143"/>
      <c r="LVJ36" s="144"/>
      <c r="LVK36" s="144"/>
      <c r="LVL36" s="144"/>
      <c r="LVM36" s="141"/>
      <c r="LVN36" s="141"/>
      <c r="LVO36" s="142"/>
      <c r="LVP36" s="142"/>
      <c r="LVQ36" s="143"/>
      <c r="LVR36" s="144"/>
      <c r="LVS36" s="144"/>
      <c r="LVT36" s="144"/>
      <c r="LVU36" s="141"/>
      <c r="LVV36" s="141"/>
      <c r="LVW36" s="142"/>
      <c r="LVX36" s="142"/>
      <c r="LVY36" s="143"/>
      <c r="LVZ36" s="144"/>
      <c r="LWA36" s="144"/>
      <c r="LWB36" s="144"/>
      <c r="LWC36" s="141"/>
      <c r="LWD36" s="141"/>
      <c r="LWE36" s="142"/>
      <c r="LWF36" s="142"/>
      <c r="LWG36" s="143"/>
      <c r="LWH36" s="144"/>
      <c r="LWI36" s="144"/>
      <c r="LWJ36" s="144"/>
      <c r="LWK36" s="141"/>
      <c r="LWL36" s="141"/>
      <c r="LWM36" s="142"/>
      <c r="LWN36" s="142"/>
      <c r="LWO36" s="143"/>
      <c r="LWP36" s="144"/>
      <c r="LWQ36" s="144"/>
      <c r="LWR36" s="144"/>
      <c r="LWS36" s="141"/>
      <c r="LWT36" s="141"/>
      <c r="LWU36" s="142"/>
      <c r="LWV36" s="142"/>
      <c r="LWW36" s="143"/>
      <c r="LWX36" s="144"/>
      <c r="LWY36" s="144"/>
      <c r="LWZ36" s="144"/>
      <c r="LXA36" s="141"/>
      <c r="LXB36" s="141"/>
      <c r="LXC36" s="142"/>
      <c r="LXD36" s="142"/>
      <c r="LXE36" s="143"/>
      <c r="LXF36" s="144"/>
      <c r="LXG36" s="144"/>
      <c r="LXH36" s="144"/>
      <c r="LXI36" s="141"/>
      <c r="LXJ36" s="141"/>
      <c r="LXK36" s="142"/>
      <c r="LXL36" s="142"/>
      <c r="LXM36" s="143"/>
      <c r="LXN36" s="144"/>
      <c r="LXO36" s="144"/>
      <c r="LXP36" s="144"/>
      <c r="LXQ36" s="141"/>
      <c r="LXR36" s="141"/>
      <c r="LXS36" s="142"/>
      <c r="LXT36" s="142"/>
      <c r="LXU36" s="143"/>
      <c r="LXV36" s="144"/>
      <c r="LXW36" s="144"/>
      <c r="LXX36" s="144"/>
      <c r="LXY36" s="141"/>
      <c r="LXZ36" s="141"/>
      <c r="LYA36" s="142"/>
      <c r="LYB36" s="142"/>
      <c r="LYC36" s="143"/>
      <c r="LYD36" s="144"/>
      <c r="LYE36" s="144"/>
      <c r="LYF36" s="144"/>
      <c r="LYG36" s="141"/>
      <c r="LYH36" s="141"/>
      <c r="LYI36" s="142"/>
      <c r="LYJ36" s="142"/>
      <c r="LYK36" s="143"/>
      <c r="LYL36" s="144"/>
      <c r="LYM36" s="144"/>
      <c r="LYN36" s="144"/>
      <c r="LYO36" s="141"/>
      <c r="LYP36" s="141"/>
      <c r="LYQ36" s="142"/>
      <c r="LYR36" s="142"/>
      <c r="LYS36" s="143"/>
      <c r="LYT36" s="144"/>
      <c r="LYU36" s="144"/>
      <c r="LYV36" s="144"/>
      <c r="LYW36" s="141"/>
      <c r="LYX36" s="141"/>
      <c r="LYY36" s="142"/>
      <c r="LYZ36" s="142"/>
      <c r="LZA36" s="143"/>
      <c r="LZB36" s="144"/>
      <c r="LZC36" s="144"/>
      <c r="LZD36" s="144"/>
      <c r="LZE36" s="141"/>
      <c r="LZF36" s="141"/>
      <c r="LZG36" s="142"/>
      <c r="LZH36" s="142"/>
      <c r="LZI36" s="143"/>
      <c r="LZJ36" s="144"/>
      <c r="LZK36" s="144"/>
      <c r="LZL36" s="144"/>
      <c r="LZM36" s="141"/>
      <c r="LZN36" s="141"/>
      <c r="LZO36" s="142"/>
      <c r="LZP36" s="142"/>
      <c r="LZQ36" s="143"/>
      <c r="LZR36" s="144"/>
      <c r="LZS36" s="144"/>
      <c r="LZT36" s="144"/>
      <c r="LZU36" s="141"/>
      <c r="LZV36" s="141"/>
      <c r="LZW36" s="142"/>
      <c r="LZX36" s="142"/>
      <c r="LZY36" s="143"/>
      <c r="LZZ36" s="144"/>
      <c r="MAA36" s="144"/>
      <c r="MAB36" s="144"/>
      <c r="MAC36" s="141"/>
      <c r="MAD36" s="141"/>
      <c r="MAE36" s="142"/>
      <c r="MAF36" s="142"/>
      <c r="MAG36" s="143"/>
      <c r="MAH36" s="144"/>
      <c r="MAI36" s="144"/>
      <c r="MAJ36" s="144"/>
      <c r="MAK36" s="141"/>
      <c r="MAL36" s="141"/>
      <c r="MAM36" s="142"/>
      <c r="MAN36" s="142"/>
      <c r="MAO36" s="143"/>
      <c r="MAP36" s="144"/>
      <c r="MAQ36" s="144"/>
      <c r="MAR36" s="144"/>
      <c r="MAS36" s="141"/>
      <c r="MAT36" s="141"/>
      <c r="MAU36" s="142"/>
      <c r="MAV36" s="142"/>
      <c r="MAW36" s="143"/>
      <c r="MAX36" s="144"/>
      <c r="MAY36" s="144"/>
      <c r="MAZ36" s="144"/>
      <c r="MBA36" s="141"/>
      <c r="MBB36" s="141"/>
      <c r="MBC36" s="142"/>
      <c r="MBD36" s="142"/>
      <c r="MBE36" s="143"/>
      <c r="MBF36" s="144"/>
      <c r="MBG36" s="144"/>
      <c r="MBH36" s="144"/>
      <c r="MBI36" s="141"/>
      <c r="MBJ36" s="141"/>
      <c r="MBK36" s="142"/>
      <c r="MBL36" s="142"/>
      <c r="MBM36" s="143"/>
      <c r="MBN36" s="144"/>
      <c r="MBO36" s="144"/>
      <c r="MBP36" s="144"/>
      <c r="MBQ36" s="141"/>
      <c r="MBR36" s="141"/>
      <c r="MBS36" s="142"/>
      <c r="MBT36" s="142"/>
      <c r="MBU36" s="143"/>
      <c r="MBV36" s="144"/>
      <c r="MBW36" s="144"/>
      <c r="MBX36" s="144"/>
      <c r="MBY36" s="141"/>
      <c r="MBZ36" s="141"/>
      <c r="MCA36" s="142"/>
      <c r="MCB36" s="142"/>
      <c r="MCC36" s="143"/>
      <c r="MCD36" s="144"/>
      <c r="MCE36" s="144"/>
      <c r="MCF36" s="144"/>
      <c r="MCG36" s="141"/>
      <c r="MCH36" s="141"/>
      <c r="MCI36" s="142"/>
      <c r="MCJ36" s="142"/>
      <c r="MCK36" s="143"/>
      <c r="MCL36" s="144"/>
      <c r="MCM36" s="144"/>
      <c r="MCN36" s="144"/>
      <c r="MCO36" s="141"/>
      <c r="MCP36" s="141"/>
      <c r="MCQ36" s="142"/>
      <c r="MCR36" s="142"/>
      <c r="MCS36" s="143"/>
      <c r="MCT36" s="144"/>
      <c r="MCU36" s="144"/>
      <c r="MCV36" s="144"/>
      <c r="MCW36" s="141"/>
      <c r="MCX36" s="141"/>
      <c r="MCY36" s="142"/>
      <c r="MCZ36" s="142"/>
      <c r="MDA36" s="143"/>
      <c r="MDB36" s="144"/>
      <c r="MDC36" s="144"/>
      <c r="MDD36" s="144"/>
      <c r="MDE36" s="141"/>
      <c r="MDF36" s="141"/>
      <c r="MDG36" s="142"/>
      <c r="MDH36" s="142"/>
      <c r="MDI36" s="143"/>
      <c r="MDJ36" s="144"/>
      <c r="MDK36" s="144"/>
      <c r="MDL36" s="144"/>
      <c r="MDM36" s="141"/>
      <c r="MDN36" s="141"/>
      <c r="MDO36" s="142"/>
      <c r="MDP36" s="142"/>
      <c r="MDQ36" s="143"/>
      <c r="MDR36" s="144"/>
      <c r="MDS36" s="144"/>
      <c r="MDT36" s="144"/>
      <c r="MDU36" s="141"/>
      <c r="MDV36" s="141"/>
      <c r="MDW36" s="142"/>
      <c r="MDX36" s="142"/>
      <c r="MDY36" s="143"/>
      <c r="MDZ36" s="144"/>
      <c r="MEA36" s="144"/>
      <c r="MEB36" s="144"/>
      <c r="MEC36" s="141"/>
      <c r="MED36" s="141"/>
      <c r="MEE36" s="142"/>
      <c r="MEF36" s="142"/>
      <c r="MEG36" s="143"/>
      <c r="MEH36" s="144"/>
      <c r="MEI36" s="144"/>
      <c r="MEJ36" s="144"/>
      <c r="MEK36" s="141"/>
      <c r="MEL36" s="141"/>
      <c r="MEM36" s="142"/>
      <c r="MEN36" s="142"/>
      <c r="MEO36" s="143"/>
      <c r="MEP36" s="144"/>
      <c r="MEQ36" s="144"/>
      <c r="MER36" s="144"/>
      <c r="MES36" s="141"/>
      <c r="MET36" s="141"/>
      <c r="MEU36" s="142"/>
      <c r="MEV36" s="142"/>
      <c r="MEW36" s="143"/>
      <c r="MEX36" s="144"/>
      <c r="MEY36" s="144"/>
      <c r="MEZ36" s="144"/>
      <c r="MFA36" s="141"/>
      <c r="MFB36" s="141"/>
      <c r="MFC36" s="142"/>
      <c r="MFD36" s="142"/>
      <c r="MFE36" s="143"/>
      <c r="MFF36" s="144"/>
      <c r="MFG36" s="144"/>
      <c r="MFH36" s="144"/>
      <c r="MFI36" s="141"/>
      <c r="MFJ36" s="141"/>
      <c r="MFK36" s="142"/>
      <c r="MFL36" s="142"/>
      <c r="MFM36" s="143"/>
      <c r="MFN36" s="144"/>
      <c r="MFO36" s="144"/>
      <c r="MFP36" s="144"/>
      <c r="MFQ36" s="141"/>
      <c r="MFR36" s="141"/>
      <c r="MFS36" s="142"/>
      <c r="MFT36" s="142"/>
      <c r="MFU36" s="143"/>
      <c r="MFV36" s="144"/>
      <c r="MFW36" s="144"/>
      <c r="MFX36" s="144"/>
      <c r="MFY36" s="141"/>
      <c r="MFZ36" s="141"/>
      <c r="MGA36" s="142"/>
      <c r="MGB36" s="142"/>
      <c r="MGC36" s="143"/>
      <c r="MGD36" s="144"/>
      <c r="MGE36" s="144"/>
      <c r="MGF36" s="144"/>
      <c r="MGG36" s="141"/>
      <c r="MGH36" s="141"/>
      <c r="MGI36" s="142"/>
      <c r="MGJ36" s="142"/>
      <c r="MGK36" s="143"/>
      <c r="MGL36" s="144"/>
      <c r="MGM36" s="144"/>
      <c r="MGN36" s="144"/>
      <c r="MGO36" s="141"/>
      <c r="MGP36" s="141"/>
      <c r="MGQ36" s="142"/>
      <c r="MGR36" s="142"/>
      <c r="MGS36" s="143"/>
      <c r="MGT36" s="144"/>
      <c r="MGU36" s="144"/>
      <c r="MGV36" s="144"/>
      <c r="MGW36" s="141"/>
      <c r="MGX36" s="141"/>
      <c r="MGY36" s="142"/>
      <c r="MGZ36" s="142"/>
      <c r="MHA36" s="143"/>
      <c r="MHB36" s="144"/>
      <c r="MHC36" s="144"/>
      <c r="MHD36" s="144"/>
      <c r="MHE36" s="141"/>
      <c r="MHF36" s="141"/>
      <c r="MHG36" s="142"/>
      <c r="MHH36" s="142"/>
      <c r="MHI36" s="143"/>
      <c r="MHJ36" s="144"/>
      <c r="MHK36" s="144"/>
      <c r="MHL36" s="144"/>
      <c r="MHM36" s="141"/>
      <c r="MHN36" s="141"/>
      <c r="MHO36" s="142"/>
      <c r="MHP36" s="142"/>
      <c r="MHQ36" s="143"/>
      <c r="MHR36" s="144"/>
      <c r="MHS36" s="144"/>
      <c r="MHT36" s="144"/>
      <c r="MHU36" s="141"/>
      <c r="MHV36" s="141"/>
      <c r="MHW36" s="142"/>
      <c r="MHX36" s="142"/>
      <c r="MHY36" s="143"/>
      <c r="MHZ36" s="144"/>
      <c r="MIA36" s="144"/>
      <c r="MIB36" s="144"/>
      <c r="MIC36" s="141"/>
      <c r="MID36" s="141"/>
      <c r="MIE36" s="142"/>
      <c r="MIF36" s="142"/>
      <c r="MIG36" s="143"/>
      <c r="MIH36" s="144"/>
      <c r="MII36" s="144"/>
      <c r="MIJ36" s="144"/>
      <c r="MIK36" s="141"/>
      <c r="MIL36" s="141"/>
      <c r="MIM36" s="142"/>
      <c r="MIN36" s="142"/>
      <c r="MIO36" s="143"/>
      <c r="MIP36" s="144"/>
      <c r="MIQ36" s="144"/>
      <c r="MIR36" s="144"/>
      <c r="MIS36" s="141"/>
      <c r="MIT36" s="141"/>
      <c r="MIU36" s="142"/>
      <c r="MIV36" s="142"/>
      <c r="MIW36" s="143"/>
      <c r="MIX36" s="144"/>
      <c r="MIY36" s="144"/>
      <c r="MIZ36" s="144"/>
      <c r="MJA36" s="141"/>
      <c r="MJB36" s="141"/>
      <c r="MJC36" s="142"/>
      <c r="MJD36" s="142"/>
      <c r="MJE36" s="143"/>
      <c r="MJF36" s="144"/>
      <c r="MJG36" s="144"/>
      <c r="MJH36" s="144"/>
      <c r="MJI36" s="141"/>
      <c r="MJJ36" s="141"/>
      <c r="MJK36" s="142"/>
      <c r="MJL36" s="142"/>
      <c r="MJM36" s="143"/>
      <c r="MJN36" s="144"/>
      <c r="MJO36" s="144"/>
      <c r="MJP36" s="144"/>
      <c r="MJQ36" s="141"/>
      <c r="MJR36" s="141"/>
      <c r="MJS36" s="142"/>
      <c r="MJT36" s="142"/>
      <c r="MJU36" s="143"/>
      <c r="MJV36" s="144"/>
      <c r="MJW36" s="144"/>
      <c r="MJX36" s="144"/>
      <c r="MJY36" s="141"/>
      <c r="MJZ36" s="141"/>
      <c r="MKA36" s="142"/>
      <c r="MKB36" s="142"/>
      <c r="MKC36" s="143"/>
      <c r="MKD36" s="144"/>
      <c r="MKE36" s="144"/>
      <c r="MKF36" s="144"/>
      <c r="MKG36" s="141"/>
      <c r="MKH36" s="141"/>
      <c r="MKI36" s="142"/>
      <c r="MKJ36" s="142"/>
      <c r="MKK36" s="143"/>
      <c r="MKL36" s="144"/>
      <c r="MKM36" s="144"/>
      <c r="MKN36" s="144"/>
      <c r="MKO36" s="141"/>
      <c r="MKP36" s="141"/>
      <c r="MKQ36" s="142"/>
      <c r="MKR36" s="142"/>
      <c r="MKS36" s="143"/>
      <c r="MKT36" s="144"/>
      <c r="MKU36" s="144"/>
      <c r="MKV36" s="144"/>
      <c r="MKW36" s="141"/>
      <c r="MKX36" s="141"/>
      <c r="MKY36" s="142"/>
      <c r="MKZ36" s="142"/>
      <c r="MLA36" s="143"/>
      <c r="MLB36" s="144"/>
      <c r="MLC36" s="144"/>
      <c r="MLD36" s="144"/>
      <c r="MLE36" s="141"/>
      <c r="MLF36" s="141"/>
      <c r="MLG36" s="142"/>
      <c r="MLH36" s="142"/>
      <c r="MLI36" s="143"/>
      <c r="MLJ36" s="144"/>
      <c r="MLK36" s="144"/>
      <c r="MLL36" s="144"/>
      <c r="MLM36" s="141"/>
      <c r="MLN36" s="141"/>
      <c r="MLO36" s="142"/>
      <c r="MLP36" s="142"/>
      <c r="MLQ36" s="143"/>
      <c r="MLR36" s="144"/>
      <c r="MLS36" s="144"/>
      <c r="MLT36" s="144"/>
      <c r="MLU36" s="141"/>
      <c r="MLV36" s="141"/>
      <c r="MLW36" s="142"/>
      <c r="MLX36" s="142"/>
      <c r="MLY36" s="143"/>
      <c r="MLZ36" s="144"/>
      <c r="MMA36" s="144"/>
      <c r="MMB36" s="144"/>
      <c r="MMC36" s="141"/>
      <c r="MMD36" s="141"/>
      <c r="MME36" s="142"/>
      <c r="MMF36" s="142"/>
      <c r="MMG36" s="143"/>
      <c r="MMH36" s="144"/>
      <c r="MMI36" s="144"/>
      <c r="MMJ36" s="144"/>
      <c r="MMK36" s="141"/>
      <c r="MML36" s="141"/>
      <c r="MMM36" s="142"/>
      <c r="MMN36" s="142"/>
      <c r="MMO36" s="143"/>
      <c r="MMP36" s="144"/>
      <c r="MMQ36" s="144"/>
      <c r="MMR36" s="144"/>
      <c r="MMS36" s="141"/>
      <c r="MMT36" s="141"/>
      <c r="MMU36" s="142"/>
      <c r="MMV36" s="142"/>
      <c r="MMW36" s="143"/>
      <c r="MMX36" s="144"/>
      <c r="MMY36" s="144"/>
      <c r="MMZ36" s="144"/>
      <c r="MNA36" s="141"/>
      <c r="MNB36" s="141"/>
      <c r="MNC36" s="142"/>
      <c r="MND36" s="142"/>
      <c r="MNE36" s="143"/>
      <c r="MNF36" s="144"/>
      <c r="MNG36" s="144"/>
      <c r="MNH36" s="144"/>
      <c r="MNI36" s="141"/>
      <c r="MNJ36" s="141"/>
      <c r="MNK36" s="142"/>
      <c r="MNL36" s="142"/>
      <c r="MNM36" s="143"/>
      <c r="MNN36" s="144"/>
      <c r="MNO36" s="144"/>
      <c r="MNP36" s="144"/>
      <c r="MNQ36" s="141"/>
      <c r="MNR36" s="141"/>
      <c r="MNS36" s="142"/>
      <c r="MNT36" s="142"/>
      <c r="MNU36" s="143"/>
      <c r="MNV36" s="144"/>
      <c r="MNW36" s="144"/>
      <c r="MNX36" s="144"/>
      <c r="MNY36" s="141"/>
      <c r="MNZ36" s="141"/>
      <c r="MOA36" s="142"/>
      <c r="MOB36" s="142"/>
      <c r="MOC36" s="143"/>
      <c r="MOD36" s="144"/>
      <c r="MOE36" s="144"/>
      <c r="MOF36" s="144"/>
      <c r="MOG36" s="141"/>
      <c r="MOH36" s="141"/>
      <c r="MOI36" s="142"/>
      <c r="MOJ36" s="142"/>
      <c r="MOK36" s="143"/>
      <c r="MOL36" s="144"/>
      <c r="MOM36" s="144"/>
      <c r="MON36" s="144"/>
      <c r="MOO36" s="141"/>
      <c r="MOP36" s="141"/>
      <c r="MOQ36" s="142"/>
      <c r="MOR36" s="142"/>
      <c r="MOS36" s="143"/>
      <c r="MOT36" s="144"/>
      <c r="MOU36" s="144"/>
      <c r="MOV36" s="144"/>
      <c r="MOW36" s="141"/>
      <c r="MOX36" s="141"/>
      <c r="MOY36" s="142"/>
      <c r="MOZ36" s="142"/>
      <c r="MPA36" s="143"/>
      <c r="MPB36" s="144"/>
      <c r="MPC36" s="144"/>
      <c r="MPD36" s="144"/>
      <c r="MPE36" s="141"/>
      <c r="MPF36" s="141"/>
      <c r="MPG36" s="142"/>
      <c r="MPH36" s="142"/>
      <c r="MPI36" s="143"/>
      <c r="MPJ36" s="144"/>
      <c r="MPK36" s="144"/>
      <c r="MPL36" s="144"/>
      <c r="MPM36" s="141"/>
      <c r="MPN36" s="141"/>
      <c r="MPO36" s="142"/>
      <c r="MPP36" s="142"/>
      <c r="MPQ36" s="143"/>
      <c r="MPR36" s="144"/>
      <c r="MPS36" s="144"/>
      <c r="MPT36" s="144"/>
      <c r="MPU36" s="141"/>
      <c r="MPV36" s="141"/>
      <c r="MPW36" s="142"/>
      <c r="MPX36" s="142"/>
      <c r="MPY36" s="143"/>
      <c r="MPZ36" s="144"/>
      <c r="MQA36" s="144"/>
      <c r="MQB36" s="144"/>
      <c r="MQC36" s="141"/>
      <c r="MQD36" s="141"/>
      <c r="MQE36" s="142"/>
      <c r="MQF36" s="142"/>
      <c r="MQG36" s="143"/>
      <c r="MQH36" s="144"/>
      <c r="MQI36" s="144"/>
      <c r="MQJ36" s="144"/>
      <c r="MQK36" s="141"/>
      <c r="MQL36" s="141"/>
      <c r="MQM36" s="142"/>
      <c r="MQN36" s="142"/>
      <c r="MQO36" s="143"/>
      <c r="MQP36" s="144"/>
      <c r="MQQ36" s="144"/>
      <c r="MQR36" s="144"/>
      <c r="MQS36" s="141"/>
      <c r="MQT36" s="141"/>
      <c r="MQU36" s="142"/>
      <c r="MQV36" s="142"/>
      <c r="MQW36" s="143"/>
      <c r="MQX36" s="144"/>
      <c r="MQY36" s="144"/>
      <c r="MQZ36" s="144"/>
      <c r="MRA36" s="141"/>
      <c r="MRB36" s="141"/>
      <c r="MRC36" s="142"/>
      <c r="MRD36" s="142"/>
      <c r="MRE36" s="143"/>
      <c r="MRF36" s="144"/>
      <c r="MRG36" s="144"/>
      <c r="MRH36" s="144"/>
      <c r="MRI36" s="141"/>
      <c r="MRJ36" s="141"/>
      <c r="MRK36" s="142"/>
      <c r="MRL36" s="142"/>
      <c r="MRM36" s="143"/>
      <c r="MRN36" s="144"/>
      <c r="MRO36" s="144"/>
      <c r="MRP36" s="144"/>
      <c r="MRQ36" s="141"/>
      <c r="MRR36" s="141"/>
      <c r="MRS36" s="142"/>
      <c r="MRT36" s="142"/>
      <c r="MRU36" s="143"/>
      <c r="MRV36" s="144"/>
      <c r="MRW36" s="144"/>
      <c r="MRX36" s="144"/>
      <c r="MRY36" s="141"/>
      <c r="MRZ36" s="141"/>
      <c r="MSA36" s="142"/>
      <c r="MSB36" s="142"/>
      <c r="MSC36" s="143"/>
      <c r="MSD36" s="144"/>
      <c r="MSE36" s="144"/>
      <c r="MSF36" s="144"/>
      <c r="MSG36" s="141"/>
      <c r="MSH36" s="141"/>
      <c r="MSI36" s="142"/>
      <c r="MSJ36" s="142"/>
      <c r="MSK36" s="143"/>
      <c r="MSL36" s="144"/>
      <c r="MSM36" s="144"/>
      <c r="MSN36" s="144"/>
      <c r="MSO36" s="141"/>
      <c r="MSP36" s="141"/>
      <c r="MSQ36" s="142"/>
      <c r="MSR36" s="142"/>
      <c r="MSS36" s="143"/>
      <c r="MST36" s="144"/>
      <c r="MSU36" s="144"/>
      <c r="MSV36" s="144"/>
      <c r="MSW36" s="141"/>
      <c r="MSX36" s="141"/>
      <c r="MSY36" s="142"/>
      <c r="MSZ36" s="142"/>
      <c r="MTA36" s="143"/>
      <c r="MTB36" s="144"/>
      <c r="MTC36" s="144"/>
      <c r="MTD36" s="144"/>
      <c r="MTE36" s="141"/>
      <c r="MTF36" s="141"/>
      <c r="MTG36" s="142"/>
      <c r="MTH36" s="142"/>
      <c r="MTI36" s="143"/>
      <c r="MTJ36" s="144"/>
      <c r="MTK36" s="144"/>
      <c r="MTL36" s="144"/>
      <c r="MTM36" s="141"/>
      <c r="MTN36" s="141"/>
      <c r="MTO36" s="142"/>
      <c r="MTP36" s="142"/>
      <c r="MTQ36" s="143"/>
      <c r="MTR36" s="144"/>
      <c r="MTS36" s="144"/>
      <c r="MTT36" s="144"/>
      <c r="MTU36" s="141"/>
      <c r="MTV36" s="141"/>
      <c r="MTW36" s="142"/>
      <c r="MTX36" s="142"/>
      <c r="MTY36" s="143"/>
      <c r="MTZ36" s="144"/>
      <c r="MUA36" s="144"/>
      <c r="MUB36" s="144"/>
      <c r="MUC36" s="141"/>
      <c r="MUD36" s="141"/>
      <c r="MUE36" s="142"/>
      <c r="MUF36" s="142"/>
      <c r="MUG36" s="143"/>
      <c r="MUH36" s="144"/>
      <c r="MUI36" s="144"/>
      <c r="MUJ36" s="144"/>
      <c r="MUK36" s="141"/>
      <c r="MUL36" s="141"/>
      <c r="MUM36" s="142"/>
      <c r="MUN36" s="142"/>
      <c r="MUO36" s="143"/>
      <c r="MUP36" s="144"/>
      <c r="MUQ36" s="144"/>
      <c r="MUR36" s="144"/>
      <c r="MUS36" s="141"/>
      <c r="MUT36" s="141"/>
      <c r="MUU36" s="142"/>
      <c r="MUV36" s="142"/>
      <c r="MUW36" s="143"/>
      <c r="MUX36" s="144"/>
      <c r="MUY36" s="144"/>
      <c r="MUZ36" s="144"/>
      <c r="MVA36" s="141"/>
      <c r="MVB36" s="141"/>
      <c r="MVC36" s="142"/>
      <c r="MVD36" s="142"/>
      <c r="MVE36" s="143"/>
      <c r="MVF36" s="144"/>
      <c r="MVG36" s="144"/>
      <c r="MVH36" s="144"/>
      <c r="MVI36" s="141"/>
      <c r="MVJ36" s="141"/>
      <c r="MVK36" s="142"/>
      <c r="MVL36" s="142"/>
      <c r="MVM36" s="143"/>
      <c r="MVN36" s="144"/>
      <c r="MVO36" s="144"/>
      <c r="MVP36" s="144"/>
      <c r="MVQ36" s="141"/>
      <c r="MVR36" s="141"/>
      <c r="MVS36" s="142"/>
      <c r="MVT36" s="142"/>
      <c r="MVU36" s="143"/>
      <c r="MVV36" s="144"/>
      <c r="MVW36" s="144"/>
      <c r="MVX36" s="144"/>
      <c r="MVY36" s="141"/>
      <c r="MVZ36" s="141"/>
      <c r="MWA36" s="142"/>
      <c r="MWB36" s="142"/>
      <c r="MWC36" s="143"/>
      <c r="MWD36" s="144"/>
      <c r="MWE36" s="144"/>
      <c r="MWF36" s="144"/>
      <c r="MWG36" s="141"/>
      <c r="MWH36" s="141"/>
      <c r="MWI36" s="142"/>
      <c r="MWJ36" s="142"/>
      <c r="MWK36" s="143"/>
      <c r="MWL36" s="144"/>
      <c r="MWM36" s="144"/>
      <c r="MWN36" s="144"/>
      <c r="MWO36" s="141"/>
      <c r="MWP36" s="141"/>
      <c r="MWQ36" s="142"/>
      <c r="MWR36" s="142"/>
      <c r="MWS36" s="143"/>
      <c r="MWT36" s="144"/>
      <c r="MWU36" s="144"/>
      <c r="MWV36" s="144"/>
      <c r="MWW36" s="141"/>
      <c r="MWX36" s="141"/>
      <c r="MWY36" s="142"/>
      <c r="MWZ36" s="142"/>
      <c r="MXA36" s="143"/>
      <c r="MXB36" s="144"/>
      <c r="MXC36" s="144"/>
      <c r="MXD36" s="144"/>
      <c r="MXE36" s="141"/>
      <c r="MXF36" s="141"/>
      <c r="MXG36" s="142"/>
      <c r="MXH36" s="142"/>
      <c r="MXI36" s="143"/>
      <c r="MXJ36" s="144"/>
      <c r="MXK36" s="144"/>
      <c r="MXL36" s="144"/>
      <c r="MXM36" s="141"/>
      <c r="MXN36" s="141"/>
      <c r="MXO36" s="142"/>
      <c r="MXP36" s="142"/>
      <c r="MXQ36" s="143"/>
      <c r="MXR36" s="144"/>
      <c r="MXS36" s="144"/>
      <c r="MXT36" s="144"/>
      <c r="MXU36" s="141"/>
      <c r="MXV36" s="141"/>
      <c r="MXW36" s="142"/>
      <c r="MXX36" s="142"/>
      <c r="MXY36" s="143"/>
      <c r="MXZ36" s="144"/>
      <c r="MYA36" s="144"/>
      <c r="MYB36" s="144"/>
      <c r="MYC36" s="141"/>
      <c r="MYD36" s="141"/>
      <c r="MYE36" s="142"/>
      <c r="MYF36" s="142"/>
      <c r="MYG36" s="143"/>
      <c r="MYH36" s="144"/>
      <c r="MYI36" s="144"/>
      <c r="MYJ36" s="144"/>
      <c r="MYK36" s="141"/>
      <c r="MYL36" s="141"/>
      <c r="MYM36" s="142"/>
      <c r="MYN36" s="142"/>
      <c r="MYO36" s="143"/>
      <c r="MYP36" s="144"/>
      <c r="MYQ36" s="144"/>
      <c r="MYR36" s="144"/>
      <c r="MYS36" s="141"/>
      <c r="MYT36" s="141"/>
      <c r="MYU36" s="142"/>
      <c r="MYV36" s="142"/>
      <c r="MYW36" s="143"/>
      <c r="MYX36" s="144"/>
      <c r="MYY36" s="144"/>
      <c r="MYZ36" s="144"/>
      <c r="MZA36" s="141"/>
      <c r="MZB36" s="141"/>
      <c r="MZC36" s="142"/>
      <c r="MZD36" s="142"/>
      <c r="MZE36" s="143"/>
      <c r="MZF36" s="144"/>
      <c r="MZG36" s="144"/>
      <c r="MZH36" s="144"/>
      <c r="MZI36" s="141"/>
      <c r="MZJ36" s="141"/>
      <c r="MZK36" s="142"/>
      <c r="MZL36" s="142"/>
      <c r="MZM36" s="143"/>
      <c r="MZN36" s="144"/>
      <c r="MZO36" s="144"/>
      <c r="MZP36" s="144"/>
      <c r="MZQ36" s="141"/>
      <c r="MZR36" s="141"/>
      <c r="MZS36" s="142"/>
      <c r="MZT36" s="142"/>
      <c r="MZU36" s="143"/>
      <c r="MZV36" s="144"/>
      <c r="MZW36" s="144"/>
      <c r="MZX36" s="144"/>
      <c r="MZY36" s="141"/>
      <c r="MZZ36" s="141"/>
      <c r="NAA36" s="142"/>
      <c r="NAB36" s="142"/>
      <c r="NAC36" s="143"/>
      <c r="NAD36" s="144"/>
      <c r="NAE36" s="144"/>
      <c r="NAF36" s="144"/>
      <c r="NAG36" s="141"/>
      <c r="NAH36" s="141"/>
      <c r="NAI36" s="142"/>
      <c r="NAJ36" s="142"/>
      <c r="NAK36" s="143"/>
      <c r="NAL36" s="144"/>
      <c r="NAM36" s="144"/>
      <c r="NAN36" s="144"/>
      <c r="NAO36" s="141"/>
      <c r="NAP36" s="141"/>
      <c r="NAQ36" s="142"/>
      <c r="NAR36" s="142"/>
      <c r="NAS36" s="143"/>
      <c r="NAT36" s="144"/>
      <c r="NAU36" s="144"/>
      <c r="NAV36" s="144"/>
      <c r="NAW36" s="141"/>
      <c r="NAX36" s="141"/>
      <c r="NAY36" s="142"/>
      <c r="NAZ36" s="142"/>
      <c r="NBA36" s="143"/>
      <c r="NBB36" s="144"/>
      <c r="NBC36" s="144"/>
      <c r="NBD36" s="144"/>
      <c r="NBE36" s="141"/>
      <c r="NBF36" s="141"/>
      <c r="NBG36" s="142"/>
      <c r="NBH36" s="142"/>
      <c r="NBI36" s="143"/>
      <c r="NBJ36" s="144"/>
      <c r="NBK36" s="144"/>
      <c r="NBL36" s="144"/>
      <c r="NBM36" s="141"/>
      <c r="NBN36" s="141"/>
      <c r="NBO36" s="142"/>
      <c r="NBP36" s="142"/>
      <c r="NBQ36" s="143"/>
      <c r="NBR36" s="144"/>
      <c r="NBS36" s="144"/>
      <c r="NBT36" s="144"/>
      <c r="NBU36" s="141"/>
      <c r="NBV36" s="141"/>
      <c r="NBW36" s="142"/>
      <c r="NBX36" s="142"/>
      <c r="NBY36" s="143"/>
      <c r="NBZ36" s="144"/>
      <c r="NCA36" s="144"/>
      <c r="NCB36" s="144"/>
      <c r="NCC36" s="141"/>
      <c r="NCD36" s="141"/>
      <c r="NCE36" s="142"/>
      <c r="NCF36" s="142"/>
      <c r="NCG36" s="143"/>
      <c r="NCH36" s="144"/>
      <c r="NCI36" s="144"/>
      <c r="NCJ36" s="144"/>
      <c r="NCK36" s="141"/>
      <c r="NCL36" s="141"/>
      <c r="NCM36" s="142"/>
      <c r="NCN36" s="142"/>
      <c r="NCO36" s="143"/>
      <c r="NCP36" s="144"/>
      <c r="NCQ36" s="144"/>
      <c r="NCR36" s="144"/>
      <c r="NCS36" s="141"/>
      <c r="NCT36" s="141"/>
      <c r="NCU36" s="142"/>
      <c r="NCV36" s="142"/>
      <c r="NCW36" s="143"/>
      <c r="NCX36" s="144"/>
      <c r="NCY36" s="144"/>
      <c r="NCZ36" s="144"/>
      <c r="NDA36" s="141"/>
      <c r="NDB36" s="141"/>
      <c r="NDC36" s="142"/>
      <c r="NDD36" s="142"/>
      <c r="NDE36" s="143"/>
      <c r="NDF36" s="144"/>
      <c r="NDG36" s="144"/>
      <c r="NDH36" s="144"/>
      <c r="NDI36" s="141"/>
      <c r="NDJ36" s="141"/>
      <c r="NDK36" s="142"/>
      <c r="NDL36" s="142"/>
      <c r="NDM36" s="143"/>
      <c r="NDN36" s="144"/>
      <c r="NDO36" s="144"/>
      <c r="NDP36" s="144"/>
      <c r="NDQ36" s="141"/>
      <c r="NDR36" s="141"/>
      <c r="NDS36" s="142"/>
      <c r="NDT36" s="142"/>
      <c r="NDU36" s="143"/>
      <c r="NDV36" s="144"/>
      <c r="NDW36" s="144"/>
      <c r="NDX36" s="144"/>
      <c r="NDY36" s="141"/>
      <c r="NDZ36" s="141"/>
      <c r="NEA36" s="142"/>
      <c r="NEB36" s="142"/>
      <c r="NEC36" s="143"/>
      <c r="NED36" s="144"/>
      <c r="NEE36" s="144"/>
      <c r="NEF36" s="144"/>
      <c r="NEG36" s="141"/>
      <c r="NEH36" s="141"/>
      <c r="NEI36" s="142"/>
      <c r="NEJ36" s="142"/>
      <c r="NEK36" s="143"/>
      <c r="NEL36" s="144"/>
      <c r="NEM36" s="144"/>
      <c r="NEN36" s="144"/>
      <c r="NEO36" s="141"/>
      <c r="NEP36" s="141"/>
      <c r="NEQ36" s="142"/>
      <c r="NER36" s="142"/>
      <c r="NES36" s="143"/>
      <c r="NET36" s="144"/>
      <c r="NEU36" s="144"/>
      <c r="NEV36" s="144"/>
      <c r="NEW36" s="141"/>
      <c r="NEX36" s="141"/>
      <c r="NEY36" s="142"/>
      <c r="NEZ36" s="142"/>
      <c r="NFA36" s="143"/>
      <c r="NFB36" s="144"/>
      <c r="NFC36" s="144"/>
      <c r="NFD36" s="144"/>
      <c r="NFE36" s="141"/>
      <c r="NFF36" s="141"/>
      <c r="NFG36" s="142"/>
      <c r="NFH36" s="142"/>
      <c r="NFI36" s="143"/>
      <c r="NFJ36" s="144"/>
      <c r="NFK36" s="144"/>
      <c r="NFL36" s="144"/>
      <c r="NFM36" s="141"/>
      <c r="NFN36" s="141"/>
      <c r="NFO36" s="142"/>
      <c r="NFP36" s="142"/>
      <c r="NFQ36" s="143"/>
      <c r="NFR36" s="144"/>
      <c r="NFS36" s="144"/>
      <c r="NFT36" s="144"/>
      <c r="NFU36" s="141"/>
      <c r="NFV36" s="141"/>
      <c r="NFW36" s="142"/>
      <c r="NFX36" s="142"/>
      <c r="NFY36" s="143"/>
      <c r="NFZ36" s="144"/>
      <c r="NGA36" s="144"/>
      <c r="NGB36" s="144"/>
      <c r="NGC36" s="141"/>
      <c r="NGD36" s="141"/>
      <c r="NGE36" s="142"/>
      <c r="NGF36" s="142"/>
      <c r="NGG36" s="143"/>
      <c r="NGH36" s="144"/>
      <c r="NGI36" s="144"/>
      <c r="NGJ36" s="144"/>
      <c r="NGK36" s="141"/>
      <c r="NGL36" s="141"/>
      <c r="NGM36" s="142"/>
      <c r="NGN36" s="142"/>
      <c r="NGO36" s="143"/>
      <c r="NGP36" s="144"/>
      <c r="NGQ36" s="144"/>
      <c r="NGR36" s="144"/>
      <c r="NGS36" s="141"/>
      <c r="NGT36" s="141"/>
      <c r="NGU36" s="142"/>
      <c r="NGV36" s="142"/>
      <c r="NGW36" s="143"/>
      <c r="NGX36" s="144"/>
      <c r="NGY36" s="144"/>
      <c r="NGZ36" s="144"/>
      <c r="NHA36" s="141"/>
      <c r="NHB36" s="141"/>
      <c r="NHC36" s="142"/>
      <c r="NHD36" s="142"/>
      <c r="NHE36" s="143"/>
      <c r="NHF36" s="144"/>
      <c r="NHG36" s="144"/>
      <c r="NHH36" s="144"/>
      <c r="NHI36" s="141"/>
      <c r="NHJ36" s="141"/>
      <c r="NHK36" s="142"/>
      <c r="NHL36" s="142"/>
      <c r="NHM36" s="143"/>
      <c r="NHN36" s="144"/>
      <c r="NHO36" s="144"/>
      <c r="NHP36" s="144"/>
      <c r="NHQ36" s="141"/>
      <c r="NHR36" s="141"/>
      <c r="NHS36" s="142"/>
      <c r="NHT36" s="142"/>
      <c r="NHU36" s="143"/>
      <c r="NHV36" s="144"/>
      <c r="NHW36" s="144"/>
      <c r="NHX36" s="144"/>
      <c r="NHY36" s="141"/>
      <c r="NHZ36" s="141"/>
      <c r="NIA36" s="142"/>
      <c r="NIB36" s="142"/>
      <c r="NIC36" s="143"/>
      <c r="NID36" s="144"/>
      <c r="NIE36" s="144"/>
      <c r="NIF36" s="144"/>
      <c r="NIG36" s="141"/>
      <c r="NIH36" s="141"/>
      <c r="NII36" s="142"/>
      <c r="NIJ36" s="142"/>
      <c r="NIK36" s="143"/>
      <c r="NIL36" s="144"/>
      <c r="NIM36" s="144"/>
      <c r="NIN36" s="144"/>
      <c r="NIO36" s="141"/>
      <c r="NIP36" s="141"/>
      <c r="NIQ36" s="142"/>
      <c r="NIR36" s="142"/>
      <c r="NIS36" s="143"/>
      <c r="NIT36" s="144"/>
      <c r="NIU36" s="144"/>
      <c r="NIV36" s="144"/>
      <c r="NIW36" s="141"/>
      <c r="NIX36" s="141"/>
      <c r="NIY36" s="142"/>
      <c r="NIZ36" s="142"/>
      <c r="NJA36" s="143"/>
      <c r="NJB36" s="144"/>
      <c r="NJC36" s="144"/>
      <c r="NJD36" s="144"/>
      <c r="NJE36" s="141"/>
      <c r="NJF36" s="141"/>
      <c r="NJG36" s="142"/>
      <c r="NJH36" s="142"/>
      <c r="NJI36" s="143"/>
      <c r="NJJ36" s="144"/>
      <c r="NJK36" s="144"/>
      <c r="NJL36" s="144"/>
      <c r="NJM36" s="141"/>
      <c r="NJN36" s="141"/>
      <c r="NJO36" s="142"/>
      <c r="NJP36" s="142"/>
      <c r="NJQ36" s="143"/>
      <c r="NJR36" s="144"/>
      <c r="NJS36" s="144"/>
      <c r="NJT36" s="144"/>
      <c r="NJU36" s="141"/>
      <c r="NJV36" s="141"/>
      <c r="NJW36" s="142"/>
      <c r="NJX36" s="142"/>
      <c r="NJY36" s="143"/>
      <c r="NJZ36" s="144"/>
      <c r="NKA36" s="144"/>
      <c r="NKB36" s="144"/>
      <c r="NKC36" s="141"/>
      <c r="NKD36" s="141"/>
      <c r="NKE36" s="142"/>
      <c r="NKF36" s="142"/>
      <c r="NKG36" s="143"/>
      <c r="NKH36" s="144"/>
      <c r="NKI36" s="144"/>
      <c r="NKJ36" s="144"/>
      <c r="NKK36" s="141"/>
      <c r="NKL36" s="141"/>
      <c r="NKM36" s="142"/>
      <c r="NKN36" s="142"/>
      <c r="NKO36" s="143"/>
      <c r="NKP36" s="144"/>
      <c r="NKQ36" s="144"/>
      <c r="NKR36" s="144"/>
      <c r="NKS36" s="141"/>
      <c r="NKT36" s="141"/>
      <c r="NKU36" s="142"/>
      <c r="NKV36" s="142"/>
      <c r="NKW36" s="143"/>
      <c r="NKX36" s="144"/>
      <c r="NKY36" s="144"/>
      <c r="NKZ36" s="144"/>
      <c r="NLA36" s="141"/>
      <c r="NLB36" s="141"/>
      <c r="NLC36" s="142"/>
      <c r="NLD36" s="142"/>
      <c r="NLE36" s="143"/>
      <c r="NLF36" s="144"/>
      <c r="NLG36" s="144"/>
      <c r="NLH36" s="144"/>
      <c r="NLI36" s="141"/>
      <c r="NLJ36" s="141"/>
      <c r="NLK36" s="142"/>
      <c r="NLL36" s="142"/>
      <c r="NLM36" s="143"/>
      <c r="NLN36" s="144"/>
      <c r="NLO36" s="144"/>
      <c r="NLP36" s="144"/>
      <c r="NLQ36" s="141"/>
      <c r="NLR36" s="141"/>
      <c r="NLS36" s="142"/>
      <c r="NLT36" s="142"/>
      <c r="NLU36" s="143"/>
      <c r="NLV36" s="144"/>
      <c r="NLW36" s="144"/>
      <c r="NLX36" s="144"/>
      <c r="NLY36" s="141"/>
      <c r="NLZ36" s="141"/>
      <c r="NMA36" s="142"/>
      <c r="NMB36" s="142"/>
      <c r="NMC36" s="143"/>
      <c r="NMD36" s="144"/>
      <c r="NME36" s="144"/>
      <c r="NMF36" s="144"/>
      <c r="NMG36" s="141"/>
      <c r="NMH36" s="141"/>
      <c r="NMI36" s="142"/>
      <c r="NMJ36" s="142"/>
      <c r="NMK36" s="143"/>
      <c r="NML36" s="144"/>
      <c r="NMM36" s="144"/>
      <c r="NMN36" s="144"/>
      <c r="NMO36" s="141"/>
      <c r="NMP36" s="141"/>
      <c r="NMQ36" s="142"/>
      <c r="NMR36" s="142"/>
      <c r="NMS36" s="143"/>
      <c r="NMT36" s="144"/>
      <c r="NMU36" s="144"/>
      <c r="NMV36" s="144"/>
      <c r="NMW36" s="141"/>
      <c r="NMX36" s="141"/>
      <c r="NMY36" s="142"/>
      <c r="NMZ36" s="142"/>
      <c r="NNA36" s="143"/>
      <c r="NNB36" s="144"/>
      <c r="NNC36" s="144"/>
      <c r="NND36" s="144"/>
      <c r="NNE36" s="141"/>
      <c r="NNF36" s="141"/>
      <c r="NNG36" s="142"/>
      <c r="NNH36" s="142"/>
      <c r="NNI36" s="143"/>
      <c r="NNJ36" s="144"/>
      <c r="NNK36" s="144"/>
      <c r="NNL36" s="144"/>
      <c r="NNM36" s="141"/>
      <c r="NNN36" s="141"/>
      <c r="NNO36" s="142"/>
      <c r="NNP36" s="142"/>
      <c r="NNQ36" s="143"/>
      <c r="NNR36" s="144"/>
      <c r="NNS36" s="144"/>
      <c r="NNT36" s="144"/>
      <c r="NNU36" s="141"/>
      <c r="NNV36" s="141"/>
      <c r="NNW36" s="142"/>
      <c r="NNX36" s="142"/>
      <c r="NNY36" s="143"/>
      <c r="NNZ36" s="144"/>
      <c r="NOA36" s="144"/>
      <c r="NOB36" s="144"/>
      <c r="NOC36" s="141"/>
      <c r="NOD36" s="141"/>
      <c r="NOE36" s="142"/>
      <c r="NOF36" s="142"/>
      <c r="NOG36" s="143"/>
      <c r="NOH36" s="144"/>
      <c r="NOI36" s="144"/>
      <c r="NOJ36" s="144"/>
      <c r="NOK36" s="141"/>
      <c r="NOL36" s="141"/>
      <c r="NOM36" s="142"/>
      <c r="NON36" s="142"/>
      <c r="NOO36" s="143"/>
      <c r="NOP36" s="144"/>
      <c r="NOQ36" s="144"/>
      <c r="NOR36" s="144"/>
      <c r="NOS36" s="141"/>
      <c r="NOT36" s="141"/>
      <c r="NOU36" s="142"/>
      <c r="NOV36" s="142"/>
      <c r="NOW36" s="143"/>
      <c r="NOX36" s="144"/>
      <c r="NOY36" s="144"/>
      <c r="NOZ36" s="144"/>
      <c r="NPA36" s="141"/>
      <c r="NPB36" s="141"/>
      <c r="NPC36" s="142"/>
      <c r="NPD36" s="142"/>
      <c r="NPE36" s="143"/>
      <c r="NPF36" s="144"/>
      <c r="NPG36" s="144"/>
      <c r="NPH36" s="144"/>
      <c r="NPI36" s="141"/>
      <c r="NPJ36" s="141"/>
      <c r="NPK36" s="142"/>
      <c r="NPL36" s="142"/>
      <c r="NPM36" s="143"/>
      <c r="NPN36" s="144"/>
      <c r="NPO36" s="144"/>
      <c r="NPP36" s="144"/>
      <c r="NPQ36" s="141"/>
      <c r="NPR36" s="141"/>
      <c r="NPS36" s="142"/>
      <c r="NPT36" s="142"/>
      <c r="NPU36" s="143"/>
      <c r="NPV36" s="144"/>
      <c r="NPW36" s="144"/>
      <c r="NPX36" s="144"/>
      <c r="NPY36" s="141"/>
      <c r="NPZ36" s="141"/>
      <c r="NQA36" s="142"/>
      <c r="NQB36" s="142"/>
      <c r="NQC36" s="143"/>
      <c r="NQD36" s="144"/>
      <c r="NQE36" s="144"/>
      <c r="NQF36" s="144"/>
      <c r="NQG36" s="141"/>
      <c r="NQH36" s="141"/>
      <c r="NQI36" s="142"/>
      <c r="NQJ36" s="142"/>
      <c r="NQK36" s="143"/>
      <c r="NQL36" s="144"/>
      <c r="NQM36" s="144"/>
      <c r="NQN36" s="144"/>
      <c r="NQO36" s="141"/>
      <c r="NQP36" s="141"/>
      <c r="NQQ36" s="142"/>
      <c r="NQR36" s="142"/>
      <c r="NQS36" s="143"/>
      <c r="NQT36" s="144"/>
      <c r="NQU36" s="144"/>
      <c r="NQV36" s="144"/>
      <c r="NQW36" s="141"/>
      <c r="NQX36" s="141"/>
      <c r="NQY36" s="142"/>
      <c r="NQZ36" s="142"/>
      <c r="NRA36" s="143"/>
      <c r="NRB36" s="144"/>
      <c r="NRC36" s="144"/>
      <c r="NRD36" s="144"/>
      <c r="NRE36" s="141"/>
      <c r="NRF36" s="141"/>
      <c r="NRG36" s="142"/>
      <c r="NRH36" s="142"/>
      <c r="NRI36" s="143"/>
      <c r="NRJ36" s="144"/>
      <c r="NRK36" s="144"/>
      <c r="NRL36" s="144"/>
      <c r="NRM36" s="141"/>
      <c r="NRN36" s="141"/>
      <c r="NRO36" s="142"/>
      <c r="NRP36" s="142"/>
      <c r="NRQ36" s="143"/>
      <c r="NRR36" s="144"/>
      <c r="NRS36" s="144"/>
      <c r="NRT36" s="144"/>
      <c r="NRU36" s="141"/>
      <c r="NRV36" s="141"/>
      <c r="NRW36" s="142"/>
      <c r="NRX36" s="142"/>
      <c r="NRY36" s="143"/>
      <c r="NRZ36" s="144"/>
      <c r="NSA36" s="144"/>
      <c r="NSB36" s="144"/>
      <c r="NSC36" s="141"/>
      <c r="NSD36" s="141"/>
      <c r="NSE36" s="142"/>
      <c r="NSF36" s="142"/>
      <c r="NSG36" s="143"/>
      <c r="NSH36" s="144"/>
      <c r="NSI36" s="144"/>
      <c r="NSJ36" s="144"/>
      <c r="NSK36" s="141"/>
      <c r="NSL36" s="141"/>
      <c r="NSM36" s="142"/>
      <c r="NSN36" s="142"/>
      <c r="NSO36" s="143"/>
      <c r="NSP36" s="144"/>
      <c r="NSQ36" s="144"/>
      <c r="NSR36" s="144"/>
      <c r="NSS36" s="141"/>
      <c r="NST36" s="141"/>
      <c r="NSU36" s="142"/>
      <c r="NSV36" s="142"/>
      <c r="NSW36" s="143"/>
      <c r="NSX36" s="144"/>
      <c r="NSY36" s="144"/>
      <c r="NSZ36" s="144"/>
      <c r="NTA36" s="141"/>
      <c r="NTB36" s="141"/>
      <c r="NTC36" s="142"/>
      <c r="NTD36" s="142"/>
      <c r="NTE36" s="143"/>
      <c r="NTF36" s="144"/>
      <c r="NTG36" s="144"/>
      <c r="NTH36" s="144"/>
      <c r="NTI36" s="141"/>
      <c r="NTJ36" s="141"/>
      <c r="NTK36" s="142"/>
      <c r="NTL36" s="142"/>
      <c r="NTM36" s="143"/>
      <c r="NTN36" s="144"/>
      <c r="NTO36" s="144"/>
      <c r="NTP36" s="144"/>
      <c r="NTQ36" s="141"/>
      <c r="NTR36" s="141"/>
      <c r="NTS36" s="142"/>
      <c r="NTT36" s="142"/>
      <c r="NTU36" s="143"/>
      <c r="NTV36" s="144"/>
      <c r="NTW36" s="144"/>
      <c r="NTX36" s="144"/>
      <c r="NTY36" s="141"/>
      <c r="NTZ36" s="141"/>
      <c r="NUA36" s="142"/>
      <c r="NUB36" s="142"/>
      <c r="NUC36" s="143"/>
      <c r="NUD36" s="144"/>
      <c r="NUE36" s="144"/>
      <c r="NUF36" s="144"/>
      <c r="NUG36" s="141"/>
      <c r="NUH36" s="141"/>
      <c r="NUI36" s="142"/>
      <c r="NUJ36" s="142"/>
      <c r="NUK36" s="143"/>
      <c r="NUL36" s="144"/>
      <c r="NUM36" s="144"/>
      <c r="NUN36" s="144"/>
      <c r="NUO36" s="141"/>
      <c r="NUP36" s="141"/>
      <c r="NUQ36" s="142"/>
      <c r="NUR36" s="142"/>
      <c r="NUS36" s="143"/>
      <c r="NUT36" s="144"/>
      <c r="NUU36" s="144"/>
      <c r="NUV36" s="144"/>
      <c r="NUW36" s="141"/>
      <c r="NUX36" s="141"/>
      <c r="NUY36" s="142"/>
      <c r="NUZ36" s="142"/>
      <c r="NVA36" s="143"/>
      <c r="NVB36" s="144"/>
      <c r="NVC36" s="144"/>
      <c r="NVD36" s="144"/>
      <c r="NVE36" s="141"/>
      <c r="NVF36" s="141"/>
      <c r="NVG36" s="142"/>
      <c r="NVH36" s="142"/>
      <c r="NVI36" s="143"/>
      <c r="NVJ36" s="144"/>
      <c r="NVK36" s="144"/>
      <c r="NVL36" s="144"/>
      <c r="NVM36" s="141"/>
      <c r="NVN36" s="141"/>
      <c r="NVO36" s="142"/>
      <c r="NVP36" s="142"/>
      <c r="NVQ36" s="143"/>
      <c r="NVR36" s="144"/>
      <c r="NVS36" s="144"/>
      <c r="NVT36" s="144"/>
      <c r="NVU36" s="141"/>
      <c r="NVV36" s="141"/>
      <c r="NVW36" s="142"/>
      <c r="NVX36" s="142"/>
      <c r="NVY36" s="143"/>
      <c r="NVZ36" s="144"/>
      <c r="NWA36" s="144"/>
      <c r="NWB36" s="144"/>
      <c r="NWC36" s="141"/>
      <c r="NWD36" s="141"/>
      <c r="NWE36" s="142"/>
      <c r="NWF36" s="142"/>
      <c r="NWG36" s="143"/>
      <c r="NWH36" s="144"/>
      <c r="NWI36" s="144"/>
      <c r="NWJ36" s="144"/>
      <c r="NWK36" s="141"/>
      <c r="NWL36" s="141"/>
      <c r="NWM36" s="142"/>
      <c r="NWN36" s="142"/>
      <c r="NWO36" s="143"/>
      <c r="NWP36" s="144"/>
      <c r="NWQ36" s="144"/>
      <c r="NWR36" s="144"/>
      <c r="NWS36" s="141"/>
      <c r="NWT36" s="141"/>
      <c r="NWU36" s="142"/>
      <c r="NWV36" s="142"/>
      <c r="NWW36" s="143"/>
      <c r="NWX36" s="144"/>
      <c r="NWY36" s="144"/>
      <c r="NWZ36" s="144"/>
      <c r="NXA36" s="141"/>
      <c r="NXB36" s="141"/>
      <c r="NXC36" s="142"/>
      <c r="NXD36" s="142"/>
      <c r="NXE36" s="143"/>
      <c r="NXF36" s="144"/>
      <c r="NXG36" s="144"/>
      <c r="NXH36" s="144"/>
      <c r="NXI36" s="141"/>
      <c r="NXJ36" s="141"/>
      <c r="NXK36" s="142"/>
      <c r="NXL36" s="142"/>
      <c r="NXM36" s="143"/>
      <c r="NXN36" s="144"/>
      <c r="NXO36" s="144"/>
      <c r="NXP36" s="144"/>
      <c r="NXQ36" s="141"/>
      <c r="NXR36" s="141"/>
      <c r="NXS36" s="142"/>
      <c r="NXT36" s="142"/>
      <c r="NXU36" s="143"/>
      <c r="NXV36" s="144"/>
      <c r="NXW36" s="144"/>
      <c r="NXX36" s="144"/>
      <c r="NXY36" s="141"/>
      <c r="NXZ36" s="141"/>
      <c r="NYA36" s="142"/>
      <c r="NYB36" s="142"/>
      <c r="NYC36" s="143"/>
      <c r="NYD36" s="144"/>
      <c r="NYE36" s="144"/>
      <c r="NYF36" s="144"/>
      <c r="NYG36" s="141"/>
      <c r="NYH36" s="141"/>
      <c r="NYI36" s="142"/>
      <c r="NYJ36" s="142"/>
      <c r="NYK36" s="143"/>
      <c r="NYL36" s="144"/>
      <c r="NYM36" s="144"/>
      <c r="NYN36" s="144"/>
      <c r="NYO36" s="141"/>
      <c r="NYP36" s="141"/>
      <c r="NYQ36" s="142"/>
      <c r="NYR36" s="142"/>
      <c r="NYS36" s="143"/>
      <c r="NYT36" s="144"/>
      <c r="NYU36" s="144"/>
      <c r="NYV36" s="144"/>
      <c r="NYW36" s="141"/>
      <c r="NYX36" s="141"/>
      <c r="NYY36" s="142"/>
      <c r="NYZ36" s="142"/>
      <c r="NZA36" s="143"/>
      <c r="NZB36" s="144"/>
      <c r="NZC36" s="144"/>
      <c r="NZD36" s="144"/>
      <c r="NZE36" s="141"/>
      <c r="NZF36" s="141"/>
      <c r="NZG36" s="142"/>
      <c r="NZH36" s="142"/>
      <c r="NZI36" s="143"/>
      <c r="NZJ36" s="144"/>
      <c r="NZK36" s="144"/>
      <c r="NZL36" s="144"/>
      <c r="NZM36" s="141"/>
      <c r="NZN36" s="141"/>
      <c r="NZO36" s="142"/>
      <c r="NZP36" s="142"/>
      <c r="NZQ36" s="143"/>
      <c r="NZR36" s="144"/>
      <c r="NZS36" s="144"/>
      <c r="NZT36" s="144"/>
      <c r="NZU36" s="141"/>
      <c r="NZV36" s="141"/>
      <c r="NZW36" s="142"/>
      <c r="NZX36" s="142"/>
      <c r="NZY36" s="143"/>
      <c r="NZZ36" s="144"/>
      <c r="OAA36" s="144"/>
      <c r="OAB36" s="144"/>
      <c r="OAC36" s="141"/>
      <c r="OAD36" s="141"/>
      <c r="OAE36" s="142"/>
      <c r="OAF36" s="142"/>
      <c r="OAG36" s="143"/>
      <c r="OAH36" s="144"/>
      <c r="OAI36" s="144"/>
      <c r="OAJ36" s="144"/>
      <c r="OAK36" s="141"/>
      <c r="OAL36" s="141"/>
      <c r="OAM36" s="142"/>
      <c r="OAN36" s="142"/>
      <c r="OAO36" s="143"/>
      <c r="OAP36" s="144"/>
      <c r="OAQ36" s="144"/>
      <c r="OAR36" s="144"/>
      <c r="OAS36" s="141"/>
      <c r="OAT36" s="141"/>
      <c r="OAU36" s="142"/>
      <c r="OAV36" s="142"/>
      <c r="OAW36" s="143"/>
      <c r="OAX36" s="144"/>
      <c r="OAY36" s="144"/>
      <c r="OAZ36" s="144"/>
      <c r="OBA36" s="141"/>
      <c r="OBB36" s="141"/>
      <c r="OBC36" s="142"/>
      <c r="OBD36" s="142"/>
      <c r="OBE36" s="143"/>
      <c r="OBF36" s="144"/>
      <c r="OBG36" s="144"/>
      <c r="OBH36" s="144"/>
      <c r="OBI36" s="141"/>
      <c r="OBJ36" s="141"/>
      <c r="OBK36" s="142"/>
      <c r="OBL36" s="142"/>
      <c r="OBM36" s="143"/>
      <c r="OBN36" s="144"/>
      <c r="OBO36" s="144"/>
      <c r="OBP36" s="144"/>
      <c r="OBQ36" s="141"/>
      <c r="OBR36" s="141"/>
      <c r="OBS36" s="142"/>
      <c r="OBT36" s="142"/>
      <c r="OBU36" s="143"/>
      <c r="OBV36" s="144"/>
      <c r="OBW36" s="144"/>
      <c r="OBX36" s="144"/>
      <c r="OBY36" s="141"/>
      <c r="OBZ36" s="141"/>
      <c r="OCA36" s="142"/>
      <c r="OCB36" s="142"/>
      <c r="OCC36" s="143"/>
      <c r="OCD36" s="144"/>
      <c r="OCE36" s="144"/>
      <c r="OCF36" s="144"/>
      <c r="OCG36" s="141"/>
      <c r="OCH36" s="141"/>
      <c r="OCI36" s="142"/>
      <c r="OCJ36" s="142"/>
      <c r="OCK36" s="143"/>
      <c r="OCL36" s="144"/>
      <c r="OCM36" s="144"/>
      <c r="OCN36" s="144"/>
      <c r="OCO36" s="141"/>
      <c r="OCP36" s="141"/>
      <c r="OCQ36" s="142"/>
      <c r="OCR36" s="142"/>
      <c r="OCS36" s="143"/>
      <c r="OCT36" s="144"/>
      <c r="OCU36" s="144"/>
      <c r="OCV36" s="144"/>
      <c r="OCW36" s="141"/>
      <c r="OCX36" s="141"/>
      <c r="OCY36" s="142"/>
      <c r="OCZ36" s="142"/>
      <c r="ODA36" s="143"/>
      <c r="ODB36" s="144"/>
      <c r="ODC36" s="144"/>
      <c r="ODD36" s="144"/>
      <c r="ODE36" s="141"/>
      <c r="ODF36" s="141"/>
      <c r="ODG36" s="142"/>
      <c r="ODH36" s="142"/>
      <c r="ODI36" s="143"/>
      <c r="ODJ36" s="144"/>
      <c r="ODK36" s="144"/>
      <c r="ODL36" s="144"/>
      <c r="ODM36" s="141"/>
      <c r="ODN36" s="141"/>
      <c r="ODO36" s="142"/>
      <c r="ODP36" s="142"/>
      <c r="ODQ36" s="143"/>
      <c r="ODR36" s="144"/>
      <c r="ODS36" s="144"/>
      <c r="ODT36" s="144"/>
      <c r="ODU36" s="141"/>
      <c r="ODV36" s="141"/>
      <c r="ODW36" s="142"/>
      <c r="ODX36" s="142"/>
      <c r="ODY36" s="143"/>
      <c r="ODZ36" s="144"/>
      <c r="OEA36" s="144"/>
      <c r="OEB36" s="144"/>
      <c r="OEC36" s="141"/>
      <c r="OED36" s="141"/>
      <c r="OEE36" s="142"/>
      <c r="OEF36" s="142"/>
      <c r="OEG36" s="143"/>
      <c r="OEH36" s="144"/>
      <c r="OEI36" s="144"/>
      <c r="OEJ36" s="144"/>
      <c r="OEK36" s="141"/>
      <c r="OEL36" s="141"/>
      <c r="OEM36" s="142"/>
      <c r="OEN36" s="142"/>
      <c r="OEO36" s="143"/>
      <c r="OEP36" s="144"/>
      <c r="OEQ36" s="144"/>
      <c r="OER36" s="144"/>
      <c r="OES36" s="141"/>
      <c r="OET36" s="141"/>
      <c r="OEU36" s="142"/>
      <c r="OEV36" s="142"/>
      <c r="OEW36" s="143"/>
      <c r="OEX36" s="144"/>
      <c r="OEY36" s="144"/>
      <c r="OEZ36" s="144"/>
      <c r="OFA36" s="141"/>
      <c r="OFB36" s="141"/>
      <c r="OFC36" s="142"/>
      <c r="OFD36" s="142"/>
      <c r="OFE36" s="143"/>
      <c r="OFF36" s="144"/>
      <c r="OFG36" s="144"/>
      <c r="OFH36" s="144"/>
      <c r="OFI36" s="141"/>
      <c r="OFJ36" s="141"/>
      <c r="OFK36" s="142"/>
      <c r="OFL36" s="142"/>
      <c r="OFM36" s="143"/>
      <c r="OFN36" s="144"/>
      <c r="OFO36" s="144"/>
      <c r="OFP36" s="144"/>
      <c r="OFQ36" s="141"/>
      <c r="OFR36" s="141"/>
      <c r="OFS36" s="142"/>
      <c r="OFT36" s="142"/>
      <c r="OFU36" s="143"/>
      <c r="OFV36" s="144"/>
      <c r="OFW36" s="144"/>
      <c r="OFX36" s="144"/>
      <c r="OFY36" s="141"/>
      <c r="OFZ36" s="141"/>
      <c r="OGA36" s="142"/>
      <c r="OGB36" s="142"/>
      <c r="OGC36" s="143"/>
      <c r="OGD36" s="144"/>
      <c r="OGE36" s="144"/>
      <c r="OGF36" s="144"/>
      <c r="OGG36" s="141"/>
      <c r="OGH36" s="141"/>
      <c r="OGI36" s="142"/>
      <c r="OGJ36" s="142"/>
      <c r="OGK36" s="143"/>
      <c r="OGL36" s="144"/>
      <c r="OGM36" s="144"/>
      <c r="OGN36" s="144"/>
      <c r="OGO36" s="141"/>
      <c r="OGP36" s="141"/>
      <c r="OGQ36" s="142"/>
      <c r="OGR36" s="142"/>
      <c r="OGS36" s="143"/>
      <c r="OGT36" s="144"/>
      <c r="OGU36" s="144"/>
      <c r="OGV36" s="144"/>
      <c r="OGW36" s="141"/>
      <c r="OGX36" s="141"/>
      <c r="OGY36" s="142"/>
      <c r="OGZ36" s="142"/>
      <c r="OHA36" s="143"/>
      <c r="OHB36" s="144"/>
      <c r="OHC36" s="144"/>
      <c r="OHD36" s="144"/>
      <c r="OHE36" s="141"/>
      <c r="OHF36" s="141"/>
      <c r="OHG36" s="142"/>
      <c r="OHH36" s="142"/>
      <c r="OHI36" s="143"/>
      <c r="OHJ36" s="144"/>
      <c r="OHK36" s="144"/>
      <c r="OHL36" s="144"/>
      <c r="OHM36" s="141"/>
      <c r="OHN36" s="141"/>
      <c r="OHO36" s="142"/>
      <c r="OHP36" s="142"/>
      <c r="OHQ36" s="143"/>
      <c r="OHR36" s="144"/>
      <c r="OHS36" s="144"/>
      <c r="OHT36" s="144"/>
      <c r="OHU36" s="141"/>
      <c r="OHV36" s="141"/>
      <c r="OHW36" s="142"/>
      <c r="OHX36" s="142"/>
      <c r="OHY36" s="143"/>
      <c r="OHZ36" s="144"/>
      <c r="OIA36" s="144"/>
      <c r="OIB36" s="144"/>
      <c r="OIC36" s="141"/>
      <c r="OID36" s="141"/>
      <c r="OIE36" s="142"/>
      <c r="OIF36" s="142"/>
      <c r="OIG36" s="143"/>
      <c r="OIH36" s="144"/>
      <c r="OII36" s="144"/>
      <c r="OIJ36" s="144"/>
      <c r="OIK36" s="141"/>
      <c r="OIL36" s="141"/>
      <c r="OIM36" s="142"/>
      <c r="OIN36" s="142"/>
      <c r="OIO36" s="143"/>
      <c r="OIP36" s="144"/>
      <c r="OIQ36" s="144"/>
      <c r="OIR36" s="144"/>
      <c r="OIS36" s="141"/>
      <c r="OIT36" s="141"/>
      <c r="OIU36" s="142"/>
      <c r="OIV36" s="142"/>
      <c r="OIW36" s="143"/>
      <c r="OIX36" s="144"/>
      <c r="OIY36" s="144"/>
      <c r="OIZ36" s="144"/>
      <c r="OJA36" s="141"/>
      <c r="OJB36" s="141"/>
      <c r="OJC36" s="142"/>
      <c r="OJD36" s="142"/>
      <c r="OJE36" s="143"/>
      <c r="OJF36" s="144"/>
      <c r="OJG36" s="144"/>
      <c r="OJH36" s="144"/>
      <c r="OJI36" s="141"/>
      <c r="OJJ36" s="141"/>
      <c r="OJK36" s="142"/>
      <c r="OJL36" s="142"/>
      <c r="OJM36" s="143"/>
      <c r="OJN36" s="144"/>
      <c r="OJO36" s="144"/>
      <c r="OJP36" s="144"/>
      <c r="OJQ36" s="141"/>
      <c r="OJR36" s="141"/>
      <c r="OJS36" s="142"/>
      <c r="OJT36" s="142"/>
      <c r="OJU36" s="143"/>
      <c r="OJV36" s="144"/>
      <c r="OJW36" s="144"/>
      <c r="OJX36" s="144"/>
      <c r="OJY36" s="141"/>
      <c r="OJZ36" s="141"/>
      <c r="OKA36" s="142"/>
      <c r="OKB36" s="142"/>
      <c r="OKC36" s="143"/>
      <c r="OKD36" s="144"/>
      <c r="OKE36" s="144"/>
      <c r="OKF36" s="144"/>
      <c r="OKG36" s="141"/>
      <c r="OKH36" s="141"/>
      <c r="OKI36" s="142"/>
      <c r="OKJ36" s="142"/>
      <c r="OKK36" s="143"/>
      <c r="OKL36" s="144"/>
      <c r="OKM36" s="144"/>
      <c r="OKN36" s="144"/>
      <c r="OKO36" s="141"/>
      <c r="OKP36" s="141"/>
      <c r="OKQ36" s="142"/>
      <c r="OKR36" s="142"/>
      <c r="OKS36" s="143"/>
      <c r="OKT36" s="144"/>
      <c r="OKU36" s="144"/>
      <c r="OKV36" s="144"/>
      <c r="OKW36" s="141"/>
      <c r="OKX36" s="141"/>
      <c r="OKY36" s="142"/>
      <c r="OKZ36" s="142"/>
      <c r="OLA36" s="143"/>
      <c r="OLB36" s="144"/>
      <c r="OLC36" s="144"/>
      <c r="OLD36" s="144"/>
      <c r="OLE36" s="141"/>
      <c r="OLF36" s="141"/>
      <c r="OLG36" s="142"/>
      <c r="OLH36" s="142"/>
      <c r="OLI36" s="143"/>
      <c r="OLJ36" s="144"/>
      <c r="OLK36" s="144"/>
      <c r="OLL36" s="144"/>
      <c r="OLM36" s="141"/>
      <c r="OLN36" s="141"/>
      <c r="OLO36" s="142"/>
      <c r="OLP36" s="142"/>
      <c r="OLQ36" s="143"/>
      <c r="OLR36" s="144"/>
      <c r="OLS36" s="144"/>
      <c r="OLT36" s="144"/>
      <c r="OLU36" s="141"/>
      <c r="OLV36" s="141"/>
      <c r="OLW36" s="142"/>
      <c r="OLX36" s="142"/>
      <c r="OLY36" s="143"/>
      <c r="OLZ36" s="144"/>
      <c r="OMA36" s="144"/>
      <c r="OMB36" s="144"/>
      <c r="OMC36" s="141"/>
      <c r="OMD36" s="141"/>
      <c r="OME36" s="142"/>
      <c r="OMF36" s="142"/>
      <c r="OMG36" s="143"/>
      <c r="OMH36" s="144"/>
      <c r="OMI36" s="144"/>
      <c r="OMJ36" s="144"/>
      <c r="OMK36" s="141"/>
      <c r="OML36" s="141"/>
      <c r="OMM36" s="142"/>
      <c r="OMN36" s="142"/>
      <c r="OMO36" s="143"/>
      <c r="OMP36" s="144"/>
      <c r="OMQ36" s="144"/>
      <c r="OMR36" s="144"/>
      <c r="OMS36" s="141"/>
      <c r="OMT36" s="141"/>
      <c r="OMU36" s="142"/>
      <c r="OMV36" s="142"/>
      <c r="OMW36" s="143"/>
      <c r="OMX36" s="144"/>
      <c r="OMY36" s="144"/>
      <c r="OMZ36" s="144"/>
      <c r="ONA36" s="141"/>
      <c r="ONB36" s="141"/>
      <c r="ONC36" s="142"/>
      <c r="OND36" s="142"/>
      <c r="ONE36" s="143"/>
      <c r="ONF36" s="144"/>
      <c r="ONG36" s="144"/>
      <c r="ONH36" s="144"/>
      <c r="ONI36" s="141"/>
      <c r="ONJ36" s="141"/>
      <c r="ONK36" s="142"/>
      <c r="ONL36" s="142"/>
      <c r="ONM36" s="143"/>
      <c r="ONN36" s="144"/>
      <c r="ONO36" s="144"/>
      <c r="ONP36" s="144"/>
      <c r="ONQ36" s="141"/>
      <c r="ONR36" s="141"/>
      <c r="ONS36" s="142"/>
      <c r="ONT36" s="142"/>
      <c r="ONU36" s="143"/>
      <c r="ONV36" s="144"/>
      <c r="ONW36" s="144"/>
      <c r="ONX36" s="144"/>
      <c r="ONY36" s="141"/>
      <c r="ONZ36" s="141"/>
      <c r="OOA36" s="142"/>
      <c r="OOB36" s="142"/>
      <c r="OOC36" s="143"/>
      <c r="OOD36" s="144"/>
      <c r="OOE36" s="144"/>
      <c r="OOF36" s="144"/>
      <c r="OOG36" s="141"/>
      <c r="OOH36" s="141"/>
      <c r="OOI36" s="142"/>
      <c r="OOJ36" s="142"/>
      <c r="OOK36" s="143"/>
      <c r="OOL36" s="144"/>
      <c r="OOM36" s="144"/>
      <c r="OON36" s="144"/>
      <c r="OOO36" s="141"/>
      <c r="OOP36" s="141"/>
      <c r="OOQ36" s="142"/>
      <c r="OOR36" s="142"/>
      <c r="OOS36" s="143"/>
      <c r="OOT36" s="144"/>
      <c r="OOU36" s="144"/>
      <c r="OOV36" s="144"/>
      <c r="OOW36" s="141"/>
      <c r="OOX36" s="141"/>
      <c r="OOY36" s="142"/>
      <c r="OOZ36" s="142"/>
      <c r="OPA36" s="143"/>
      <c r="OPB36" s="144"/>
      <c r="OPC36" s="144"/>
      <c r="OPD36" s="144"/>
      <c r="OPE36" s="141"/>
      <c r="OPF36" s="141"/>
      <c r="OPG36" s="142"/>
      <c r="OPH36" s="142"/>
      <c r="OPI36" s="143"/>
      <c r="OPJ36" s="144"/>
      <c r="OPK36" s="144"/>
      <c r="OPL36" s="144"/>
      <c r="OPM36" s="141"/>
      <c r="OPN36" s="141"/>
      <c r="OPO36" s="142"/>
      <c r="OPP36" s="142"/>
      <c r="OPQ36" s="143"/>
      <c r="OPR36" s="144"/>
      <c r="OPS36" s="144"/>
      <c r="OPT36" s="144"/>
      <c r="OPU36" s="141"/>
      <c r="OPV36" s="141"/>
      <c r="OPW36" s="142"/>
      <c r="OPX36" s="142"/>
      <c r="OPY36" s="143"/>
      <c r="OPZ36" s="144"/>
      <c r="OQA36" s="144"/>
      <c r="OQB36" s="144"/>
      <c r="OQC36" s="141"/>
      <c r="OQD36" s="141"/>
      <c r="OQE36" s="142"/>
      <c r="OQF36" s="142"/>
      <c r="OQG36" s="143"/>
      <c r="OQH36" s="144"/>
      <c r="OQI36" s="144"/>
      <c r="OQJ36" s="144"/>
      <c r="OQK36" s="141"/>
      <c r="OQL36" s="141"/>
      <c r="OQM36" s="142"/>
      <c r="OQN36" s="142"/>
      <c r="OQO36" s="143"/>
      <c r="OQP36" s="144"/>
      <c r="OQQ36" s="144"/>
      <c r="OQR36" s="144"/>
      <c r="OQS36" s="141"/>
      <c r="OQT36" s="141"/>
      <c r="OQU36" s="142"/>
      <c r="OQV36" s="142"/>
      <c r="OQW36" s="143"/>
      <c r="OQX36" s="144"/>
      <c r="OQY36" s="144"/>
      <c r="OQZ36" s="144"/>
      <c r="ORA36" s="141"/>
      <c r="ORB36" s="141"/>
      <c r="ORC36" s="142"/>
      <c r="ORD36" s="142"/>
      <c r="ORE36" s="143"/>
      <c r="ORF36" s="144"/>
      <c r="ORG36" s="144"/>
      <c r="ORH36" s="144"/>
      <c r="ORI36" s="141"/>
      <c r="ORJ36" s="141"/>
      <c r="ORK36" s="142"/>
      <c r="ORL36" s="142"/>
      <c r="ORM36" s="143"/>
      <c r="ORN36" s="144"/>
      <c r="ORO36" s="144"/>
      <c r="ORP36" s="144"/>
      <c r="ORQ36" s="141"/>
      <c r="ORR36" s="141"/>
      <c r="ORS36" s="142"/>
      <c r="ORT36" s="142"/>
      <c r="ORU36" s="143"/>
      <c r="ORV36" s="144"/>
      <c r="ORW36" s="144"/>
      <c r="ORX36" s="144"/>
      <c r="ORY36" s="141"/>
      <c r="ORZ36" s="141"/>
      <c r="OSA36" s="142"/>
      <c r="OSB36" s="142"/>
      <c r="OSC36" s="143"/>
      <c r="OSD36" s="144"/>
      <c r="OSE36" s="144"/>
      <c r="OSF36" s="144"/>
      <c r="OSG36" s="141"/>
      <c r="OSH36" s="141"/>
      <c r="OSI36" s="142"/>
      <c r="OSJ36" s="142"/>
      <c r="OSK36" s="143"/>
      <c r="OSL36" s="144"/>
      <c r="OSM36" s="144"/>
      <c r="OSN36" s="144"/>
      <c r="OSO36" s="141"/>
      <c r="OSP36" s="141"/>
      <c r="OSQ36" s="142"/>
      <c r="OSR36" s="142"/>
      <c r="OSS36" s="143"/>
      <c r="OST36" s="144"/>
      <c r="OSU36" s="144"/>
      <c r="OSV36" s="144"/>
      <c r="OSW36" s="141"/>
      <c r="OSX36" s="141"/>
      <c r="OSY36" s="142"/>
      <c r="OSZ36" s="142"/>
      <c r="OTA36" s="143"/>
      <c r="OTB36" s="144"/>
      <c r="OTC36" s="144"/>
      <c r="OTD36" s="144"/>
      <c r="OTE36" s="141"/>
      <c r="OTF36" s="141"/>
      <c r="OTG36" s="142"/>
      <c r="OTH36" s="142"/>
      <c r="OTI36" s="143"/>
      <c r="OTJ36" s="144"/>
      <c r="OTK36" s="144"/>
      <c r="OTL36" s="144"/>
      <c r="OTM36" s="141"/>
      <c r="OTN36" s="141"/>
      <c r="OTO36" s="142"/>
      <c r="OTP36" s="142"/>
      <c r="OTQ36" s="143"/>
      <c r="OTR36" s="144"/>
      <c r="OTS36" s="144"/>
      <c r="OTT36" s="144"/>
      <c r="OTU36" s="141"/>
      <c r="OTV36" s="141"/>
      <c r="OTW36" s="142"/>
      <c r="OTX36" s="142"/>
      <c r="OTY36" s="143"/>
      <c r="OTZ36" s="144"/>
      <c r="OUA36" s="144"/>
      <c r="OUB36" s="144"/>
      <c r="OUC36" s="141"/>
      <c r="OUD36" s="141"/>
      <c r="OUE36" s="142"/>
      <c r="OUF36" s="142"/>
      <c r="OUG36" s="143"/>
      <c r="OUH36" s="144"/>
      <c r="OUI36" s="144"/>
      <c r="OUJ36" s="144"/>
      <c r="OUK36" s="141"/>
      <c r="OUL36" s="141"/>
      <c r="OUM36" s="142"/>
      <c r="OUN36" s="142"/>
      <c r="OUO36" s="143"/>
      <c r="OUP36" s="144"/>
      <c r="OUQ36" s="144"/>
      <c r="OUR36" s="144"/>
      <c r="OUS36" s="141"/>
      <c r="OUT36" s="141"/>
      <c r="OUU36" s="142"/>
      <c r="OUV36" s="142"/>
      <c r="OUW36" s="143"/>
      <c r="OUX36" s="144"/>
      <c r="OUY36" s="144"/>
      <c r="OUZ36" s="144"/>
      <c r="OVA36" s="141"/>
      <c r="OVB36" s="141"/>
      <c r="OVC36" s="142"/>
      <c r="OVD36" s="142"/>
      <c r="OVE36" s="143"/>
      <c r="OVF36" s="144"/>
      <c r="OVG36" s="144"/>
      <c r="OVH36" s="144"/>
      <c r="OVI36" s="141"/>
      <c r="OVJ36" s="141"/>
      <c r="OVK36" s="142"/>
      <c r="OVL36" s="142"/>
      <c r="OVM36" s="143"/>
      <c r="OVN36" s="144"/>
      <c r="OVO36" s="144"/>
      <c r="OVP36" s="144"/>
      <c r="OVQ36" s="141"/>
      <c r="OVR36" s="141"/>
      <c r="OVS36" s="142"/>
      <c r="OVT36" s="142"/>
      <c r="OVU36" s="143"/>
      <c r="OVV36" s="144"/>
      <c r="OVW36" s="144"/>
      <c r="OVX36" s="144"/>
      <c r="OVY36" s="141"/>
      <c r="OVZ36" s="141"/>
      <c r="OWA36" s="142"/>
      <c r="OWB36" s="142"/>
      <c r="OWC36" s="143"/>
      <c r="OWD36" s="144"/>
      <c r="OWE36" s="144"/>
      <c r="OWF36" s="144"/>
      <c r="OWG36" s="141"/>
      <c r="OWH36" s="141"/>
      <c r="OWI36" s="142"/>
      <c r="OWJ36" s="142"/>
      <c r="OWK36" s="143"/>
      <c r="OWL36" s="144"/>
      <c r="OWM36" s="144"/>
      <c r="OWN36" s="144"/>
      <c r="OWO36" s="141"/>
      <c r="OWP36" s="141"/>
      <c r="OWQ36" s="142"/>
      <c r="OWR36" s="142"/>
      <c r="OWS36" s="143"/>
      <c r="OWT36" s="144"/>
      <c r="OWU36" s="144"/>
      <c r="OWV36" s="144"/>
      <c r="OWW36" s="141"/>
      <c r="OWX36" s="141"/>
      <c r="OWY36" s="142"/>
      <c r="OWZ36" s="142"/>
      <c r="OXA36" s="143"/>
      <c r="OXB36" s="144"/>
      <c r="OXC36" s="144"/>
      <c r="OXD36" s="144"/>
      <c r="OXE36" s="141"/>
      <c r="OXF36" s="141"/>
      <c r="OXG36" s="142"/>
      <c r="OXH36" s="142"/>
      <c r="OXI36" s="143"/>
      <c r="OXJ36" s="144"/>
      <c r="OXK36" s="144"/>
      <c r="OXL36" s="144"/>
      <c r="OXM36" s="141"/>
      <c r="OXN36" s="141"/>
      <c r="OXO36" s="142"/>
      <c r="OXP36" s="142"/>
      <c r="OXQ36" s="143"/>
      <c r="OXR36" s="144"/>
      <c r="OXS36" s="144"/>
      <c r="OXT36" s="144"/>
      <c r="OXU36" s="141"/>
      <c r="OXV36" s="141"/>
      <c r="OXW36" s="142"/>
      <c r="OXX36" s="142"/>
      <c r="OXY36" s="143"/>
      <c r="OXZ36" s="144"/>
      <c r="OYA36" s="144"/>
      <c r="OYB36" s="144"/>
      <c r="OYC36" s="141"/>
      <c r="OYD36" s="141"/>
      <c r="OYE36" s="142"/>
      <c r="OYF36" s="142"/>
      <c r="OYG36" s="143"/>
      <c r="OYH36" s="144"/>
      <c r="OYI36" s="144"/>
      <c r="OYJ36" s="144"/>
      <c r="OYK36" s="141"/>
      <c r="OYL36" s="141"/>
      <c r="OYM36" s="142"/>
      <c r="OYN36" s="142"/>
      <c r="OYO36" s="143"/>
      <c r="OYP36" s="144"/>
      <c r="OYQ36" s="144"/>
      <c r="OYR36" s="144"/>
      <c r="OYS36" s="141"/>
      <c r="OYT36" s="141"/>
      <c r="OYU36" s="142"/>
      <c r="OYV36" s="142"/>
      <c r="OYW36" s="143"/>
      <c r="OYX36" s="144"/>
      <c r="OYY36" s="144"/>
      <c r="OYZ36" s="144"/>
      <c r="OZA36" s="141"/>
      <c r="OZB36" s="141"/>
      <c r="OZC36" s="142"/>
      <c r="OZD36" s="142"/>
      <c r="OZE36" s="143"/>
      <c r="OZF36" s="144"/>
      <c r="OZG36" s="144"/>
      <c r="OZH36" s="144"/>
      <c r="OZI36" s="141"/>
      <c r="OZJ36" s="141"/>
      <c r="OZK36" s="142"/>
      <c r="OZL36" s="142"/>
      <c r="OZM36" s="143"/>
      <c r="OZN36" s="144"/>
      <c r="OZO36" s="144"/>
      <c r="OZP36" s="144"/>
      <c r="OZQ36" s="141"/>
      <c r="OZR36" s="141"/>
      <c r="OZS36" s="142"/>
      <c r="OZT36" s="142"/>
      <c r="OZU36" s="143"/>
      <c r="OZV36" s="144"/>
      <c r="OZW36" s="144"/>
      <c r="OZX36" s="144"/>
      <c r="OZY36" s="141"/>
      <c r="OZZ36" s="141"/>
      <c r="PAA36" s="142"/>
      <c r="PAB36" s="142"/>
      <c r="PAC36" s="143"/>
      <c r="PAD36" s="144"/>
      <c r="PAE36" s="144"/>
      <c r="PAF36" s="144"/>
      <c r="PAG36" s="141"/>
      <c r="PAH36" s="141"/>
      <c r="PAI36" s="142"/>
      <c r="PAJ36" s="142"/>
      <c r="PAK36" s="143"/>
      <c r="PAL36" s="144"/>
      <c r="PAM36" s="144"/>
      <c r="PAN36" s="144"/>
      <c r="PAO36" s="141"/>
      <c r="PAP36" s="141"/>
      <c r="PAQ36" s="142"/>
      <c r="PAR36" s="142"/>
      <c r="PAS36" s="143"/>
      <c r="PAT36" s="144"/>
      <c r="PAU36" s="144"/>
      <c r="PAV36" s="144"/>
      <c r="PAW36" s="141"/>
      <c r="PAX36" s="141"/>
      <c r="PAY36" s="142"/>
      <c r="PAZ36" s="142"/>
      <c r="PBA36" s="143"/>
      <c r="PBB36" s="144"/>
      <c r="PBC36" s="144"/>
      <c r="PBD36" s="144"/>
      <c r="PBE36" s="141"/>
      <c r="PBF36" s="141"/>
      <c r="PBG36" s="142"/>
      <c r="PBH36" s="142"/>
      <c r="PBI36" s="143"/>
      <c r="PBJ36" s="144"/>
      <c r="PBK36" s="144"/>
      <c r="PBL36" s="144"/>
      <c r="PBM36" s="141"/>
      <c r="PBN36" s="141"/>
      <c r="PBO36" s="142"/>
      <c r="PBP36" s="142"/>
      <c r="PBQ36" s="143"/>
      <c r="PBR36" s="144"/>
      <c r="PBS36" s="144"/>
      <c r="PBT36" s="144"/>
      <c r="PBU36" s="141"/>
      <c r="PBV36" s="141"/>
      <c r="PBW36" s="142"/>
      <c r="PBX36" s="142"/>
      <c r="PBY36" s="143"/>
      <c r="PBZ36" s="144"/>
      <c r="PCA36" s="144"/>
      <c r="PCB36" s="144"/>
      <c r="PCC36" s="141"/>
      <c r="PCD36" s="141"/>
      <c r="PCE36" s="142"/>
      <c r="PCF36" s="142"/>
      <c r="PCG36" s="143"/>
      <c r="PCH36" s="144"/>
      <c r="PCI36" s="144"/>
      <c r="PCJ36" s="144"/>
      <c r="PCK36" s="141"/>
      <c r="PCL36" s="141"/>
      <c r="PCM36" s="142"/>
      <c r="PCN36" s="142"/>
      <c r="PCO36" s="143"/>
      <c r="PCP36" s="144"/>
      <c r="PCQ36" s="144"/>
      <c r="PCR36" s="144"/>
      <c r="PCS36" s="141"/>
      <c r="PCT36" s="141"/>
      <c r="PCU36" s="142"/>
      <c r="PCV36" s="142"/>
      <c r="PCW36" s="143"/>
      <c r="PCX36" s="144"/>
      <c r="PCY36" s="144"/>
      <c r="PCZ36" s="144"/>
      <c r="PDA36" s="141"/>
      <c r="PDB36" s="141"/>
      <c r="PDC36" s="142"/>
      <c r="PDD36" s="142"/>
      <c r="PDE36" s="143"/>
      <c r="PDF36" s="144"/>
      <c r="PDG36" s="144"/>
      <c r="PDH36" s="144"/>
      <c r="PDI36" s="141"/>
      <c r="PDJ36" s="141"/>
      <c r="PDK36" s="142"/>
      <c r="PDL36" s="142"/>
      <c r="PDM36" s="143"/>
      <c r="PDN36" s="144"/>
      <c r="PDO36" s="144"/>
      <c r="PDP36" s="144"/>
      <c r="PDQ36" s="141"/>
      <c r="PDR36" s="141"/>
      <c r="PDS36" s="142"/>
      <c r="PDT36" s="142"/>
      <c r="PDU36" s="143"/>
      <c r="PDV36" s="144"/>
      <c r="PDW36" s="144"/>
      <c r="PDX36" s="144"/>
      <c r="PDY36" s="141"/>
      <c r="PDZ36" s="141"/>
      <c r="PEA36" s="142"/>
      <c r="PEB36" s="142"/>
      <c r="PEC36" s="143"/>
      <c r="PED36" s="144"/>
      <c r="PEE36" s="144"/>
      <c r="PEF36" s="144"/>
      <c r="PEG36" s="141"/>
      <c r="PEH36" s="141"/>
      <c r="PEI36" s="142"/>
      <c r="PEJ36" s="142"/>
      <c r="PEK36" s="143"/>
      <c r="PEL36" s="144"/>
      <c r="PEM36" s="144"/>
      <c r="PEN36" s="144"/>
      <c r="PEO36" s="141"/>
      <c r="PEP36" s="141"/>
      <c r="PEQ36" s="142"/>
      <c r="PER36" s="142"/>
      <c r="PES36" s="143"/>
      <c r="PET36" s="144"/>
      <c r="PEU36" s="144"/>
      <c r="PEV36" s="144"/>
      <c r="PEW36" s="141"/>
      <c r="PEX36" s="141"/>
      <c r="PEY36" s="142"/>
      <c r="PEZ36" s="142"/>
      <c r="PFA36" s="143"/>
      <c r="PFB36" s="144"/>
      <c r="PFC36" s="144"/>
      <c r="PFD36" s="144"/>
      <c r="PFE36" s="141"/>
      <c r="PFF36" s="141"/>
      <c r="PFG36" s="142"/>
      <c r="PFH36" s="142"/>
      <c r="PFI36" s="143"/>
      <c r="PFJ36" s="144"/>
      <c r="PFK36" s="144"/>
      <c r="PFL36" s="144"/>
      <c r="PFM36" s="141"/>
      <c r="PFN36" s="141"/>
      <c r="PFO36" s="142"/>
      <c r="PFP36" s="142"/>
      <c r="PFQ36" s="143"/>
      <c r="PFR36" s="144"/>
      <c r="PFS36" s="144"/>
      <c r="PFT36" s="144"/>
      <c r="PFU36" s="141"/>
      <c r="PFV36" s="141"/>
      <c r="PFW36" s="142"/>
      <c r="PFX36" s="142"/>
      <c r="PFY36" s="143"/>
      <c r="PFZ36" s="144"/>
      <c r="PGA36" s="144"/>
      <c r="PGB36" s="144"/>
      <c r="PGC36" s="141"/>
      <c r="PGD36" s="141"/>
      <c r="PGE36" s="142"/>
      <c r="PGF36" s="142"/>
      <c r="PGG36" s="143"/>
      <c r="PGH36" s="144"/>
      <c r="PGI36" s="144"/>
      <c r="PGJ36" s="144"/>
      <c r="PGK36" s="141"/>
      <c r="PGL36" s="141"/>
      <c r="PGM36" s="142"/>
      <c r="PGN36" s="142"/>
      <c r="PGO36" s="143"/>
      <c r="PGP36" s="144"/>
      <c r="PGQ36" s="144"/>
      <c r="PGR36" s="144"/>
      <c r="PGS36" s="141"/>
      <c r="PGT36" s="141"/>
      <c r="PGU36" s="142"/>
      <c r="PGV36" s="142"/>
      <c r="PGW36" s="143"/>
      <c r="PGX36" s="144"/>
      <c r="PGY36" s="144"/>
      <c r="PGZ36" s="144"/>
      <c r="PHA36" s="141"/>
      <c r="PHB36" s="141"/>
      <c r="PHC36" s="142"/>
      <c r="PHD36" s="142"/>
      <c r="PHE36" s="143"/>
      <c r="PHF36" s="144"/>
      <c r="PHG36" s="144"/>
      <c r="PHH36" s="144"/>
      <c r="PHI36" s="141"/>
      <c r="PHJ36" s="141"/>
      <c r="PHK36" s="142"/>
      <c r="PHL36" s="142"/>
      <c r="PHM36" s="143"/>
      <c r="PHN36" s="144"/>
      <c r="PHO36" s="144"/>
      <c r="PHP36" s="144"/>
      <c r="PHQ36" s="141"/>
      <c r="PHR36" s="141"/>
      <c r="PHS36" s="142"/>
      <c r="PHT36" s="142"/>
      <c r="PHU36" s="143"/>
      <c r="PHV36" s="144"/>
      <c r="PHW36" s="144"/>
      <c r="PHX36" s="144"/>
      <c r="PHY36" s="141"/>
      <c r="PHZ36" s="141"/>
      <c r="PIA36" s="142"/>
      <c r="PIB36" s="142"/>
      <c r="PIC36" s="143"/>
      <c r="PID36" s="144"/>
      <c r="PIE36" s="144"/>
      <c r="PIF36" s="144"/>
      <c r="PIG36" s="141"/>
      <c r="PIH36" s="141"/>
      <c r="PII36" s="142"/>
      <c r="PIJ36" s="142"/>
      <c r="PIK36" s="143"/>
      <c r="PIL36" s="144"/>
      <c r="PIM36" s="144"/>
      <c r="PIN36" s="144"/>
      <c r="PIO36" s="141"/>
      <c r="PIP36" s="141"/>
      <c r="PIQ36" s="142"/>
      <c r="PIR36" s="142"/>
      <c r="PIS36" s="143"/>
      <c r="PIT36" s="144"/>
      <c r="PIU36" s="144"/>
      <c r="PIV36" s="144"/>
      <c r="PIW36" s="141"/>
      <c r="PIX36" s="141"/>
      <c r="PIY36" s="142"/>
      <c r="PIZ36" s="142"/>
      <c r="PJA36" s="143"/>
      <c r="PJB36" s="144"/>
      <c r="PJC36" s="144"/>
      <c r="PJD36" s="144"/>
      <c r="PJE36" s="141"/>
      <c r="PJF36" s="141"/>
      <c r="PJG36" s="142"/>
      <c r="PJH36" s="142"/>
      <c r="PJI36" s="143"/>
      <c r="PJJ36" s="144"/>
      <c r="PJK36" s="144"/>
      <c r="PJL36" s="144"/>
      <c r="PJM36" s="141"/>
      <c r="PJN36" s="141"/>
      <c r="PJO36" s="142"/>
      <c r="PJP36" s="142"/>
      <c r="PJQ36" s="143"/>
      <c r="PJR36" s="144"/>
      <c r="PJS36" s="144"/>
      <c r="PJT36" s="144"/>
      <c r="PJU36" s="141"/>
      <c r="PJV36" s="141"/>
      <c r="PJW36" s="142"/>
      <c r="PJX36" s="142"/>
      <c r="PJY36" s="143"/>
      <c r="PJZ36" s="144"/>
      <c r="PKA36" s="144"/>
      <c r="PKB36" s="144"/>
      <c r="PKC36" s="141"/>
      <c r="PKD36" s="141"/>
      <c r="PKE36" s="142"/>
      <c r="PKF36" s="142"/>
      <c r="PKG36" s="143"/>
      <c r="PKH36" s="144"/>
      <c r="PKI36" s="144"/>
      <c r="PKJ36" s="144"/>
      <c r="PKK36" s="141"/>
      <c r="PKL36" s="141"/>
      <c r="PKM36" s="142"/>
      <c r="PKN36" s="142"/>
      <c r="PKO36" s="143"/>
      <c r="PKP36" s="144"/>
      <c r="PKQ36" s="144"/>
      <c r="PKR36" s="144"/>
      <c r="PKS36" s="141"/>
      <c r="PKT36" s="141"/>
      <c r="PKU36" s="142"/>
      <c r="PKV36" s="142"/>
      <c r="PKW36" s="143"/>
      <c r="PKX36" s="144"/>
      <c r="PKY36" s="144"/>
      <c r="PKZ36" s="144"/>
      <c r="PLA36" s="141"/>
      <c r="PLB36" s="141"/>
      <c r="PLC36" s="142"/>
      <c r="PLD36" s="142"/>
      <c r="PLE36" s="143"/>
      <c r="PLF36" s="144"/>
      <c r="PLG36" s="144"/>
      <c r="PLH36" s="144"/>
      <c r="PLI36" s="141"/>
      <c r="PLJ36" s="141"/>
      <c r="PLK36" s="142"/>
      <c r="PLL36" s="142"/>
      <c r="PLM36" s="143"/>
      <c r="PLN36" s="144"/>
      <c r="PLO36" s="144"/>
      <c r="PLP36" s="144"/>
      <c r="PLQ36" s="141"/>
      <c r="PLR36" s="141"/>
      <c r="PLS36" s="142"/>
      <c r="PLT36" s="142"/>
      <c r="PLU36" s="143"/>
      <c r="PLV36" s="144"/>
      <c r="PLW36" s="144"/>
      <c r="PLX36" s="144"/>
      <c r="PLY36" s="141"/>
      <c r="PLZ36" s="141"/>
      <c r="PMA36" s="142"/>
      <c r="PMB36" s="142"/>
      <c r="PMC36" s="143"/>
      <c r="PMD36" s="144"/>
      <c r="PME36" s="144"/>
      <c r="PMF36" s="144"/>
      <c r="PMG36" s="141"/>
      <c r="PMH36" s="141"/>
      <c r="PMI36" s="142"/>
      <c r="PMJ36" s="142"/>
      <c r="PMK36" s="143"/>
      <c r="PML36" s="144"/>
      <c r="PMM36" s="144"/>
      <c r="PMN36" s="144"/>
      <c r="PMO36" s="141"/>
      <c r="PMP36" s="141"/>
      <c r="PMQ36" s="142"/>
      <c r="PMR36" s="142"/>
      <c r="PMS36" s="143"/>
      <c r="PMT36" s="144"/>
      <c r="PMU36" s="144"/>
      <c r="PMV36" s="144"/>
      <c r="PMW36" s="141"/>
      <c r="PMX36" s="141"/>
      <c r="PMY36" s="142"/>
      <c r="PMZ36" s="142"/>
      <c r="PNA36" s="143"/>
      <c r="PNB36" s="144"/>
      <c r="PNC36" s="144"/>
      <c r="PND36" s="144"/>
      <c r="PNE36" s="141"/>
      <c r="PNF36" s="141"/>
      <c r="PNG36" s="142"/>
      <c r="PNH36" s="142"/>
      <c r="PNI36" s="143"/>
      <c r="PNJ36" s="144"/>
      <c r="PNK36" s="144"/>
      <c r="PNL36" s="144"/>
      <c r="PNM36" s="141"/>
      <c r="PNN36" s="141"/>
      <c r="PNO36" s="142"/>
      <c r="PNP36" s="142"/>
      <c r="PNQ36" s="143"/>
      <c r="PNR36" s="144"/>
      <c r="PNS36" s="144"/>
      <c r="PNT36" s="144"/>
      <c r="PNU36" s="141"/>
      <c r="PNV36" s="141"/>
      <c r="PNW36" s="142"/>
      <c r="PNX36" s="142"/>
      <c r="PNY36" s="143"/>
      <c r="PNZ36" s="144"/>
      <c r="POA36" s="144"/>
      <c r="POB36" s="144"/>
      <c r="POC36" s="141"/>
      <c r="POD36" s="141"/>
      <c r="POE36" s="142"/>
      <c r="POF36" s="142"/>
      <c r="POG36" s="143"/>
      <c r="POH36" s="144"/>
      <c r="POI36" s="144"/>
      <c r="POJ36" s="144"/>
      <c r="POK36" s="141"/>
      <c r="POL36" s="141"/>
      <c r="POM36" s="142"/>
      <c r="PON36" s="142"/>
      <c r="POO36" s="143"/>
      <c r="POP36" s="144"/>
      <c r="POQ36" s="144"/>
      <c r="POR36" s="144"/>
      <c r="POS36" s="141"/>
      <c r="POT36" s="141"/>
      <c r="POU36" s="142"/>
      <c r="POV36" s="142"/>
      <c r="POW36" s="143"/>
      <c r="POX36" s="144"/>
      <c r="POY36" s="144"/>
      <c r="POZ36" s="144"/>
      <c r="PPA36" s="141"/>
      <c r="PPB36" s="141"/>
      <c r="PPC36" s="142"/>
      <c r="PPD36" s="142"/>
      <c r="PPE36" s="143"/>
      <c r="PPF36" s="144"/>
      <c r="PPG36" s="144"/>
      <c r="PPH36" s="144"/>
      <c r="PPI36" s="141"/>
      <c r="PPJ36" s="141"/>
      <c r="PPK36" s="142"/>
      <c r="PPL36" s="142"/>
      <c r="PPM36" s="143"/>
      <c r="PPN36" s="144"/>
      <c r="PPO36" s="144"/>
      <c r="PPP36" s="144"/>
      <c r="PPQ36" s="141"/>
      <c r="PPR36" s="141"/>
      <c r="PPS36" s="142"/>
      <c r="PPT36" s="142"/>
      <c r="PPU36" s="143"/>
      <c r="PPV36" s="144"/>
      <c r="PPW36" s="144"/>
      <c r="PPX36" s="144"/>
      <c r="PPY36" s="141"/>
      <c r="PPZ36" s="141"/>
      <c r="PQA36" s="142"/>
      <c r="PQB36" s="142"/>
      <c r="PQC36" s="143"/>
      <c r="PQD36" s="144"/>
      <c r="PQE36" s="144"/>
      <c r="PQF36" s="144"/>
      <c r="PQG36" s="141"/>
      <c r="PQH36" s="141"/>
      <c r="PQI36" s="142"/>
      <c r="PQJ36" s="142"/>
      <c r="PQK36" s="143"/>
      <c r="PQL36" s="144"/>
      <c r="PQM36" s="144"/>
      <c r="PQN36" s="144"/>
      <c r="PQO36" s="141"/>
      <c r="PQP36" s="141"/>
      <c r="PQQ36" s="142"/>
      <c r="PQR36" s="142"/>
      <c r="PQS36" s="143"/>
      <c r="PQT36" s="144"/>
      <c r="PQU36" s="144"/>
      <c r="PQV36" s="144"/>
      <c r="PQW36" s="141"/>
      <c r="PQX36" s="141"/>
      <c r="PQY36" s="142"/>
      <c r="PQZ36" s="142"/>
      <c r="PRA36" s="143"/>
      <c r="PRB36" s="144"/>
      <c r="PRC36" s="144"/>
      <c r="PRD36" s="144"/>
      <c r="PRE36" s="141"/>
      <c r="PRF36" s="141"/>
      <c r="PRG36" s="142"/>
      <c r="PRH36" s="142"/>
      <c r="PRI36" s="143"/>
      <c r="PRJ36" s="144"/>
      <c r="PRK36" s="144"/>
      <c r="PRL36" s="144"/>
      <c r="PRM36" s="141"/>
      <c r="PRN36" s="141"/>
      <c r="PRO36" s="142"/>
      <c r="PRP36" s="142"/>
      <c r="PRQ36" s="143"/>
      <c r="PRR36" s="144"/>
      <c r="PRS36" s="144"/>
      <c r="PRT36" s="144"/>
      <c r="PRU36" s="141"/>
      <c r="PRV36" s="141"/>
      <c r="PRW36" s="142"/>
      <c r="PRX36" s="142"/>
      <c r="PRY36" s="143"/>
      <c r="PRZ36" s="144"/>
      <c r="PSA36" s="144"/>
      <c r="PSB36" s="144"/>
      <c r="PSC36" s="141"/>
      <c r="PSD36" s="141"/>
      <c r="PSE36" s="142"/>
      <c r="PSF36" s="142"/>
      <c r="PSG36" s="143"/>
      <c r="PSH36" s="144"/>
      <c r="PSI36" s="144"/>
      <c r="PSJ36" s="144"/>
      <c r="PSK36" s="141"/>
      <c r="PSL36" s="141"/>
      <c r="PSM36" s="142"/>
      <c r="PSN36" s="142"/>
      <c r="PSO36" s="143"/>
      <c r="PSP36" s="144"/>
      <c r="PSQ36" s="144"/>
      <c r="PSR36" s="144"/>
      <c r="PSS36" s="141"/>
      <c r="PST36" s="141"/>
      <c r="PSU36" s="142"/>
      <c r="PSV36" s="142"/>
      <c r="PSW36" s="143"/>
      <c r="PSX36" s="144"/>
      <c r="PSY36" s="144"/>
      <c r="PSZ36" s="144"/>
      <c r="PTA36" s="141"/>
      <c r="PTB36" s="141"/>
      <c r="PTC36" s="142"/>
      <c r="PTD36" s="142"/>
      <c r="PTE36" s="143"/>
      <c r="PTF36" s="144"/>
      <c r="PTG36" s="144"/>
      <c r="PTH36" s="144"/>
      <c r="PTI36" s="141"/>
      <c r="PTJ36" s="141"/>
      <c r="PTK36" s="142"/>
      <c r="PTL36" s="142"/>
      <c r="PTM36" s="143"/>
      <c r="PTN36" s="144"/>
      <c r="PTO36" s="144"/>
      <c r="PTP36" s="144"/>
      <c r="PTQ36" s="141"/>
      <c r="PTR36" s="141"/>
      <c r="PTS36" s="142"/>
      <c r="PTT36" s="142"/>
      <c r="PTU36" s="143"/>
      <c r="PTV36" s="144"/>
      <c r="PTW36" s="144"/>
      <c r="PTX36" s="144"/>
      <c r="PTY36" s="141"/>
      <c r="PTZ36" s="141"/>
      <c r="PUA36" s="142"/>
      <c r="PUB36" s="142"/>
      <c r="PUC36" s="143"/>
      <c r="PUD36" s="144"/>
      <c r="PUE36" s="144"/>
      <c r="PUF36" s="144"/>
      <c r="PUG36" s="141"/>
      <c r="PUH36" s="141"/>
      <c r="PUI36" s="142"/>
      <c r="PUJ36" s="142"/>
      <c r="PUK36" s="143"/>
      <c r="PUL36" s="144"/>
      <c r="PUM36" s="144"/>
      <c r="PUN36" s="144"/>
      <c r="PUO36" s="141"/>
      <c r="PUP36" s="141"/>
      <c r="PUQ36" s="142"/>
      <c r="PUR36" s="142"/>
      <c r="PUS36" s="143"/>
      <c r="PUT36" s="144"/>
      <c r="PUU36" s="144"/>
      <c r="PUV36" s="144"/>
      <c r="PUW36" s="141"/>
      <c r="PUX36" s="141"/>
      <c r="PUY36" s="142"/>
      <c r="PUZ36" s="142"/>
      <c r="PVA36" s="143"/>
      <c r="PVB36" s="144"/>
      <c r="PVC36" s="144"/>
      <c r="PVD36" s="144"/>
      <c r="PVE36" s="141"/>
      <c r="PVF36" s="141"/>
      <c r="PVG36" s="142"/>
      <c r="PVH36" s="142"/>
      <c r="PVI36" s="143"/>
      <c r="PVJ36" s="144"/>
      <c r="PVK36" s="144"/>
      <c r="PVL36" s="144"/>
      <c r="PVM36" s="141"/>
      <c r="PVN36" s="141"/>
      <c r="PVO36" s="142"/>
      <c r="PVP36" s="142"/>
      <c r="PVQ36" s="143"/>
      <c r="PVR36" s="144"/>
      <c r="PVS36" s="144"/>
      <c r="PVT36" s="144"/>
      <c r="PVU36" s="141"/>
      <c r="PVV36" s="141"/>
      <c r="PVW36" s="142"/>
      <c r="PVX36" s="142"/>
      <c r="PVY36" s="143"/>
      <c r="PVZ36" s="144"/>
      <c r="PWA36" s="144"/>
      <c r="PWB36" s="144"/>
      <c r="PWC36" s="141"/>
      <c r="PWD36" s="141"/>
      <c r="PWE36" s="142"/>
      <c r="PWF36" s="142"/>
      <c r="PWG36" s="143"/>
      <c r="PWH36" s="144"/>
      <c r="PWI36" s="144"/>
      <c r="PWJ36" s="144"/>
      <c r="PWK36" s="141"/>
      <c r="PWL36" s="141"/>
      <c r="PWM36" s="142"/>
      <c r="PWN36" s="142"/>
      <c r="PWO36" s="143"/>
      <c r="PWP36" s="144"/>
      <c r="PWQ36" s="144"/>
      <c r="PWR36" s="144"/>
      <c r="PWS36" s="141"/>
      <c r="PWT36" s="141"/>
      <c r="PWU36" s="142"/>
      <c r="PWV36" s="142"/>
      <c r="PWW36" s="143"/>
      <c r="PWX36" s="144"/>
      <c r="PWY36" s="144"/>
      <c r="PWZ36" s="144"/>
      <c r="PXA36" s="141"/>
      <c r="PXB36" s="141"/>
      <c r="PXC36" s="142"/>
      <c r="PXD36" s="142"/>
      <c r="PXE36" s="143"/>
      <c r="PXF36" s="144"/>
      <c r="PXG36" s="144"/>
      <c r="PXH36" s="144"/>
      <c r="PXI36" s="141"/>
      <c r="PXJ36" s="141"/>
      <c r="PXK36" s="142"/>
      <c r="PXL36" s="142"/>
      <c r="PXM36" s="143"/>
      <c r="PXN36" s="144"/>
      <c r="PXO36" s="144"/>
      <c r="PXP36" s="144"/>
      <c r="PXQ36" s="141"/>
      <c r="PXR36" s="141"/>
      <c r="PXS36" s="142"/>
      <c r="PXT36" s="142"/>
      <c r="PXU36" s="143"/>
      <c r="PXV36" s="144"/>
      <c r="PXW36" s="144"/>
      <c r="PXX36" s="144"/>
      <c r="PXY36" s="141"/>
      <c r="PXZ36" s="141"/>
      <c r="PYA36" s="142"/>
      <c r="PYB36" s="142"/>
      <c r="PYC36" s="143"/>
      <c r="PYD36" s="144"/>
      <c r="PYE36" s="144"/>
      <c r="PYF36" s="144"/>
      <c r="PYG36" s="141"/>
      <c r="PYH36" s="141"/>
      <c r="PYI36" s="142"/>
      <c r="PYJ36" s="142"/>
      <c r="PYK36" s="143"/>
      <c r="PYL36" s="144"/>
      <c r="PYM36" s="144"/>
      <c r="PYN36" s="144"/>
      <c r="PYO36" s="141"/>
      <c r="PYP36" s="141"/>
      <c r="PYQ36" s="142"/>
      <c r="PYR36" s="142"/>
      <c r="PYS36" s="143"/>
      <c r="PYT36" s="144"/>
      <c r="PYU36" s="144"/>
      <c r="PYV36" s="144"/>
      <c r="PYW36" s="141"/>
      <c r="PYX36" s="141"/>
      <c r="PYY36" s="142"/>
      <c r="PYZ36" s="142"/>
      <c r="PZA36" s="143"/>
      <c r="PZB36" s="144"/>
      <c r="PZC36" s="144"/>
      <c r="PZD36" s="144"/>
      <c r="PZE36" s="141"/>
      <c r="PZF36" s="141"/>
      <c r="PZG36" s="142"/>
      <c r="PZH36" s="142"/>
      <c r="PZI36" s="143"/>
      <c r="PZJ36" s="144"/>
      <c r="PZK36" s="144"/>
      <c r="PZL36" s="144"/>
      <c r="PZM36" s="141"/>
      <c r="PZN36" s="141"/>
      <c r="PZO36" s="142"/>
      <c r="PZP36" s="142"/>
      <c r="PZQ36" s="143"/>
      <c r="PZR36" s="144"/>
      <c r="PZS36" s="144"/>
      <c r="PZT36" s="144"/>
      <c r="PZU36" s="141"/>
      <c r="PZV36" s="141"/>
      <c r="PZW36" s="142"/>
      <c r="PZX36" s="142"/>
      <c r="PZY36" s="143"/>
      <c r="PZZ36" s="144"/>
      <c r="QAA36" s="144"/>
      <c r="QAB36" s="144"/>
      <c r="QAC36" s="141"/>
      <c r="QAD36" s="141"/>
      <c r="QAE36" s="142"/>
      <c r="QAF36" s="142"/>
      <c r="QAG36" s="143"/>
      <c r="QAH36" s="144"/>
      <c r="QAI36" s="144"/>
      <c r="QAJ36" s="144"/>
      <c r="QAK36" s="141"/>
      <c r="QAL36" s="141"/>
      <c r="QAM36" s="142"/>
      <c r="QAN36" s="142"/>
      <c r="QAO36" s="143"/>
      <c r="QAP36" s="144"/>
      <c r="QAQ36" s="144"/>
      <c r="QAR36" s="144"/>
      <c r="QAS36" s="141"/>
      <c r="QAT36" s="141"/>
      <c r="QAU36" s="142"/>
      <c r="QAV36" s="142"/>
      <c r="QAW36" s="143"/>
      <c r="QAX36" s="144"/>
      <c r="QAY36" s="144"/>
      <c r="QAZ36" s="144"/>
      <c r="QBA36" s="141"/>
      <c r="QBB36" s="141"/>
      <c r="QBC36" s="142"/>
      <c r="QBD36" s="142"/>
      <c r="QBE36" s="143"/>
      <c r="QBF36" s="144"/>
      <c r="QBG36" s="144"/>
      <c r="QBH36" s="144"/>
      <c r="QBI36" s="141"/>
      <c r="QBJ36" s="141"/>
      <c r="QBK36" s="142"/>
      <c r="QBL36" s="142"/>
      <c r="QBM36" s="143"/>
      <c r="QBN36" s="144"/>
      <c r="QBO36" s="144"/>
      <c r="QBP36" s="144"/>
      <c r="QBQ36" s="141"/>
      <c r="QBR36" s="141"/>
      <c r="QBS36" s="142"/>
      <c r="QBT36" s="142"/>
      <c r="QBU36" s="143"/>
      <c r="QBV36" s="144"/>
      <c r="QBW36" s="144"/>
      <c r="QBX36" s="144"/>
      <c r="QBY36" s="141"/>
      <c r="QBZ36" s="141"/>
      <c r="QCA36" s="142"/>
      <c r="QCB36" s="142"/>
      <c r="QCC36" s="143"/>
      <c r="QCD36" s="144"/>
      <c r="QCE36" s="144"/>
      <c r="QCF36" s="144"/>
      <c r="QCG36" s="141"/>
      <c r="QCH36" s="141"/>
      <c r="QCI36" s="142"/>
      <c r="QCJ36" s="142"/>
      <c r="QCK36" s="143"/>
      <c r="QCL36" s="144"/>
      <c r="QCM36" s="144"/>
      <c r="QCN36" s="144"/>
      <c r="QCO36" s="141"/>
      <c r="QCP36" s="141"/>
      <c r="QCQ36" s="142"/>
      <c r="QCR36" s="142"/>
      <c r="QCS36" s="143"/>
      <c r="QCT36" s="144"/>
      <c r="QCU36" s="144"/>
      <c r="QCV36" s="144"/>
      <c r="QCW36" s="141"/>
      <c r="QCX36" s="141"/>
      <c r="QCY36" s="142"/>
      <c r="QCZ36" s="142"/>
      <c r="QDA36" s="143"/>
      <c r="QDB36" s="144"/>
      <c r="QDC36" s="144"/>
      <c r="QDD36" s="144"/>
      <c r="QDE36" s="141"/>
      <c r="QDF36" s="141"/>
      <c r="QDG36" s="142"/>
      <c r="QDH36" s="142"/>
      <c r="QDI36" s="143"/>
      <c r="QDJ36" s="144"/>
      <c r="QDK36" s="144"/>
      <c r="QDL36" s="144"/>
      <c r="QDM36" s="141"/>
      <c r="QDN36" s="141"/>
      <c r="QDO36" s="142"/>
      <c r="QDP36" s="142"/>
      <c r="QDQ36" s="143"/>
      <c r="QDR36" s="144"/>
      <c r="QDS36" s="144"/>
      <c r="QDT36" s="144"/>
      <c r="QDU36" s="141"/>
      <c r="QDV36" s="141"/>
      <c r="QDW36" s="142"/>
      <c r="QDX36" s="142"/>
      <c r="QDY36" s="143"/>
      <c r="QDZ36" s="144"/>
      <c r="QEA36" s="144"/>
      <c r="QEB36" s="144"/>
      <c r="QEC36" s="141"/>
      <c r="QED36" s="141"/>
      <c r="QEE36" s="142"/>
      <c r="QEF36" s="142"/>
      <c r="QEG36" s="143"/>
      <c r="QEH36" s="144"/>
      <c r="QEI36" s="144"/>
      <c r="QEJ36" s="144"/>
      <c r="QEK36" s="141"/>
      <c r="QEL36" s="141"/>
      <c r="QEM36" s="142"/>
      <c r="QEN36" s="142"/>
      <c r="QEO36" s="143"/>
      <c r="QEP36" s="144"/>
      <c r="QEQ36" s="144"/>
      <c r="QER36" s="144"/>
      <c r="QES36" s="141"/>
      <c r="QET36" s="141"/>
      <c r="QEU36" s="142"/>
      <c r="QEV36" s="142"/>
      <c r="QEW36" s="143"/>
      <c r="QEX36" s="144"/>
      <c r="QEY36" s="144"/>
      <c r="QEZ36" s="144"/>
      <c r="QFA36" s="141"/>
      <c r="QFB36" s="141"/>
      <c r="QFC36" s="142"/>
      <c r="QFD36" s="142"/>
      <c r="QFE36" s="143"/>
      <c r="QFF36" s="144"/>
      <c r="QFG36" s="144"/>
      <c r="QFH36" s="144"/>
      <c r="QFI36" s="141"/>
      <c r="QFJ36" s="141"/>
      <c r="QFK36" s="142"/>
      <c r="QFL36" s="142"/>
      <c r="QFM36" s="143"/>
      <c r="QFN36" s="144"/>
      <c r="QFO36" s="144"/>
      <c r="QFP36" s="144"/>
      <c r="QFQ36" s="141"/>
      <c r="QFR36" s="141"/>
      <c r="QFS36" s="142"/>
      <c r="QFT36" s="142"/>
      <c r="QFU36" s="143"/>
      <c r="QFV36" s="144"/>
      <c r="QFW36" s="144"/>
      <c r="QFX36" s="144"/>
      <c r="QFY36" s="141"/>
      <c r="QFZ36" s="141"/>
      <c r="QGA36" s="142"/>
      <c r="QGB36" s="142"/>
      <c r="QGC36" s="143"/>
      <c r="QGD36" s="144"/>
      <c r="QGE36" s="144"/>
      <c r="QGF36" s="144"/>
      <c r="QGG36" s="141"/>
      <c r="QGH36" s="141"/>
      <c r="QGI36" s="142"/>
      <c r="QGJ36" s="142"/>
      <c r="QGK36" s="143"/>
      <c r="QGL36" s="144"/>
      <c r="QGM36" s="144"/>
      <c r="QGN36" s="144"/>
      <c r="QGO36" s="141"/>
      <c r="QGP36" s="141"/>
      <c r="QGQ36" s="142"/>
      <c r="QGR36" s="142"/>
      <c r="QGS36" s="143"/>
      <c r="QGT36" s="144"/>
      <c r="QGU36" s="144"/>
      <c r="QGV36" s="144"/>
      <c r="QGW36" s="141"/>
      <c r="QGX36" s="141"/>
      <c r="QGY36" s="142"/>
      <c r="QGZ36" s="142"/>
      <c r="QHA36" s="143"/>
      <c r="QHB36" s="144"/>
      <c r="QHC36" s="144"/>
      <c r="QHD36" s="144"/>
      <c r="QHE36" s="141"/>
      <c r="QHF36" s="141"/>
      <c r="QHG36" s="142"/>
      <c r="QHH36" s="142"/>
      <c r="QHI36" s="143"/>
      <c r="QHJ36" s="144"/>
      <c r="QHK36" s="144"/>
      <c r="QHL36" s="144"/>
      <c r="QHM36" s="141"/>
      <c r="QHN36" s="141"/>
      <c r="QHO36" s="142"/>
      <c r="QHP36" s="142"/>
      <c r="QHQ36" s="143"/>
      <c r="QHR36" s="144"/>
      <c r="QHS36" s="144"/>
      <c r="QHT36" s="144"/>
      <c r="QHU36" s="141"/>
      <c r="QHV36" s="141"/>
      <c r="QHW36" s="142"/>
      <c r="QHX36" s="142"/>
      <c r="QHY36" s="143"/>
      <c r="QHZ36" s="144"/>
      <c r="QIA36" s="144"/>
      <c r="QIB36" s="144"/>
      <c r="QIC36" s="141"/>
      <c r="QID36" s="141"/>
      <c r="QIE36" s="142"/>
      <c r="QIF36" s="142"/>
      <c r="QIG36" s="143"/>
      <c r="QIH36" s="144"/>
      <c r="QII36" s="144"/>
      <c r="QIJ36" s="144"/>
      <c r="QIK36" s="141"/>
      <c r="QIL36" s="141"/>
      <c r="QIM36" s="142"/>
      <c r="QIN36" s="142"/>
      <c r="QIO36" s="143"/>
      <c r="QIP36" s="144"/>
      <c r="QIQ36" s="144"/>
      <c r="QIR36" s="144"/>
      <c r="QIS36" s="141"/>
      <c r="QIT36" s="141"/>
      <c r="QIU36" s="142"/>
      <c r="QIV36" s="142"/>
      <c r="QIW36" s="143"/>
      <c r="QIX36" s="144"/>
      <c r="QIY36" s="144"/>
      <c r="QIZ36" s="144"/>
      <c r="QJA36" s="141"/>
      <c r="QJB36" s="141"/>
      <c r="QJC36" s="142"/>
      <c r="QJD36" s="142"/>
      <c r="QJE36" s="143"/>
      <c r="QJF36" s="144"/>
      <c r="QJG36" s="144"/>
      <c r="QJH36" s="144"/>
      <c r="QJI36" s="141"/>
      <c r="QJJ36" s="141"/>
      <c r="QJK36" s="142"/>
      <c r="QJL36" s="142"/>
      <c r="QJM36" s="143"/>
      <c r="QJN36" s="144"/>
      <c r="QJO36" s="144"/>
      <c r="QJP36" s="144"/>
      <c r="QJQ36" s="141"/>
      <c r="QJR36" s="141"/>
      <c r="QJS36" s="142"/>
      <c r="QJT36" s="142"/>
      <c r="QJU36" s="143"/>
      <c r="QJV36" s="144"/>
      <c r="QJW36" s="144"/>
      <c r="QJX36" s="144"/>
      <c r="QJY36" s="141"/>
      <c r="QJZ36" s="141"/>
      <c r="QKA36" s="142"/>
      <c r="QKB36" s="142"/>
      <c r="QKC36" s="143"/>
      <c r="QKD36" s="144"/>
      <c r="QKE36" s="144"/>
      <c r="QKF36" s="144"/>
      <c r="QKG36" s="141"/>
      <c r="QKH36" s="141"/>
      <c r="QKI36" s="142"/>
      <c r="QKJ36" s="142"/>
      <c r="QKK36" s="143"/>
      <c r="QKL36" s="144"/>
      <c r="QKM36" s="144"/>
      <c r="QKN36" s="144"/>
      <c r="QKO36" s="141"/>
      <c r="QKP36" s="141"/>
      <c r="QKQ36" s="142"/>
      <c r="QKR36" s="142"/>
      <c r="QKS36" s="143"/>
      <c r="QKT36" s="144"/>
      <c r="QKU36" s="144"/>
      <c r="QKV36" s="144"/>
      <c r="QKW36" s="141"/>
      <c r="QKX36" s="141"/>
      <c r="QKY36" s="142"/>
      <c r="QKZ36" s="142"/>
      <c r="QLA36" s="143"/>
      <c r="QLB36" s="144"/>
      <c r="QLC36" s="144"/>
      <c r="QLD36" s="144"/>
      <c r="QLE36" s="141"/>
      <c r="QLF36" s="141"/>
      <c r="QLG36" s="142"/>
      <c r="QLH36" s="142"/>
      <c r="QLI36" s="143"/>
      <c r="QLJ36" s="144"/>
      <c r="QLK36" s="144"/>
      <c r="QLL36" s="144"/>
      <c r="QLM36" s="141"/>
      <c r="QLN36" s="141"/>
      <c r="QLO36" s="142"/>
      <c r="QLP36" s="142"/>
      <c r="QLQ36" s="143"/>
      <c r="QLR36" s="144"/>
      <c r="QLS36" s="144"/>
      <c r="QLT36" s="144"/>
      <c r="QLU36" s="141"/>
      <c r="QLV36" s="141"/>
      <c r="QLW36" s="142"/>
      <c r="QLX36" s="142"/>
      <c r="QLY36" s="143"/>
      <c r="QLZ36" s="144"/>
      <c r="QMA36" s="144"/>
      <c r="QMB36" s="144"/>
      <c r="QMC36" s="141"/>
      <c r="QMD36" s="141"/>
      <c r="QME36" s="142"/>
      <c r="QMF36" s="142"/>
      <c r="QMG36" s="143"/>
      <c r="QMH36" s="144"/>
      <c r="QMI36" s="144"/>
      <c r="QMJ36" s="144"/>
      <c r="QMK36" s="141"/>
      <c r="QML36" s="141"/>
      <c r="QMM36" s="142"/>
      <c r="QMN36" s="142"/>
      <c r="QMO36" s="143"/>
      <c r="QMP36" s="144"/>
      <c r="QMQ36" s="144"/>
      <c r="QMR36" s="144"/>
      <c r="QMS36" s="141"/>
      <c r="QMT36" s="141"/>
      <c r="QMU36" s="142"/>
      <c r="QMV36" s="142"/>
      <c r="QMW36" s="143"/>
      <c r="QMX36" s="144"/>
      <c r="QMY36" s="144"/>
      <c r="QMZ36" s="144"/>
      <c r="QNA36" s="141"/>
      <c r="QNB36" s="141"/>
      <c r="QNC36" s="142"/>
      <c r="QND36" s="142"/>
      <c r="QNE36" s="143"/>
      <c r="QNF36" s="144"/>
      <c r="QNG36" s="144"/>
      <c r="QNH36" s="144"/>
      <c r="QNI36" s="141"/>
      <c r="QNJ36" s="141"/>
      <c r="QNK36" s="142"/>
      <c r="QNL36" s="142"/>
      <c r="QNM36" s="143"/>
      <c r="QNN36" s="144"/>
      <c r="QNO36" s="144"/>
      <c r="QNP36" s="144"/>
      <c r="QNQ36" s="141"/>
      <c r="QNR36" s="141"/>
      <c r="QNS36" s="142"/>
      <c r="QNT36" s="142"/>
      <c r="QNU36" s="143"/>
      <c r="QNV36" s="144"/>
      <c r="QNW36" s="144"/>
      <c r="QNX36" s="144"/>
      <c r="QNY36" s="141"/>
      <c r="QNZ36" s="141"/>
      <c r="QOA36" s="142"/>
      <c r="QOB36" s="142"/>
      <c r="QOC36" s="143"/>
      <c r="QOD36" s="144"/>
      <c r="QOE36" s="144"/>
      <c r="QOF36" s="144"/>
      <c r="QOG36" s="141"/>
      <c r="QOH36" s="141"/>
      <c r="QOI36" s="142"/>
      <c r="QOJ36" s="142"/>
      <c r="QOK36" s="143"/>
      <c r="QOL36" s="144"/>
      <c r="QOM36" s="144"/>
      <c r="QON36" s="144"/>
      <c r="QOO36" s="141"/>
      <c r="QOP36" s="141"/>
      <c r="QOQ36" s="142"/>
      <c r="QOR36" s="142"/>
      <c r="QOS36" s="143"/>
      <c r="QOT36" s="144"/>
      <c r="QOU36" s="144"/>
      <c r="QOV36" s="144"/>
      <c r="QOW36" s="141"/>
      <c r="QOX36" s="141"/>
      <c r="QOY36" s="142"/>
      <c r="QOZ36" s="142"/>
      <c r="QPA36" s="143"/>
      <c r="QPB36" s="144"/>
      <c r="QPC36" s="144"/>
      <c r="QPD36" s="144"/>
      <c r="QPE36" s="141"/>
      <c r="QPF36" s="141"/>
      <c r="QPG36" s="142"/>
      <c r="QPH36" s="142"/>
      <c r="QPI36" s="143"/>
      <c r="QPJ36" s="144"/>
      <c r="QPK36" s="144"/>
      <c r="QPL36" s="144"/>
      <c r="QPM36" s="141"/>
      <c r="QPN36" s="141"/>
      <c r="QPO36" s="142"/>
      <c r="QPP36" s="142"/>
      <c r="QPQ36" s="143"/>
      <c r="QPR36" s="144"/>
      <c r="QPS36" s="144"/>
      <c r="QPT36" s="144"/>
      <c r="QPU36" s="141"/>
      <c r="QPV36" s="141"/>
      <c r="QPW36" s="142"/>
      <c r="QPX36" s="142"/>
      <c r="QPY36" s="143"/>
      <c r="QPZ36" s="144"/>
      <c r="QQA36" s="144"/>
      <c r="QQB36" s="144"/>
      <c r="QQC36" s="141"/>
      <c r="QQD36" s="141"/>
      <c r="QQE36" s="142"/>
      <c r="QQF36" s="142"/>
      <c r="QQG36" s="143"/>
      <c r="QQH36" s="144"/>
      <c r="QQI36" s="144"/>
      <c r="QQJ36" s="144"/>
      <c r="QQK36" s="141"/>
      <c r="QQL36" s="141"/>
      <c r="QQM36" s="142"/>
      <c r="QQN36" s="142"/>
      <c r="QQO36" s="143"/>
      <c r="QQP36" s="144"/>
      <c r="QQQ36" s="144"/>
      <c r="QQR36" s="144"/>
      <c r="QQS36" s="141"/>
      <c r="QQT36" s="141"/>
      <c r="QQU36" s="142"/>
      <c r="QQV36" s="142"/>
      <c r="QQW36" s="143"/>
      <c r="QQX36" s="144"/>
      <c r="QQY36" s="144"/>
      <c r="QQZ36" s="144"/>
      <c r="QRA36" s="141"/>
      <c r="QRB36" s="141"/>
      <c r="QRC36" s="142"/>
      <c r="QRD36" s="142"/>
      <c r="QRE36" s="143"/>
      <c r="QRF36" s="144"/>
      <c r="QRG36" s="144"/>
      <c r="QRH36" s="144"/>
      <c r="QRI36" s="141"/>
      <c r="QRJ36" s="141"/>
      <c r="QRK36" s="142"/>
      <c r="QRL36" s="142"/>
      <c r="QRM36" s="143"/>
      <c r="QRN36" s="144"/>
      <c r="QRO36" s="144"/>
      <c r="QRP36" s="144"/>
      <c r="QRQ36" s="141"/>
      <c r="QRR36" s="141"/>
      <c r="QRS36" s="142"/>
      <c r="QRT36" s="142"/>
      <c r="QRU36" s="143"/>
      <c r="QRV36" s="144"/>
      <c r="QRW36" s="144"/>
      <c r="QRX36" s="144"/>
      <c r="QRY36" s="141"/>
      <c r="QRZ36" s="141"/>
      <c r="QSA36" s="142"/>
      <c r="QSB36" s="142"/>
      <c r="QSC36" s="143"/>
      <c r="QSD36" s="144"/>
      <c r="QSE36" s="144"/>
      <c r="QSF36" s="144"/>
      <c r="QSG36" s="141"/>
      <c r="QSH36" s="141"/>
      <c r="QSI36" s="142"/>
      <c r="QSJ36" s="142"/>
      <c r="QSK36" s="143"/>
      <c r="QSL36" s="144"/>
      <c r="QSM36" s="144"/>
      <c r="QSN36" s="144"/>
      <c r="QSO36" s="141"/>
      <c r="QSP36" s="141"/>
      <c r="QSQ36" s="142"/>
      <c r="QSR36" s="142"/>
      <c r="QSS36" s="143"/>
      <c r="QST36" s="144"/>
      <c r="QSU36" s="144"/>
      <c r="QSV36" s="144"/>
      <c r="QSW36" s="141"/>
      <c r="QSX36" s="141"/>
      <c r="QSY36" s="142"/>
      <c r="QSZ36" s="142"/>
      <c r="QTA36" s="143"/>
      <c r="QTB36" s="144"/>
      <c r="QTC36" s="144"/>
      <c r="QTD36" s="144"/>
      <c r="QTE36" s="141"/>
      <c r="QTF36" s="141"/>
      <c r="QTG36" s="142"/>
      <c r="QTH36" s="142"/>
      <c r="QTI36" s="143"/>
      <c r="QTJ36" s="144"/>
      <c r="QTK36" s="144"/>
      <c r="QTL36" s="144"/>
      <c r="QTM36" s="141"/>
      <c r="QTN36" s="141"/>
      <c r="QTO36" s="142"/>
      <c r="QTP36" s="142"/>
      <c r="QTQ36" s="143"/>
      <c r="QTR36" s="144"/>
      <c r="QTS36" s="144"/>
      <c r="QTT36" s="144"/>
      <c r="QTU36" s="141"/>
      <c r="QTV36" s="141"/>
      <c r="QTW36" s="142"/>
      <c r="QTX36" s="142"/>
      <c r="QTY36" s="143"/>
      <c r="QTZ36" s="144"/>
      <c r="QUA36" s="144"/>
      <c r="QUB36" s="144"/>
      <c r="QUC36" s="141"/>
      <c r="QUD36" s="141"/>
      <c r="QUE36" s="142"/>
      <c r="QUF36" s="142"/>
      <c r="QUG36" s="143"/>
      <c r="QUH36" s="144"/>
      <c r="QUI36" s="144"/>
      <c r="QUJ36" s="144"/>
      <c r="QUK36" s="141"/>
      <c r="QUL36" s="141"/>
      <c r="QUM36" s="142"/>
      <c r="QUN36" s="142"/>
      <c r="QUO36" s="143"/>
      <c r="QUP36" s="144"/>
      <c r="QUQ36" s="144"/>
      <c r="QUR36" s="144"/>
      <c r="QUS36" s="141"/>
      <c r="QUT36" s="141"/>
      <c r="QUU36" s="142"/>
      <c r="QUV36" s="142"/>
      <c r="QUW36" s="143"/>
      <c r="QUX36" s="144"/>
      <c r="QUY36" s="144"/>
      <c r="QUZ36" s="144"/>
      <c r="QVA36" s="141"/>
      <c r="QVB36" s="141"/>
      <c r="QVC36" s="142"/>
      <c r="QVD36" s="142"/>
      <c r="QVE36" s="143"/>
      <c r="QVF36" s="144"/>
      <c r="QVG36" s="144"/>
      <c r="QVH36" s="144"/>
      <c r="QVI36" s="141"/>
      <c r="QVJ36" s="141"/>
      <c r="QVK36" s="142"/>
      <c r="QVL36" s="142"/>
      <c r="QVM36" s="143"/>
      <c r="QVN36" s="144"/>
      <c r="QVO36" s="144"/>
      <c r="QVP36" s="144"/>
      <c r="QVQ36" s="141"/>
      <c r="QVR36" s="141"/>
      <c r="QVS36" s="142"/>
      <c r="QVT36" s="142"/>
      <c r="QVU36" s="143"/>
      <c r="QVV36" s="144"/>
      <c r="QVW36" s="144"/>
      <c r="QVX36" s="144"/>
      <c r="QVY36" s="141"/>
      <c r="QVZ36" s="141"/>
      <c r="QWA36" s="142"/>
      <c r="QWB36" s="142"/>
      <c r="QWC36" s="143"/>
      <c r="QWD36" s="144"/>
      <c r="QWE36" s="144"/>
      <c r="QWF36" s="144"/>
      <c r="QWG36" s="141"/>
      <c r="QWH36" s="141"/>
      <c r="QWI36" s="142"/>
      <c r="QWJ36" s="142"/>
      <c r="QWK36" s="143"/>
      <c r="QWL36" s="144"/>
      <c r="QWM36" s="144"/>
      <c r="QWN36" s="144"/>
      <c r="QWO36" s="141"/>
      <c r="QWP36" s="141"/>
      <c r="QWQ36" s="142"/>
      <c r="QWR36" s="142"/>
      <c r="QWS36" s="143"/>
      <c r="QWT36" s="144"/>
      <c r="QWU36" s="144"/>
      <c r="QWV36" s="144"/>
      <c r="QWW36" s="141"/>
      <c r="QWX36" s="141"/>
      <c r="QWY36" s="142"/>
      <c r="QWZ36" s="142"/>
      <c r="QXA36" s="143"/>
      <c r="QXB36" s="144"/>
      <c r="QXC36" s="144"/>
      <c r="QXD36" s="144"/>
      <c r="QXE36" s="141"/>
      <c r="QXF36" s="141"/>
      <c r="QXG36" s="142"/>
      <c r="QXH36" s="142"/>
      <c r="QXI36" s="143"/>
      <c r="QXJ36" s="144"/>
      <c r="QXK36" s="144"/>
      <c r="QXL36" s="144"/>
      <c r="QXM36" s="141"/>
      <c r="QXN36" s="141"/>
      <c r="QXO36" s="142"/>
      <c r="QXP36" s="142"/>
      <c r="QXQ36" s="143"/>
      <c r="QXR36" s="144"/>
      <c r="QXS36" s="144"/>
      <c r="QXT36" s="144"/>
      <c r="QXU36" s="141"/>
      <c r="QXV36" s="141"/>
      <c r="QXW36" s="142"/>
      <c r="QXX36" s="142"/>
      <c r="QXY36" s="143"/>
      <c r="QXZ36" s="144"/>
      <c r="QYA36" s="144"/>
      <c r="QYB36" s="144"/>
      <c r="QYC36" s="141"/>
      <c r="QYD36" s="141"/>
      <c r="QYE36" s="142"/>
      <c r="QYF36" s="142"/>
      <c r="QYG36" s="143"/>
      <c r="QYH36" s="144"/>
      <c r="QYI36" s="144"/>
      <c r="QYJ36" s="144"/>
      <c r="QYK36" s="141"/>
      <c r="QYL36" s="141"/>
      <c r="QYM36" s="142"/>
      <c r="QYN36" s="142"/>
      <c r="QYO36" s="143"/>
      <c r="QYP36" s="144"/>
      <c r="QYQ36" s="144"/>
      <c r="QYR36" s="144"/>
      <c r="QYS36" s="141"/>
      <c r="QYT36" s="141"/>
      <c r="QYU36" s="142"/>
      <c r="QYV36" s="142"/>
      <c r="QYW36" s="143"/>
      <c r="QYX36" s="144"/>
      <c r="QYY36" s="144"/>
      <c r="QYZ36" s="144"/>
      <c r="QZA36" s="141"/>
      <c r="QZB36" s="141"/>
      <c r="QZC36" s="142"/>
      <c r="QZD36" s="142"/>
      <c r="QZE36" s="143"/>
      <c r="QZF36" s="144"/>
      <c r="QZG36" s="144"/>
      <c r="QZH36" s="144"/>
      <c r="QZI36" s="141"/>
      <c r="QZJ36" s="141"/>
      <c r="QZK36" s="142"/>
      <c r="QZL36" s="142"/>
      <c r="QZM36" s="143"/>
      <c r="QZN36" s="144"/>
      <c r="QZO36" s="144"/>
      <c r="QZP36" s="144"/>
      <c r="QZQ36" s="141"/>
      <c r="QZR36" s="141"/>
      <c r="QZS36" s="142"/>
      <c r="QZT36" s="142"/>
      <c r="QZU36" s="143"/>
      <c r="QZV36" s="144"/>
      <c r="QZW36" s="144"/>
      <c r="QZX36" s="144"/>
      <c r="QZY36" s="141"/>
      <c r="QZZ36" s="141"/>
      <c r="RAA36" s="142"/>
      <c r="RAB36" s="142"/>
      <c r="RAC36" s="143"/>
      <c r="RAD36" s="144"/>
      <c r="RAE36" s="144"/>
      <c r="RAF36" s="144"/>
      <c r="RAG36" s="141"/>
      <c r="RAH36" s="141"/>
      <c r="RAI36" s="142"/>
      <c r="RAJ36" s="142"/>
      <c r="RAK36" s="143"/>
      <c r="RAL36" s="144"/>
      <c r="RAM36" s="144"/>
      <c r="RAN36" s="144"/>
      <c r="RAO36" s="141"/>
      <c r="RAP36" s="141"/>
      <c r="RAQ36" s="142"/>
      <c r="RAR36" s="142"/>
      <c r="RAS36" s="143"/>
      <c r="RAT36" s="144"/>
      <c r="RAU36" s="144"/>
      <c r="RAV36" s="144"/>
      <c r="RAW36" s="141"/>
      <c r="RAX36" s="141"/>
      <c r="RAY36" s="142"/>
      <c r="RAZ36" s="142"/>
      <c r="RBA36" s="143"/>
      <c r="RBB36" s="144"/>
      <c r="RBC36" s="144"/>
      <c r="RBD36" s="144"/>
      <c r="RBE36" s="141"/>
      <c r="RBF36" s="141"/>
      <c r="RBG36" s="142"/>
      <c r="RBH36" s="142"/>
      <c r="RBI36" s="143"/>
      <c r="RBJ36" s="144"/>
      <c r="RBK36" s="144"/>
      <c r="RBL36" s="144"/>
      <c r="RBM36" s="141"/>
      <c r="RBN36" s="141"/>
      <c r="RBO36" s="142"/>
      <c r="RBP36" s="142"/>
      <c r="RBQ36" s="143"/>
      <c r="RBR36" s="144"/>
      <c r="RBS36" s="144"/>
      <c r="RBT36" s="144"/>
      <c r="RBU36" s="141"/>
      <c r="RBV36" s="141"/>
      <c r="RBW36" s="142"/>
      <c r="RBX36" s="142"/>
      <c r="RBY36" s="143"/>
      <c r="RBZ36" s="144"/>
      <c r="RCA36" s="144"/>
      <c r="RCB36" s="144"/>
      <c r="RCC36" s="141"/>
      <c r="RCD36" s="141"/>
      <c r="RCE36" s="142"/>
      <c r="RCF36" s="142"/>
      <c r="RCG36" s="143"/>
      <c r="RCH36" s="144"/>
      <c r="RCI36" s="144"/>
      <c r="RCJ36" s="144"/>
      <c r="RCK36" s="141"/>
      <c r="RCL36" s="141"/>
      <c r="RCM36" s="142"/>
      <c r="RCN36" s="142"/>
      <c r="RCO36" s="143"/>
      <c r="RCP36" s="144"/>
      <c r="RCQ36" s="144"/>
      <c r="RCR36" s="144"/>
      <c r="RCS36" s="141"/>
      <c r="RCT36" s="141"/>
      <c r="RCU36" s="142"/>
      <c r="RCV36" s="142"/>
      <c r="RCW36" s="143"/>
      <c r="RCX36" s="144"/>
      <c r="RCY36" s="144"/>
      <c r="RCZ36" s="144"/>
      <c r="RDA36" s="141"/>
      <c r="RDB36" s="141"/>
      <c r="RDC36" s="142"/>
      <c r="RDD36" s="142"/>
      <c r="RDE36" s="143"/>
      <c r="RDF36" s="144"/>
      <c r="RDG36" s="144"/>
      <c r="RDH36" s="144"/>
      <c r="RDI36" s="141"/>
      <c r="RDJ36" s="141"/>
      <c r="RDK36" s="142"/>
      <c r="RDL36" s="142"/>
      <c r="RDM36" s="143"/>
      <c r="RDN36" s="144"/>
      <c r="RDO36" s="144"/>
      <c r="RDP36" s="144"/>
      <c r="RDQ36" s="141"/>
      <c r="RDR36" s="141"/>
      <c r="RDS36" s="142"/>
      <c r="RDT36" s="142"/>
      <c r="RDU36" s="143"/>
      <c r="RDV36" s="144"/>
      <c r="RDW36" s="144"/>
      <c r="RDX36" s="144"/>
      <c r="RDY36" s="141"/>
      <c r="RDZ36" s="141"/>
      <c r="REA36" s="142"/>
      <c r="REB36" s="142"/>
      <c r="REC36" s="143"/>
      <c r="RED36" s="144"/>
      <c r="REE36" s="144"/>
      <c r="REF36" s="144"/>
      <c r="REG36" s="141"/>
      <c r="REH36" s="141"/>
      <c r="REI36" s="142"/>
      <c r="REJ36" s="142"/>
      <c r="REK36" s="143"/>
      <c r="REL36" s="144"/>
      <c r="REM36" s="144"/>
      <c r="REN36" s="144"/>
      <c r="REO36" s="141"/>
      <c r="REP36" s="141"/>
      <c r="REQ36" s="142"/>
      <c r="RER36" s="142"/>
      <c r="RES36" s="143"/>
      <c r="RET36" s="144"/>
      <c r="REU36" s="144"/>
      <c r="REV36" s="144"/>
      <c r="REW36" s="141"/>
      <c r="REX36" s="141"/>
      <c r="REY36" s="142"/>
      <c r="REZ36" s="142"/>
      <c r="RFA36" s="143"/>
      <c r="RFB36" s="144"/>
      <c r="RFC36" s="144"/>
      <c r="RFD36" s="144"/>
      <c r="RFE36" s="141"/>
      <c r="RFF36" s="141"/>
      <c r="RFG36" s="142"/>
      <c r="RFH36" s="142"/>
      <c r="RFI36" s="143"/>
      <c r="RFJ36" s="144"/>
      <c r="RFK36" s="144"/>
      <c r="RFL36" s="144"/>
      <c r="RFM36" s="141"/>
      <c r="RFN36" s="141"/>
      <c r="RFO36" s="142"/>
      <c r="RFP36" s="142"/>
      <c r="RFQ36" s="143"/>
      <c r="RFR36" s="144"/>
      <c r="RFS36" s="144"/>
      <c r="RFT36" s="144"/>
      <c r="RFU36" s="141"/>
      <c r="RFV36" s="141"/>
      <c r="RFW36" s="142"/>
      <c r="RFX36" s="142"/>
      <c r="RFY36" s="143"/>
      <c r="RFZ36" s="144"/>
      <c r="RGA36" s="144"/>
      <c r="RGB36" s="144"/>
      <c r="RGC36" s="141"/>
      <c r="RGD36" s="141"/>
      <c r="RGE36" s="142"/>
      <c r="RGF36" s="142"/>
      <c r="RGG36" s="143"/>
      <c r="RGH36" s="144"/>
      <c r="RGI36" s="144"/>
      <c r="RGJ36" s="144"/>
      <c r="RGK36" s="141"/>
      <c r="RGL36" s="141"/>
      <c r="RGM36" s="142"/>
      <c r="RGN36" s="142"/>
      <c r="RGO36" s="143"/>
      <c r="RGP36" s="144"/>
      <c r="RGQ36" s="144"/>
      <c r="RGR36" s="144"/>
      <c r="RGS36" s="141"/>
      <c r="RGT36" s="141"/>
      <c r="RGU36" s="142"/>
      <c r="RGV36" s="142"/>
      <c r="RGW36" s="143"/>
      <c r="RGX36" s="144"/>
      <c r="RGY36" s="144"/>
      <c r="RGZ36" s="144"/>
      <c r="RHA36" s="141"/>
      <c r="RHB36" s="141"/>
      <c r="RHC36" s="142"/>
      <c r="RHD36" s="142"/>
      <c r="RHE36" s="143"/>
      <c r="RHF36" s="144"/>
      <c r="RHG36" s="144"/>
      <c r="RHH36" s="144"/>
      <c r="RHI36" s="141"/>
      <c r="RHJ36" s="141"/>
      <c r="RHK36" s="142"/>
      <c r="RHL36" s="142"/>
      <c r="RHM36" s="143"/>
      <c r="RHN36" s="144"/>
      <c r="RHO36" s="144"/>
      <c r="RHP36" s="144"/>
      <c r="RHQ36" s="141"/>
      <c r="RHR36" s="141"/>
      <c r="RHS36" s="142"/>
      <c r="RHT36" s="142"/>
      <c r="RHU36" s="143"/>
      <c r="RHV36" s="144"/>
      <c r="RHW36" s="144"/>
      <c r="RHX36" s="144"/>
      <c r="RHY36" s="141"/>
      <c r="RHZ36" s="141"/>
      <c r="RIA36" s="142"/>
      <c r="RIB36" s="142"/>
      <c r="RIC36" s="143"/>
      <c r="RID36" s="144"/>
      <c r="RIE36" s="144"/>
      <c r="RIF36" s="144"/>
      <c r="RIG36" s="141"/>
      <c r="RIH36" s="141"/>
      <c r="RII36" s="142"/>
      <c r="RIJ36" s="142"/>
      <c r="RIK36" s="143"/>
      <c r="RIL36" s="144"/>
      <c r="RIM36" s="144"/>
      <c r="RIN36" s="144"/>
      <c r="RIO36" s="141"/>
      <c r="RIP36" s="141"/>
      <c r="RIQ36" s="142"/>
      <c r="RIR36" s="142"/>
      <c r="RIS36" s="143"/>
      <c r="RIT36" s="144"/>
      <c r="RIU36" s="144"/>
      <c r="RIV36" s="144"/>
      <c r="RIW36" s="141"/>
      <c r="RIX36" s="141"/>
      <c r="RIY36" s="142"/>
      <c r="RIZ36" s="142"/>
      <c r="RJA36" s="143"/>
      <c r="RJB36" s="144"/>
      <c r="RJC36" s="144"/>
      <c r="RJD36" s="144"/>
      <c r="RJE36" s="141"/>
      <c r="RJF36" s="141"/>
      <c r="RJG36" s="142"/>
      <c r="RJH36" s="142"/>
      <c r="RJI36" s="143"/>
      <c r="RJJ36" s="144"/>
      <c r="RJK36" s="144"/>
      <c r="RJL36" s="144"/>
      <c r="RJM36" s="141"/>
      <c r="RJN36" s="141"/>
      <c r="RJO36" s="142"/>
      <c r="RJP36" s="142"/>
      <c r="RJQ36" s="143"/>
      <c r="RJR36" s="144"/>
      <c r="RJS36" s="144"/>
      <c r="RJT36" s="144"/>
      <c r="RJU36" s="141"/>
      <c r="RJV36" s="141"/>
      <c r="RJW36" s="142"/>
      <c r="RJX36" s="142"/>
      <c r="RJY36" s="143"/>
      <c r="RJZ36" s="144"/>
      <c r="RKA36" s="144"/>
      <c r="RKB36" s="144"/>
      <c r="RKC36" s="141"/>
      <c r="RKD36" s="141"/>
      <c r="RKE36" s="142"/>
      <c r="RKF36" s="142"/>
      <c r="RKG36" s="143"/>
      <c r="RKH36" s="144"/>
      <c r="RKI36" s="144"/>
      <c r="RKJ36" s="144"/>
      <c r="RKK36" s="141"/>
      <c r="RKL36" s="141"/>
      <c r="RKM36" s="142"/>
      <c r="RKN36" s="142"/>
      <c r="RKO36" s="143"/>
      <c r="RKP36" s="144"/>
      <c r="RKQ36" s="144"/>
      <c r="RKR36" s="144"/>
      <c r="RKS36" s="141"/>
      <c r="RKT36" s="141"/>
      <c r="RKU36" s="142"/>
      <c r="RKV36" s="142"/>
      <c r="RKW36" s="143"/>
      <c r="RKX36" s="144"/>
      <c r="RKY36" s="144"/>
      <c r="RKZ36" s="144"/>
      <c r="RLA36" s="141"/>
      <c r="RLB36" s="141"/>
      <c r="RLC36" s="142"/>
      <c r="RLD36" s="142"/>
      <c r="RLE36" s="143"/>
      <c r="RLF36" s="144"/>
      <c r="RLG36" s="144"/>
      <c r="RLH36" s="144"/>
      <c r="RLI36" s="141"/>
      <c r="RLJ36" s="141"/>
      <c r="RLK36" s="142"/>
      <c r="RLL36" s="142"/>
      <c r="RLM36" s="143"/>
      <c r="RLN36" s="144"/>
      <c r="RLO36" s="144"/>
      <c r="RLP36" s="144"/>
      <c r="RLQ36" s="141"/>
      <c r="RLR36" s="141"/>
      <c r="RLS36" s="142"/>
      <c r="RLT36" s="142"/>
      <c r="RLU36" s="143"/>
      <c r="RLV36" s="144"/>
      <c r="RLW36" s="144"/>
      <c r="RLX36" s="144"/>
      <c r="RLY36" s="141"/>
      <c r="RLZ36" s="141"/>
      <c r="RMA36" s="142"/>
      <c r="RMB36" s="142"/>
      <c r="RMC36" s="143"/>
      <c r="RMD36" s="144"/>
      <c r="RME36" s="144"/>
      <c r="RMF36" s="144"/>
      <c r="RMG36" s="141"/>
      <c r="RMH36" s="141"/>
      <c r="RMI36" s="142"/>
      <c r="RMJ36" s="142"/>
      <c r="RMK36" s="143"/>
      <c r="RML36" s="144"/>
      <c r="RMM36" s="144"/>
      <c r="RMN36" s="144"/>
      <c r="RMO36" s="141"/>
      <c r="RMP36" s="141"/>
      <c r="RMQ36" s="142"/>
      <c r="RMR36" s="142"/>
      <c r="RMS36" s="143"/>
      <c r="RMT36" s="144"/>
      <c r="RMU36" s="144"/>
      <c r="RMV36" s="144"/>
      <c r="RMW36" s="141"/>
      <c r="RMX36" s="141"/>
      <c r="RMY36" s="142"/>
      <c r="RMZ36" s="142"/>
      <c r="RNA36" s="143"/>
      <c r="RNB36" s="144"/>
      <c r="RNC36" s="144"/>
      <c r="RND36" s="144"/>
      <c r="RNE36" s="141"/>
      <c r="RNF36" s="141"/>
      <c r="RNG36" s="142"/>
      <c r="RNH36" s="142"/>
      <c r="RNI36" s="143"/>
      <c r="RNJ36" s="144"/>
      <c r="RNK36" s="144"/>
      <c r="RNL36" s="144"/>
      <c r="RNM36" s="141"/>
      <c r="RNN36" s="141"/>
      <c r="RNO36" s="142"/>
      <c r="RNP36" s="142"/>
      <c r="RNQ36" s="143"/>
      <c r="RNR36" s="144"/>
      <c r="RNS36" s="144"/>
      <c r="RNT36" s="144"/>
      <c r="RNU36" s="141"/>
      <c r="RNV36" s="141"/>
      <c r="RNW36" s="142"/>
      <c r="RNX36" s="142"/>
      <c r="RNY36" s="143"/>
      <c r="RNZ36" s="144"/>
      <c r="ROA36" s="144"/>
      <c r="ROB36" s="144"/>
      <c r="ROC36" s="141"/>
      <c r="ROD36" s="141"/>
      <c r="ROE36" s="142"/>
      <c r="ROF36" s="142"/>
      <c r="ROG36" s="143"/>
      <c r="ROH36" s="144"/>
      <c r="ROI36" s="144"/>
      <c r="ROJ36" s="144"/>
      <c r="ROK36" s="141"/>
      <c r="ROL36" s="141"/>
      <c r="ROM36" s="142"/>
      <c r="RON36" s="142"/>
      <c r="ROO36" s="143"/>
      <c r="ROP36" s="144"/>
      <c r="ROQ36" s="144"/>
      <c r="ROR36" s="144"/>
      <c r="ROS36" s="141"/>
      <c r="ROT36" s="141"/>
      <c r="ROU36" s="142"/>
      <c r="ROV36" s="142"/>
      <c r="ROW36" s="143"/>
      <c r="ROX36" s="144"/>
      <c r="ROY36" s="144"/>
      <c r="ROZ36" s="144"/>
      <c r="RPA36" s="141"/>
      <c r="RPB36" s="141"/>
      <c r="RPC36" s="142"/>
      <c r="RPD36" s="142"/>
      <c r="RPE36" s="143"/>
      <c r="RPF36" s="144"/>
      <c r="RPG36" s="144"/>
      <c r="RPH36" s="144"/>
      <c r="RPI36" s="141"/>
      <c r="RPJ36" s="141"/>
      <c r="RPK36" s="142"/>
      <c r="RPL36" s="142"/>
      <c r="RPM36" s="143"/>
      <c r="RPN36" s="144"/>
      <c r="RPO36" s="144"/>
      <c r="RPP36" s="144"/>
      <c r="RPQ36" s="141"/>
      <c r="RPR36" s="141"/>
      <c r="RPS36" s="142"/>
      <c r="RPT36" s="142"/>
      <c r="RPU36" s="143"/>
      <c r="RPV36" s="144"/>
      <c r="RPW36" s="144"/>
      <c r="RPX36" s="144"/>
      <c r="RPY36" s="141"/>
      <c r="RPZ36" s="141"/>
      <c r="RQA36" s="142"/>
      <c r="RQB36" s="142"/>
      <c r="RQC36" s="143"/>
      <c r="RQD36" s="144"/>
      <c r="RQE36" s="144"/>
      <c r="RQF36" s="144"/>
      <c r="RQG36" s="141"/>
      <c r="RQH36" s="141"/>
      <c r="RQI36" s="142"/>
      <c r="RQJ36" s="142"/>
      <c r="RQK36" s="143"/>
      <c r="RQL36" s="144"/>
      <c r="RQM36" s="144"/>
      <c r="RQN36" s="144"/>
      <c r="RQO36" s="141"/>
      <c r="RQP36" s="141"/>
      <c r="RQQ36" s="142"/>
      <c r="RQR36" s="142"/>
      <c r="RQS36" s="143"/>
      <c r="RQT36" s="144"/>
      <c r="RQU36" s="144"/>
      <c r="RQV36" s="144"/>
      <c r="RQW36" s="141"/>
      <c r="RQX36" s="141"/>
      <c r="RQY36" s="142"/>
      <c r="RQZ36" s="142"/>
      <c r="RRA36" s="143"/>
      <c r="RRB36" s="144"/>
      <c r="RRC36" s="144"/>
      <c r="RRD36" s="144"/>
      <c r="RRE36" s="141"/>
      <c r="RRF36" s="141"/>
      <c r="RRG36" s="142"/>
      <c r="RRH36" s="142"/>
      <c r="RRI36" s="143"/>
      <c r="RRJ36" s="144"/>
      <c r="RRK36" s="144"/>
      <c r="RRL36" s="144"/>
      <c r="RRM36" s="141"/>
      <c r="RRN36" s="141"/>
      <c r="RRO36" s="142"/>
      <c r="RRP36" s="142"/>
      <c r="RRQ36" s="143"/>
      <c r="RRR36" s="144"/>
      <c r="RRS36" s="144"/>
      <c r="RRT36" s="144"/>
      <c r="RRU36" s="141"/>
      <c r="RRV36" s="141"/>
      <c r="RRW36" s="142"/>
      <c r="RRX36" s="142"/>
      <c r="RRY36" s="143"/>
      <c r="RRZ36" s="144"/>
      <c r="RSA36" s="144"/>
      <c r="RSB36" s="144"/>
      <c r="RSC36" s="141"/>
      <c r="RSD36" s="141"/>
      <c r="RSE36" s="142"/>
      <c r="RSF36" s="142"/>
      <c r="RSG36" s="143"/>
      <c r="RSH36" s="144"/>
      <c r="RSI36" s="144"/>
      <c r="RSJ36" s="144"/>
      <c r="RSK36" s="141"/>
      <c r="RSL36" s="141"/>
      <c r="RSM36" s="142"/>
      <c r="RSN36" s="142"/>
      <c r="RSO36" s="143"/>
      <c r="RSP36" s="144"/>
      <c r="RSQ36" s="144"/>
      <c r="RSR36" s="144"/>
      <c r="RSS36" s="141"/>
      <c r="RST36" s="141"/>
      <c r="RSU36" s="142"/>
      <c r="RSV36" s="142"/>
      <c r="RSW36" s="143"/>
      <c r="RSX36" s="144"/>
      <c r="RSY36" s="144"/>
      <c r="RSZ36" s="144"/>
      <c r="RTA36" s="141"/>
      <c r="RTB36" s="141"/>
      <c r="RTC36" s="142"/>
      <c r="RTD36" s="142"/>
      <c r="RTE36" s="143"/>
      <c r="RTF36" s="144"/>
      <c r="RTG36" s="144"/>
      <c r="RTH36" s="144"/>
      <c r="RTI36" s="141"/>
      <c r="RTJ36" s="141"/>
      <c r="RTK36" s="142"/>
      <c r="RTL36" s="142"/>
      <c r="RTM36" s="143"/>
      <c r="RTN36" s="144"/>
      <c r="RTO36" s="144"/>
      <c r="RTP36" s="144"/>
      <c r="RTQ36" s="141"/>
      <c r="RTR36" s="141"/>
      <c r="RTS36" s="142"/>
      <c r="RTT36" s="142"/>
      <c r="RTU36" s="143"/>
      <c r="RTV36" s="144"/>
      <c r="RTW36" s="144"/>
      <c r="RTX36" s="144"/>
      <c r="RTY36" s="141"/>
      <c r="RTZ36" s="141"/>
      <c r="RUA36" s="142"/>
      <c r="RUB36" s="142"/>
      <c r="RUC36" s="143"/>
      <c r="RUD36" s="144"/>
      <c r="RUE36" s="144"/>
      <c r="RUF36" s="144"/>
      <c r="RUG36" s="141"/>
      <c r="RUH36" s="141"/>
      <c r="RUI36" s="142"/>
      <c r="RUJ36" s="142"/>
      <c r="RUK36" s="143"/>
      <c r="RUL36" s="144"/>
      <c r="RUM36" s="144"/>
      <c r="RUN36" s="144"/>
      <c r="RUO36" s="141"/>
      <c r="RUP36" s="141"/>
      <c r="RUQ36" s="142"/>
      <c r="RUR36" s="142"/>
      <c r="RUS36" s="143"/>
      <c r="RUT36" s="144"/>
      <c r="RUU36" s="144"/>
      <c r="RUV36" s="144"/>
      <c r="RUW36" s="141"/>
      <c r="RUX36" s="141"/>
      <c r="RUY36" s="142"/>
      <c r="RUZ36" s="142"/>
      <c r="RVA36" s="143"/>
      <c r="RVB36" s="144"/>
      <c r="RVC36" s="144"/>
      <c r="RVD36" s="144"/>
      <c r="RVE36" s="141"/>
      <c r="RVF36" s="141"/>
      <c r="RVG36" s="142"/>
      <c r="RVH36" s="142"/>
      <c r="RVI36" s="143"/>
      <c r="RVJ36" s="144"/>
      <c r="RVK36" s="144"/>
      <c r="RVL36" s="144"/>
      <c r="RVM36" s="141"/>
      <c r="RVN36" s="141"/>
      <c r="RVO36" s="142"/>
      <c r="RVP36" s="142"/>
      <c r="RVQ36" s="143"/>
      <c r="RVR36" s="144"/>
      <c r="RVS36" s="144"/>
      <c r="RVT36" s="144"/>
      <c r="RVU36" s="141"/>
      <c r="RVV36" s="141"/>
      <c r="RVW36" s="142"/>
      <c r="RVX36" s="142"/>
      <c r="RVY36" s="143"/>
      <c r="RVZ36" s="144"/>
      <c r="RWA36" s="144"/>
      <c r="RWB36" s="144"/>
      <c r="RWC36" s="141"/>
      <c r="RWD36" s="141"/>
      <c r="RWE36" s="142"/>
      <c r="RWF36" s="142"/>
      <c r="RWG36" s="143"/>
      <c r="RWH36" s="144"/>
      <c r="RWI36" s="144"/>
      <c r="RWJ36" s="144"/>
      <c r="RWK36" s="141"/>
      <c r="RWL36" s="141"/>
      <c r="RWM36" s="142"/>
      <c r="RWN36" s="142"/>
      <c r="RWO36" s="143"/>
      <c r="RWP36" s="144"/>
      <c r="RWQ36" s="144"/>
      <c r="RWR36" s="144"/>
      <c r="RWS36" s="141"/>
      <c r="RWT36" s="141"/>
      <c r="RWU36" s="142"/>
      <c r="RWV36" s="142"/>
      <c r="RWW36" s="143"/>
      <c r="RWX36" s="144"/>
      <c r="RWY36" s="144"/>
      <c r="RWZ36" s="144"/>
      <c r="RXA36" s="141"/>
      <c r="RXB36" s="141"/>
      <c r="RXC36" s="142"/>
      <c r="RXD36" s="142"/>
      <c r="RXE36" s="143"/>
      <c r="RXF36" s="144"/>
      <c r="RXG36" s="144"/>
      <c r="RXH36" s="144"/>
      <c r="RXI36" s="141"/>
      <c r="RXJ36" s="141"/>
      <c r="RXK36" s="142"/>
      <c r="RXL36" s="142"/>
      <c r="RXM36" s="143"/>
      <c r="RXN36" s="144"/>
      <c r="RXO36" s="144"/>
      <c r="RXP36" s="144"/>
      <c r="RXQ36" s="141"/>
      <c r="RXR36" s="141"/>
      <c r="RXS36" s="142"/>
      <c r="RXT36" s="142"/>
      <c r="RXU36" s="143"/>
      <c r="RXV36" s="144"/>
      <c r="RXW36" s="144"/>
      <c r="RXX36" s="144"/>
      <c r="RXY36" s="141"/>
      <c r="RXZ36" s="141"/>
      <c r="RYA36" s="142"/>
      <c r="RYB36" s="142"/>
      <c r="RYC36" s="143"/>
      <c r="RYD36" s="144"/>
      <c r="RYE36" s="144"/>
      <c r="RYF36" s="144"/>
      <c r="RYG36" s="141"/>
      <c r="RYH36" s="141"/>
      <c r="RYI36" s="142"/>
      <c r="RYJ36" s="142"/>
      <c r="RYK36" s="143"/>
      <c r="RYL36" s="144"/>
      <c r="RYM36" s="144"/>
      <c r="RYN36" s="144"/>
      <c r="RYO36" s="141"/>
      <c r="RYP36" s="141"/>
      <c r="RYQ36" s="142"/>
      <c r="RYR36" s="142"/>
      <c r="RYS36" s="143"/>
      <c r="RYT36" s="144"/>
      <c r="RYU36" s="144"/>
      <c r="RYV36" s="144"/>
      <c r="RYW36" s="141"/>
      <c r="RYX36" s="141"/>
      <c r="RYY36" s="142"/>
      <c r="RYZ36" s="142"/>
      <c r="RZA36" s="143"/>
      <c r="RZB36" s="144"/>
      <c r="RZC36" s="144"/>
      <c r="RZD36" s="144"/>
      <c r="RZE36" s="141"/>
      <c r="RZF36" s="141"/>
      <c r="RZG36" s="142"/>
      <c r="RZH36" s="142"/>
      <c r="RZI36" s="143"/>
      <c r="RZJ36" s="144"/>
      <c r="RZK36" s="144"/>
      <c r="RZL36" s="144"/>
      <c r="RZM36" s="141"/>
      <c r="RZN36" s="141"/>
      <c r="RZO36" s="142"/>
      <c r="RZP36" s="142"/>
      <c r="RZQ36" s="143"/>
      <c r="RZR36" s="144"/>
      <c r="RZS36" s="144"/>
      <c r="RZT36" s="144"/>
      <c r="RZU36" s="141"/>
      <c r="RZV36" s="141"/>
      <c r="RZW36" s="142"/>
      <c r="RZX36" s="142"/>
      <c r="RZY36" s="143"/>
      <c r="RZZ36" s="144"/>
      <c r="SAA36" s="144"/>
      <c r="SAB36" s="144"/>
      <c r="SAC36" s="141"/>
      <c r="SAD36" s="141"/>
      <c r="SAE36" s="142"/>
      <c r="SAF36" s="142"/>
      <c r="SAG36" s="143"/>
      <c r="SAH36" s="144"/>
      <c r="SAI36" s="144"/>
      <c r="SAJ36" s="144"/>
      <c r="SAK36" s="141"/>
      <c r="SAL36" s="141"/>
      <c r="SAM36" s="142"/>
      <c r="SAN36" s="142"/>
      <c r="SAO36" s="143"/>
      <c r="SAP36" s="144"/>
      <c r="SAQ36" s="144"/>
      <c r="SAR36" s="144"/>
      <c r="SAS36" s="141"/>
      <c r="SAT36" s="141"/>
      <c r="SAU36" s="142"/>
      <c r="SAV36" s="142"/>
      <c r="SAW36" s="143"/>
      <c r="SAX36" s="144"/>
      <c r="SAY36" s="144"/>
      <c r="SAZ36" s="144"/>
      <c r="SBA36" s="141"/>
      <c r="SBB36" s="141"/>
      <c r="SBC36" s="142"/>
      <c r="SBD36" s="142"/>
      <c r="SBE36" s="143"/>
      <c r="SBF36" s="144"/>
      <c r="SBG36" s="144"/>
      <c r="SBH36" s="144"/>
      <c r="SBI36" s="141"/>
      <c r="SBJ36" s="141"/>
      <c r="SBK36" s="142"/>
      <c r="SBL36" s="142"/>
      <c r="SBM36" s="143"/>
      <c r="SBN36" s="144"/>
      <c r="SBO36" s="144"/>
      <c r="SBP36" s="144"/>
      <c r="SBQ36" s="141"/>
      <c r="SBR36" s="141"/>
      <c r="SBS36" s="142"/>
      <c r="SBT36" s="142"/>
      <c r="SBU36" s="143"/>
      <c r="SBV36" s="144"/>
      <c r="SBW36" s="144"/>
      <c r="SBX36" s="144"/>
      <c r="SBY36" s="141"/>
      <c r="SBZ36" s="141"/>
      <c r="SCA36" s="142"/>
      <c r="SCB36" s="142"/>
      <c r="SCC36" s="143"/>
      <c r="SCD36" s="144"/>
      <c r="SCE36" s="144"/>
      <c r="SCF36" s="144"/>
      <c r="SCG36" s="141"/>
      <c r="SCH36" s="141"/>
      <c r="SCI36" s="142"/>
      <c r="SCJ36" s="142"/>
      <c r="SCK36" s="143"/>
      <c r="SCL36" s="144"/>
      <c r="SCM36" s="144"/>
      <c r="SCN36" s="144"/>
      <c r="SCO36" s="141"/>
      <c r="SCP36" s="141"/>
      <c r="SCQ36" s="142"/>
      <c r="SCR36" s="142"/>
      <c r="SCS36" s="143"/>
      <c r="SCT36" s="144"/>
      <c r="SCU36" s="144"/>
      <c r="SCV36" s="144"/>
      <c r="SCW36" s="141"/>
      <c r="SCX36" s="141"/>
      <c r="SCY36" s="142"/>
      <c r="SCZ36" s="142"/>
      <c r="SDA36" s="143"/>
      <c r="SDB36" s="144"/>
      <c r="SDC36" s="144"/>
      <c r="SDD36" s="144"/>
      <c r="SDE36" s="141"/>
      <c r="SDF36" s="141"/>
      <c r="SDG36" s="142"/>
      <c r="SDH36" s="142"/>
      <c r="SDI36" s="143"/>
      <c r="SDJ36" s="144"/>
      <c r="SDK36" s="144"/>
      <c r="SDL36" s="144"/>
      <c r="SDM36" s="141"/>
      <c r="SDN36" s="141"/>
      <c r="SDO36" s="142"/>
      <c r="SDP36" s="142"/>
      <c r="SDQ36" s="143"/>
      <c r="SDR36" s="144"/>
      <c r="SDS36" s="144"/>
      <c r="SDT36" s="144"/>
      <c r="SDU36" s="141"/>
      <c r="SDV36" s="141"/>
      <c r="SDW36" s="142"/>
      <c r="SDX36" s="142"/>
      <c r="SDY36" s="143"/>
      <c r="SDZ36" s="144"/>
      <c r="SEA36" s="144"/>
      <c r="SEB36" s="144"/>
      <c r="SEC36" s="141"/>
      <c r="SED36" s="141"/>
      <c r="SEE36" s="142"/>
      <c r="SEF36" s="142"/>
      <c r="SEG36" s="143"/>
      <c r="SEH36" s="144"/>
      <c r="SEI36" s="144"/>
      <c r="SEJ36" s="144"/>
      <c r="SEK36" s="141"/>
      <c r="SEL36" s="141"/>
      <c r="SEM36" s="142"/>
      <c r="SEN36" s="142"/>
      <c r="SEO36" s="143"/>
      <c r="SEP36" s="144"/>
      <c r="SEQ36" s="144"/>
      <c r="SER36" s="144"/>
      <c r="SES36" s="141"/>
      <c r="SET36" s="141"/>
      <c r="SEU36" s="142"/>
      <c r="SEV36" s="142"/>
      <c r="SEW36" s="143"/>
      <c r="SEX36" s="144"/>
      <c r="SEY36" s="144"/>
      <c r="SEZ36" s="144"/>
      <c r="SFA36" s="141"/>
      <c r="SFB36" s="141"/>
      <c r="SFC36" s="142"/>
      <c r="SFD36" s="142"/>
      <c r="SFE36" s="143"/>
      <c r="SFF36" s="144"/>
      <c r="SFG36" s="144"/>
      <c r="SFH36" s="144"/>
      <c r="SFI36" s="141"/>
      <c r="SFJ36" s="141"/>
      <c r="SFK36" s="142"/>
      <c r="SFL36" s="142"/>
      <c r="SFM36" s="143"/>
      <c r="SFN36" s="144"/>
      <c r="SFO36" s="144"/>
      <c r="SFP36" s="144"/>
      <c r="SFQ36" s="141"/>
      <c r="SFR36" s="141"/>
      <c r="SFS36" s="142"/>
      <c r="SFT36" s="142"/>
      <c r="SFU36" s="143"/>
      <c r="SFV36" s="144"/>
      <c r="SFW36" s="144"/>
      <c r="SFX36" s="144"/>
      <c r="SFY36" s="141"/>
      <c r="SFZ36" s="141"/>
      <c r="SGA36" s="142"/>
      <c r="SGB36" s="142"/>
      <c r="SGC36" s="143"/>
      <c r="SGD36" s="144"/>
      <c r="SGE36" s="144"/>
      <c r="SGF36" s="144"/>
      <c r="SGG36" s="141"/>
      <c r="SGH36" s="141"/>
      <c r="SGI36" s="142"/>
      <c r="SGJ36" s="142"/>
      <c r="SGK36" s="143"/>
      <c r="SGL36" s="144"/>
      <c r="SGM36" s="144"/>
      <c r="SGN36" s="144"/>
      <c r="SGO36" s="141"/>
      <c r="SGP36" s="141"/>
      <c r="SGQ36" s="142"/>
      <c r="SGR36" s="142"/>
      <c r="SGS36" s="143"/>
      <c r="SGT36" s="144"/>
      <c r="SGU36" s="144"/>
      <c r="SGV36" s="144"/>
      <c r="SGW36" s="141"/>
      <c r="SGX36" s="141"/>
      <c r="SGY36" s="142"/>
      <c r="SGZ36" s="142"/>
      <c r="SHA36" s="143"/>
      <c r="SHB36" s="144"/>
      <c r="SHC36" s="144"/>
      <c r="SHD36" s="144"/>
      <c r="SHE36" s="141"/>
      <c r="SHF36" s="141"/>
      <c r="SHG36" s="142"/>
      <c r="SHH36" s="142"/>
      <c r="SHI36" s="143"/>
      <c r="SHJ36" s="144"/>
      <c r="SHK36" s="144"/>
      <c r="SHL36" s="144"/>
      <c r="SHM36" s="141"/>
      <c r="SHN36" s="141"/>
      <c r="SHO36" s="142"/>
      <c r="SHP36" s="142"/>
      <c r="SHQ36" s="143"/>
      <c r="SHR36" s="144"/>
      <c r="SHS36" s="144"/>
      <c r="SHT36" s="144"/>
      <c r="SHU36" s="141"/>
      <c r="SHV36" s="141"/>
      <c r="SHW36" s="142"/>
      <c r="SHX36" s="142"/>
      <c r="SHY36" s="143"/>
      <c r="SHZ36" s="144"/>
      <c r="SIA36" s="144"/>
      <c r="SIB36" s="144"/>
      <c r="SIC36" s="141"/>
      <c r="SID36" s="141"/>
      <c r="SIE36" s="142"/>
      <c r="SIF36" s="142"/>
      <c r="SIG36" s="143"/>
      <c r="SIH36" s="144"/>
      <c r="SII36" s="144"/>
      <c r="SIJ36" s="144"/>
      <c r="SIK36" s="141"/>
      <c r="SIL36" s="141"/>
      <c r="SIM36" s="142"/>
      <c r="SIN36" s="142"/>
      <c r="SIO36" s="143"/>
      <c r="SIP36" s="144"/>
      <c r="SIQ36" s="144"/>
      <c r="SIR36" s="144"/>
      <c r="SIS36" s="141"/>
      <c r="SIT36" s="141"/>
      <c r="SIU36" s="142"/>
      <c r="SIV36" s="142"/>
      <c r="SIW36" s="143"/>
      <c r="SIX36" s="144"/>
      <c r="SIY36" s="144"/>
      <c r="SIZ36" s="144"/>
      <c r="SJA36" s="141"/>
      <c r="SJB36" s="141"/>
      <c r="SJC36" s="142"/>
      <c r="SJD36" s="142"/>
      <c r="SJE36" s="143"/>
      <c r="SJF36" s="144"/>
      <c r="SJG36" s="144"/>
      <c r="SJH36" s="144"/>
      <c r="SJI36" s="141"/>
      <c r="SJJ36" s="141"/>
      <c r="SJK36" s="142"/>
      <c r="SJL36" s="142"/>
      <c r="SJM36" s="143"/>
      <c r="SJN36" s="144"/>
      <c r="SJO36" s="144"/>
      <c r="SJP36" s="144"/>
      <c r="SJQ36" s="141"/>
      <c r="SJR36" s="141"/>
      <c r="SJS36" s="142"/>
      <c r="SJT36" s="142"/>
      <c r="SJU36" s="143"/>
      <c r="SJV36" s="144"/>
      <c r="SJW36" s="144"/>
      <c r="SJX36" s="144"/>
      <c r="SJY36" s="141"/>
      <c r="SJZ36" s="141"/>
      <c r="SKA36" s="142"/>
      <c r="SKB36" s="142"/>
      <c r="SKC36" s="143"/>
      <c r="SKD36" s="144"/>
      <c r="SKE36" s="144"/>
      <c r="SKF36" s="144"/>
      <c r="SKG36" s="141"/>
      <c r="SKH36" s="141"/>
      <c r="SKI36" s="142"/>
      <c r="SKJ36" s="142"/>
      <c r="SKK36" s="143"/>
      <c r="SKL36" s="144"/>
      <c r="SKM36" s="144"/>
      <c r="SKN36" s="144"/>
      <c r="SKO36" s="141"/>
      <c r="SKP36" s="141"/>
      <c r="SKQ36" s="142"/>
      <c r="SKR36" s="142"/>
      <c r="SKS36" s="143"/>
      <c r="SKT36" s="144"/>
      <c r="SKU36" s="144"/>
      <c r="SKV36" s="144"/>
      <c r="SKW36" s="141"/>
      <c r="SKX36" s="141"/>
      <c r="SKY36" s="142"/>
      <c r="SKZ36" s="142"/>
      <c r="SLA36" s="143"/>
      <c r="SLB36" s="144"/>
      <c r="SLC36" s="144"/>
      <c r="SLD36" s="144"/>
      <c r="SLE36" s="141"/>
      <c r="SLF36" s="141"/>
      <c r="SLG36" s="142"/>
      <c r="SLH36" s="142"/>
      <c r="SLI36" s="143"/>
      <c r="SLJ36" s="144"/>
      <c r="SLK36" s="144"/>
      <c r="SLL36" s="144"/>
      <c r="SLM36" s="141"/>
      <c r="SLN36" s="141"/>
      <c r="SLO36" s="142"/>
      <c r="SLP36" s="142"/>
      <c r="SLQ36" s="143"/>
      <c r="SLR36" s="144"/>
      <c r="SLS36" s="144"/>
      <c r="SLT36" s="144"/>
      <c r="SLU36" s="141"/>
      <c r="SLV36" s="141"/>
      <c r="SLW36" s="142"/>
      <c r="SLX36" s="142"/>
      <c r="SLY36" s="143"/>
      <c r="SLZ36" s="144"/>
      <c r="SMA36" s="144"/>
      <c r="SMB36" s="144"/>
      <c r="SMC36" s="141"/>
      <c r="SMD36" s="141"/>
      <c r="SME36" s="142"/>
      <c r="SMF36" s="142"/>
      <c r="SMG36" s="143"/>
      <c r="SMH36" s="144"/>
      <c r="SMI36" s="144"/>
      <c r="SMJ36" s="144"/>
      <c r="SMK36" s="141"/>
      <c r="SML36" s="141"/>
      <c r="SMM36" s="142"/>
      <c r="SMN36" s="142"/>
      <c r="SMO36" s="143"/>
      <c r="SMP36" s="144"/>
      <c r="SMQ36" s="144"/>
      <c r="SMR36" s="144"/>
      <c r="SMS36" s="141"/>
      <c r="SMT36" s="141"/>
      <c r="SMU36" s="142"/>
      <c r="SMV36" s="142"/>
      <c r="SMW36" s="143"/>
      <c r="SMX36" s="144"/>
      <c r="SMY36" s="144"/>
      <c r="SMZ36" s="144"/>
      <c r="SNA36" s="141"/>
      <c r="SNB36" s="141"/>
      <c r="SNC36" s="142"/>
      <c r="SND36" s="142"/>
      <c r="SNE36" s="143"/>
      <c r="SNF36" s="144"/>
      <c r="SNG36" s="144"/>
      <c r="SNH36" s="144"/>
      <c r="SNI36" s="141"/>
      <c r="SNJ36" s="141"/>
      <c r="SNK36" s="142"/>
      <c r="SNL36" s="142"/>
      <c r="SNM36" s="143"/>
      <c r="SNN36" s="144"/>
      <c r="SNO36" s="144"/>
      <c r="SNP36" s="144"/>
      <c r="SNQ36" s="141"/>
      <c r="SNR36" s="141"/>
      <c r="SNS36" s="142"/>
      <c r="SNT36" s="142"/>
      <c r="SNU36" s="143"/>
      <c r="SNV36" s="144"/>
      <c r="SNW36" s="144"/>
      <c r="SNX36" s="144"/>
      <c r="SNY36" s="141"/>
      <c r="SNZ36" s="141"/>
      <c r="SOA36" s="142"/>
      <c r="SOB36" s="142"/>
      <c r="SOC36" s="143"/>
      <c r="SOD36" s="144"/>
      <c r="SOE36" s="144"/>
      <c r="SOF36" s="144"/>
      <c r="SOG36" s="141"/>
      <c r="SOH36" s="141"/>
      <c r="SOI36" s="142"/>
      <c r="SOJ36" s="142"/>
      <c r="SOK36" s="143"/>
      <c r="SOL36" s="144"/>
      <c r="SOM36" s="144"/>
      <c r="SON36" s="144"/>
      <c r="SOO36" s="141"/>
      <c r="SOP36" s="141"/>
      <c r="SOQ36" s="142"/>
      <c r="SOR36" s="142"/>
      <c r="SOS36" s="143"/>
      <c r="SOT36" s="144"/>
      <c r="SOU36" s="144"/>
      <c r="SOV36" s="144"/>
      <c r="SOW36" s="141"/>
      <c r="SOX36" s="141"/>
      <c r="SOY36" s="142"/>
      <c r="SOZ36" s="142"/>
      <c r="SPA36" s="143"/>
      <c r="SPB36" s="144"/>
      <c r="SPC36" s="144"/>
      <c r="SPD36" s="144"/>
      <c r="SPE36" s="141"/>
      <c r="SPF36" s="141"/>
      <c r="SPG36" s="142"/>
      <c r="SPH36" s="142"/>
      <c r="SPI36" s="143"/>
      <c r="SPJ36" s="144"/>
      <c r="SPK36" s="144"/>
      <c r="SPL36" s="144"/>
      <c r="SPM36" s="141"/>
      <c r="SPN36" s="141"/>
      <c r="SPO36" s="142"/>
      <c r="SPP36" s="142"/>
      <c r="SPQ36" s="143"/>
      <c r="SPR36" s="144"/>
      <c r="SPS36" s="144"/>
      <c r="SPT36" s="144"/>
      <c r="SPU36" s="141"/>
      <c r="SPV36" s="141"/>
      <c r="SPW36" s="142"/>
      <c r="SPX36" s="142"/>
      <c r="SPY36" s="143"/>
      <c r="SPZ36" s="144"/>
      <c r="SQA36" s="144"/>
      <c r="SQB36" s="144"/>
      <c r="SQC36" s="141"/>
      <c r="SQD36" s="141"/>
      <c r="SQE36" s="142"/>
      <c r="SQF36" s="142"/>
      <c r="SQG36" s="143"/>
      <c r="SQH36" s="144"/>
      <c r="SQI36" s="144"/>
      <c r="SQJ36" s="144"/>
      <c r="SQK36" s="141"/>
      <c r="SQL36" s="141"/>
      <c r="SQM36" s="142"/>
      <c r="SQN36" s="142"/>
      <c r="SQO36" s="143"/>
      <c r="SQP36" s="144"/>
      <c r="SQQ36" s="144"/>
      <c r="SQR36" s="144"/>
      <c r="SQS36" s="141"/>
      <c r="SQT36" s="141"/>
      <c r="SQU36" s="142"/>
      <c r="SQV36" s="142"/>
      <c r="SQW36" s="143"/>
      <c r="SQX36" s="144"/>
      <c r="SQY36" s="144"/>
      <c r="SQZ36" s="144"/>
      <c r="SRA36" s="141"/>
      <c r="SRB36" s="141"/>
      <c r="SRC36" s="142"/>
      <c r="SRD36" s="142"/>
      <c r="SRE36" s="143"/>
      <c r="SRF36" s="144"/>
      <c r="SRG36" s="144"/>
      <c r="SRH36" s="144"/>
      <c r="SRI36" s="141"/>
      <c r="SRJ36" s="141"/>
      <c r="SRK36" s="142"/>
      <c r="SRL36" s="142"/>
      <c r="SRM36" s="143"/>
      <c r="SRN36" s="144"/>
      <c r="SRO36" s="144"/>
      <c r="SRP36" s="144"/>
      <c r="SRQ36" s="141"/>
      <c r="SRR36" s="141"/>
      <c r="SRS36" s="142"/>
      <c r="SRT36" s="142"/>
      <c r="SRU36" s="143"/>
      <c r="SRV36" s="144"/>
      <c r="SRW36" s="144"/>
      <c r="SRX36" s="144"/>
      <c r="SRY36" s="141"/>
      <c r="SRZ36" s="141"/>
      <c r="SSA36" s="142"/>
      <c r="SSB36" s="142"/>
      <c r="SSC36" s="143"/>
      <c r="SSD36" s="144"/>
      <c r="SSE36" s="144"/>
      <c r="SSF36" s="144"/>
      <c r="SSG36" s="141"/>
      <c r="SSH36" s="141"/>
      <c r="SSI36" s="142"/>
      <c r="SSJ36" s="142"/>
      <c r="SSK36" s="143"/>
      <c r="SSL36" s="144"/>
      <c r="SSM36" s="144"/>
      <c r="SSN36" s="144"/>
      <c r="SSO36" s="141"/>
      <c r="SSP36" s="141"/>
      <c r="SSQ36" s="142"/>
      <c r="SSR36" s="142"/>
      <c r="SSS36" s="143"/>
      <c r="SST36" s="144"/>
      <c r="SSU36" s="144"/>
      <c r="SSV36" s="144"/>
      <c r="SSW36" s="141"/>
      <c r="SSX36" s="141"/>
      <c r="SSY36" s="142"/>
      <c r="SSZ36" s="142"/>
      <c r="STA36" s="143"/>
      <c r="STB36" s="144"/>
      <c r="STC36" s="144"/>
      <c r="STD36" s="144"/>
      <c r="STE36" s="141"/>
      <c r="STF36" s="141"/>
      <c r="STG36" s="142"/>
      <c r="STH36" s="142"/>
      <c r="STI36" s="143"/>
      <c r="STJ36" s="144"/>
      <c r="STK36" s="144"/>
      <c r="STL36" s="144"/>
      <c r="STM36" s="141"/>
      <c r="STN36" s="141"/>
      <c r="STO36" s="142"/>
      <c r="STP36" s="142"/>
      <c r="STQ36" s="143"/>
      <c r="STR36" s="144"/>
      <c r="STS36" s="144"/>
      <c r="STT36" s="144"/>
      <c r="STU36" s="141"/>
      <c r="STV36" s="141"/>
      <c r="STW36" s="142"/>
      <c r="STX36" s="142"/>
      <c r="STY36" s="143"/>
      <c r="STZ36" s="144"/>
      <c r="SUA36" s="144"/>
      <c r="SUB36" s="144"/>
      <c r="SUC36" s="141"/>
      <c r="SUD36" s="141"/>
      <c r="SUE36" s="142"/>
      <c r="SUF36" s="142"/>
      <c r="SUG36" s="143"/>
      <c r="SUH36" s="144"/>
      <c r="SUI36" s="144"/>
      <c r="SUJ36" s="144"/>
      <c r="SUK36" s="141"/>
      <c r="SUL36" s="141"/>
      <c r="SUM36" s="142"/>
      <c r="SUN36" s="142"/>
      <c r="SUO36" s="143"/>
      <c r="SUP36" s="144"/>
      <c r="SUQ36" s="144"/>
      <c r="SUR36" s="144"/>
      <c r="SUS36" s="141"/>
      <c r="SUT36" s="141"/>
      <c r="SUU36" s="142"/>
      <c r="SUV36" s="142"/>
      <c r="SUW36" s="143"/>
      <c r="SUX36" s="144"/>
      <c r="SUY36" s="144"/>
      <c r="SUZ36" s="144"/>
      <c r="SVA36" s="141"/>
      <c r="SVB36" s="141"/>
      <c r="SVC36" s="142"/>
      <c r="SVD36" s="142"/>
      <c r="SVE36" s="143"/>
      <c r="SVF36" s="144"/>
      <c r="SVG36" s="144"/>
      <c r="SVH36" s="144"/>
      <c r="SVI36" s="141"/>
      <c r="SVJ36" s="141"/>
      <c r="SVK36" s="142"/>
      <c r="SVL36" s="142"/>
      <c r="SVM36" s="143"/>
      <c r="SVN36" s="144"/>
      <c r="SVO36" s="144"/>
      <c r="SVP36" s="144"/>
      <c r="SVQ36" s="141"/>
      <c r="SVR36" s="141"/>
      <c r="SVS36" s="142"/>
      <c r="SVT36" s="142"/>
      <c r="SVU36" s="143"/>
      <c r="SVV36" s="144"/>
      <c r="SVW36" s="144"/>
      <c r="SVX36" s="144"/>
      <c r="SVY36" s="141"/>
      <c r="SVZ36" s="141"/>
      <c r="SWA36" s="142"/>
      <c r="SWB36" s="142"/>
      <c r="SWC36" s="143"/>
      <c r="SWD36" s="144"/>
      <c r="SWE36" s="144"/>
      <c r="SWF36" s="144"/>
      <c r="SWG36" s="141"/>
      <c r="SWH36" s="141"/>
      <c r="SWI36" s="142"/>
      <c r="SWJ36" s="142"/>
      <c r="SWK36" s="143"/>
      <c r="SWL36" s="144"/>
      <c r="SWM36" s="144"/>
      <c r="SWN36" s="144"/>
      <c r="SWO36" s="141"/>
      <c r="SWP36" s="141"/>
      <c r="SWQ36" s="142"/>
      <c r="SWR36" s="142"/>
      <c r="SWS36" s="143"/>
      <c r="SWT36" s="144"/>
      <c r="SWU36" s="144"/>
      <c r="SWV36" s="144"/>
      <c r="SWW36" s="141"/>
      <c r="SWX36" s="141"/>
      <c r="SWY36" s="142"/>
      <c r="SWZ36" s="142"/>
      <c r="SXA36" s="143"/>
      <c r="SXB36" s="144"/>
      <c r="SXC36" s="144"/>
      <c r="SXD36" s="144"/>
      <c r="SXE36" s="141"/>
      <c r="SXF36" s="141"/>
      <c r="SXG36" s="142"/>
      <c r="SXH36" s="142"/>
      <c r="SXI36" s="143"/>
      <c r="SXJ36" s="144"/>
      <c r="SXK36" s="144"/>
      <c r="SXL36" s="144"/>
      <c r="SXM36" s="141"/>
      <c r="SXN36" s="141"/>
      <c r="SXO36" s="142"/>
      <c r="SXP36" s="142"/>
      <c r="SXQ36" s="143"/>
      <c r="SXR36" s="144"/>
      <c r="SXS36" s="144"/>
      <c r="SXT36" s="144"/>
      <c r="SXU36" s="141"/>
      <c r="SXV36" s="141"/>
      <c r="SXW36" s="142"/>
      <c r="SXX36" s="142"/>
      <c r="SXY36" s="143"/>
      <c r="SXZ36" s="144"/>
      <c r="SYA36" s="144"/>
      <c r="SYB36" s="144"/>
      <c r="SYC36" s="141"/>
      <c r="SYD36" s="141"/>
      <c r="SYE36" s="142"/>
      <c r="SYF36" s="142"/>
      <c r="SYG36" s="143"/>
      <c r="SYH36" s="144"/>
      <c r="SYI36" s="144"/>
      <c r="SYJ36" s="144"/>
      <c r="SYK36" s="141"/>
      <c r="SYL36" s="141"/>
      <c r="SYM36" s="142"/>
      <c r="SYN36" s="142"/>
      <c r="SYO36" s="143"/>
      <c r="SYP36" s="144"/>
      <c r="SYQ36" s="144"/>
      <c r="SYR36" s="144"/>
      <c r="SYS36" s="141"/>
      <c r="SYT36" s="141"/>
      <c r="SYU36" s="142"/>
      <c r="SYV36" s="142"/>
      <c r="SYW36" s="143"/>
      <c r="SYX36" s="144"/>
      <c r="SYY36" s="144"/>
      <c r="SYZ36" s="144"/>
      <c r="SZA36" s="141"/>
      <c r="SZB36" s="141"/>
      <c r="SZC36" s="142"/>
      <c r="SZD36" s="142"/>
      <c r="SZE36" s="143"/>
      <c r="SZF36" s="144"/>
      <c r="SZG36" s="144"/>
      <c r="SZH36" s="144"/>
      <c r="SZI36" s="141"/>
      <c r="SZJ36" s="141"/>
      <c r="SZK36" s="142"/>
      <c r="SZL36" s="142"/>
      <c r="SZM36" s="143"/>
      <c r="SZN36" s="144"/>
      <c r="SZO36" s="144"/>
      <c r="SZP36" s="144"/>
      <c r="SZQ36" s="141"/>
      <c r="SZR36" s="141"/>
      <c r="SZS36" s="142"/>
      <c r="SZT36" s="142"/>
      <c r="SZU36" s="143"/>
      <c r="SZV36" s="144"/>
      <c r="SZW36" s="144"/>
      <c r="SZX36" s="144"/>
      <c r="SZY36" s="141"/>
      <c r="SZZ36" s="141"/>
      <c r="TAA36" s="142"/>
      <c r="TAB36" s="142"/>
      <c r="TAC36" s="143"/>
      <c r="TAD36" s="144"/>
      <c r="TAE36" s="144"/>
      <c r="TAF36" s="144"/>
      <c r="TAG36" s="141"/>
      <c r="TAH36" s="141"/>
      <c r="TAI36" s="142"/>
      <c r="TAJ36" s="142"/>
      <c r="TAK36" s="143"/>
      <c r="TAL36" s="144"/>
      <c r="TAM36" s="144"/>
      <c r="TAN36" s="144"/>
      <c r="TAO36" s="141"/>
      <c r="TAP36" s="141"/>
      <c r="TAQ36" s="142"/>
      <c r="TAR36" s="142"/>
      <c r="TAS36" s="143"/>
      <c r="TAT36" s="144"/>
      <c r="TAU36" s="144"/>
      <c r="TAV36" s="144"/>
      <c r="TAW36" s="141"/>
      <c r="TAX36" s="141"/>
      <c r="TAY36" s="142"/>
      <c r="TAZ36" s="142"/>
      <c r="TBA36" s="143"/>
      <c r="TBB36" s="144"/>
      <c r="TBC36" s="144"/>
      <c r="TBD36" s="144"/>
      <c r="TBE36" s="141"/>
      <c r="TBF36" s="141"/>
      <c r="TBG36" s="142"/>
      <c r="TBH36" s="142"/>
      <c r="TBI36" s="143"/>
      <c r="TBJ36" s="144"/>
      <c r="TBK36" s="144"/>
      <c r="TBL36" s="144"/>
      <c r="TBM36" s="141"/>
      <c r="TBN36" s="141"/>
      <c r="TBO36" s="142"/>
      <c r="TBP36" s="142"/>
      <c r="TBQ36" s="143"/>
      <c r="TBR36" s="144"/>
      <c r="TBS36" s="144"/>
      <c r="TBT36" s="144"/>
      <c r="TBU36" s="141"/>
      <c r="TBV36" s="141"/>
      <c r="TBW36" s="142"/>
      <c r="TBX36" s="142"/>
      <c r="TBY36" s="143"/>
      <c r="TBZ36" s="144"/>
      <c r="TCA36" s="144"/>
      <c r="TCB36" s="144"/>
      <c r="TCC36" s="141"/>
      <c r="TCD36" s="141"/>
      <c r="TCE36" s="142"/>
      <c r="TCF36" s="142"/>
      <c r="TCG36" s="143"/>
      <c r="TCH36" s="144"/>
      <c r="TCI36" s="144"/>
      <c r="TCJ36" s="144"/>
      <c r="TCK36" s="141"/>
      <c r="TCL36" s="141"/>
      <c r="TCM36" s="142"/>
      <c r="TCN36" s="142"/>
      <c r="TCO36" s="143"/>
      <c r="TCP36" s="144"/>
      <c r="TCQ36" s="144"/>
      <c r="TCR36" s="144"/>
      <c r="TCS36" s="141"/>
      <c r="TCT36" s="141"/>
      <c r="TCU36" s="142"/>
      <c r="TCV36" s="142"/>
      <c r="TCW36" s="143"/>
      <c r="TCX36" s="144"/>
      <c r="TCY36" s="144"/>
      <c r="TCZ36" s="144"/>
      <c r="TDA36" s="141"/>
      <c r="TDB36" s="141"/>
      <c r="TDC36" s="142"/>
      <c r="TDD36" s="142"/>
      <c r="TDE36" s="143"/>
      <c r="TDF36" s="144"/>
      <c r="TDG36" s="144"/>
      <c r="TDH36" s="144"/>
      <c r="TDI36" s="141"/>
      <c r="TDJ36" s="141"/>
      <c r="TDK36" s="142"/>
      <c r="TDL36" s="142"/>
      <c r="TDM36" s="143"/>
      <c r="TDN36" s="144"/>
      <c r="TDO36" s="144"/>
      <c r="TDP36" s="144"/>
      <c r="TDQ36" s="141"/>
      <c r="TDR36" s="141"/>
      <c r="TDS36" s="142"/>
      <c r="TDT36" s="142"/>
      <c r="TDU36" s="143"/>
      <c r="TDV36" s="144"/>
      <c r="TDW36" s="144"/>
      <c r="TDX36" s="144"/>
      <c r="TDY36" s="141"/>
      <c r="TDZ36" s="141"/>
      <c r="TEA36" s="142"/>
      <c r="TEB36" s="142"/>
      <c r="TEC36" s="143"/>
      <c r="TED36" s="144"/>
      <c r="TEE36" s="144"/>
      <c r="TEF36" s="144"/>
      <c r="TEG36" s="141"/>
      <c r="TEH36" s="141"/>
      <c r="TEI36" s="142"/>
      <c r="TEJ36" s="142"/>
      <c r="TEK36" s="143"/>
      <c r="TEL36" s="144"/>
      <c r="TEM36" s="144"/>
      <c r="TEN36" s="144"/>
      <c r="TEO36" s="141"/>
      <c r="TEP36" s="141"/>
      <c r="TEQ36" s="142"/>
      <c r="TER36" s="142"/>
      <c r="TES36" s="143"/>
      <c r="TET36" s="144"/>
      <c r="TEU36" s="144"/>
      <c r="TEV36" s="144"/>
      <c r="TEW36" s="141"/>
      <c r="TEX36" s="141"/>
      <c r="TEY36" s="142"/>
      <c r="TEZ36" s="142"/>
      <c r="TFA36" s="143"/>
      <c r="TFB36" s="144"/>
      <c r="TFC36" s="144"/>
      <c r="TFD36" s="144"/>
      <c r="TFE36" s="141"/>
      <c r="TFF36" s="141"/>
      <c r="TFG36" s="142"/>
      <c r="TFH36" s="142"/>
      <c r="TFI36" s="143"/>
      <c r="TFJ36" s="144"/>
      <c r="TFK36" s="144"/>
      <c r="TFL36" s="144"/>
      <c r="TFM36" s="141"/>
      <c r="TFN36" s="141"/>
      <c r="TFO36" s="142"/>
      <c r="TFP36" s="142"/>
      <c r="TFQ36" s="143"/>
      <c r="TFR36" s="144"/>
      <c r="TFS36" s="144"/>
      <c r="TFT36" s="144"/>
      <c r="TFU36" s="141"/>
      <c r="TFV36" s="141"/>
      <c r="TFW36" s="142"/>
      <c r="TFX36" s="142"/>
      <c r="TFY36" s="143"/>
      <c r="TFZ36" s="144"/>
      <c r="TGA36" s="144"/>
      <c r="TGB36" s="144"/>
      <c r="TGC36" s="141"/>
      <c r="TGD36" s="141"/>
      <c r="TGE36" s="142"/>
      <c r="TGF36" s="142"/>
      <c r="TGG36" s="143"/>
      <c r="TGH36" s="144"/>
      <c r="TGI36" s="144"/>
      <c r="TGJ36" s="144"/>
      <c r="TGK36" s="141"/>
      <c r="TGL36" s="141"/>
      <c r="TGM36" s="142"/>
      <c r="TGN36" s="142"/>
      <c r="TGO36" s="143"/>
      <c r="TGP36" s="144"/>
      <c r="TGQ36" s="144"/>
      <c r="TGR36" s="144"/>
      <c r="TGS36" s="141"/>
      <c r="TGT36" s="141"/>
      <c r="TGU36" s="142"/>
      <c r="TGV36" s="142"/>
      <c r="TGW36" s="143"/>
      <c r="TGX36" s="144"/>
      <c r="TGY36" s="144"/>
      <c r="TGZ36" s="144"/>
      <c r="THA36" s="141"/>
      <c r="THB36" s="141"/>
      <c r="THC36" s="142"/>
      <c r="THD36" s="142"/>
      <c r="THE36" s="143"/>
      <c r="THF36" s="144"/>
      <c r="THG36" s="144"/>
      <c r="THH36" s="144"/>
      <c r="THI36" s="141"/>
      <c r="THJ36" s="141"/>
      <c r="THK36" s="142"/>
      <c r="THL36" s="142"/>
      <c r="THM36" s="143"/>
      <c r="THN36" s="144"/>
      <c r="THO36" s="144"/>
      <c r="THP36" s="144"/>
      <c r="THQ36" s="141"/>
      <c r="THR36" s="141"/>
      <c r="THS36" s="142"/>
      <c r="THT36" s="142"/>
      <c r="THU36" s="143"/>
      <c r="THV36" s="144"/>
      <c r="THW36" s="144"/>
      <c r="THX36" s="144"/>
      <c r="THY36" s="141"/>
      <c r="THZ36" s="141"/>
      <c r="TIA36" s="142"/>
      <c r="TIB36" s="142"/>
      <c r="TIC36" s="143"/>
      <c r="TID36" s="144"/>
      <c r="TIE36" s="144"/>
      <c r="TIF36" s="144"/>
      <c r="TIG36" s="141"/>
      <c r="TIH36" s="141"/>
      <c r="TII36" s="142"/>
      <c r="TIJ36" s="142"/>
      <c r="TIK36" s="143"/>
      <c r="TIL36" s="144"/>
      <c r="TIM36" s="144"/>
      <c r="TIN36" s="144"/>
      <c r="TIO36" s="141"/>
      <c r="TIP36" s="141"/>
      <c r="TIQ36" s="142"/>
      <c r="TIR36" s="142"/>
      <c r="TIS36" s="143"/>
      <c r="TIT36" s="144"/>
      <c r="TIU36" s="144"/>
      <c r="TIV36" s="144"/>
      <c r="TIW36" s="141"/>
      <c r="TIX36" s="141"/>
      <c r="TIY36" s="142"/>
      <c r="TIZ36" s="142"/>
      <c r="TJA36" s="143"/>
      <c r="TJB36" s="144"/>
      <c r="TJC36" s="144"/>
      <c r="TJD36" s="144"/>
      <c r="TJE36" s="141"/>
      <c r="TJF36" s="141"/>
      <c r="TJG36" s="142"/>
      <c r="TJH36" s="142"/>
      <c r="TJI36" s="143"/>
      <c r="TJJ36" s="144"/>
      <c r="TJK36" s="144"/>
      <c r="TJL36" s="144"/>
      <c r="TJM36" s="141"/>
      <c r="TJN36" s="141"/>
      <c r="TJO36" s="142"/>
      <c r="TJP36" s="142"/>
      <c r="TJQ36" s="143"/>
      <c r="TJR36" s="144"/>
      <c r="TJS36" s="144"/>
      <c r="TJT36" s="144"/>
      <c r="TJU36" s="141"/>
      <c r="TJV36" s="141"/>
      <c r="TJW36" s="142"/>
      <c r="TJX36" s="142"/>
      <c r="TJY36" s="143"/>
      <c r="TJZ36" s="144"/>
      <c r="TKA36" s="144"/>
      <c r="TKB36" s="144"/>
      <c r="TKC36" s="141"/>
      <c r="TKD36" s="141"/>
      <c r="TKE36" s="142"/>
      <c r="TKF36" s="142"/>
      <c r="TKG36" s="143"/>
      <c r="TKH36" s="144"/>
      <c r="TKI36" s="144"/>
      <c r="TKJ36" s="144"/>
      <c r="TKK36" s="141"/>
      <c r="TKL36" s="141"/>
      <c r="TKM36" s="142"/>
      <c r="TKN36" s="142"/>
      <c r="TKO36" s="143"/>
      <c r="TKP36" s="144"/>
      <c r="TKQ36" s="144"/>
      <c r="TKR36" s="144"/>
      <c r="TKS36" s="141"/>
      <c r="TKT36" s="141"/>
      <c r="TKU36" s="142"/>
      <c r="TKV36" s="142"/>
      <c r="TKW36" s="143"/>
      <c r="TKX36" s="144"/>
      <c r="TKY36" s="144"/>
      <c r="TKZ36" s="144"/>
      <c r="TLA36" s="141"/>
      <c r="TLB36" s="141"/>
      <c r="TLC36" s="142"/>
      <c r="TLD36" s="142"/>
      <c r="TLE36" s="143"/>
      <c r="TLF36" s="144"/>
      <c r="TLG36" s="144"/>
      <c r="TLH36" s="144"/>
      <c r="TLI36" s="141"/>
      <c r="TLJ36" s="141"/>
      <c r="TLK36" s="142"/>
      <c r="TLL36" s="142"/>
      <c r="TLM36" s="143"/>
      <c r="TLN36" s="144"/>
      <c r="TLO36" s="144"/>
      <c r="TLP36" s="144"/>
      <c r="TLQ36" s="141"/>
      <c r="TLR36" s="141"/>
      <c r="TLS36" s="142"/>
      <c r="TLT36" s="142"/>
      <c r="TLU36" s="143"/>
      <c r="TLV36" s="144"/>
      <c r="TLW36" s="144"/>
      <c r="TLX36" s="144"/>
      <c r="TLY36" s="141"/>
      <c r="TLZ36" s="141"/>
      <c r="TMA36" s="142"/>
      <c r="TMB36" s="142"/>
      <c r="TMC36" s="143"/>
      <c r="TMD36" s="144"/>
      <c r="TME36" s="144"/>
      <c r="TMF36" s="144"/>
      <c r="TMG36" s="141"/>
      <c r="TMH36" s="141"/>
      <c r="TMI36" s="142"/>
      <c r="TMJ36" s="142"/>
      <c r="TMK36" s="143"/>
      <c r="TML36" s="144"/>
      <c r="TMM36" s="144"/>
      <c r="TMN36" s="144"/>
      <c r="TMO36" s="141"/>
      <c r="TMP36" s="141"/>
      <c r="TMQ36" s="142"/>
      <c r="TMR36" s="142"/>
      <c r="TMS36" s="143"/>
      <c r="TMT36" s="144"/>
      <c r="TMU36" s="144"/>
      <c r="TMV36" s="144"/>
      <c r="TMW36" s="141"/>
      <c r="TMX36" s="141"/>
      <c r="TMY36" s="142"/>
      <c r="TMZ36" s="142"/>
      <c r="TNA36" s="143"/>
      <c r="TNB36" s="144"/>
      <c r="TNC36" s="144"/>
      <c r="TND36" s="144"/>
      <c r="TNE36" s="141"/>
      <c r="TNF36" s="141"/>
      <c r="TNG36" s="142"/>
      <c r="TNH36" s="142"/>
      <c r="TNI36" s="143"/>
      <c r="TNJ36" s="144"/>
      <c r="TNK36" s="144"/>
      <c r="TNL36" s="144"/>
      <c r="TNM36" s="141"/>
      <c r="TNN36" s="141"/>
      <c r="TNO36" s="142"/>
      <c r="TNP36" s="142"/>
      <c r="TNQ36" s="143"/>
      <c r="TNR36" s="144"/>
      <c r="TNS36" s="144"/>
      <c r="TNT36" s="144"/>
      <c r="TNU36" s="141"/>
      <c r="TNV36" s="141"/>
      <c r="TNW36" s="142"/>
      <c r="TNX36" s="142"/>
      <c r="TNY36" s="143"/>
      <c r="TNZ36" s="144"/>
      <c r="TOA36" s="144"/>
      <c r="TOB36" s="144"/>
      <c r="TOC36" s="141"/>
      <c r="TOD36" s="141"/>
      <c r="TOE36" s="142"/>
      <c r="TOF36" s="142"/>
      <c r="TOG36" s="143"/>
      <c r="TOH36" s="144"/>
      <c r="TOI36" s="144"/>
      <c r="TOJ36" s="144"/>
      <c r="TOK36" s="141"/>
      <c r="TOL36" s="141"/>
      <c r="TOM36" s="142"/>
      <c r="TON36" s="142"/>
      <c r="TOO36" s="143"/>
      <c r="TOP36" s="144"/>
      <c r="TOQ36" s="144"/>
      <c r="TOR36" s="144"/>
      <c r="TOS36" s="141"/>
      <c r="TOT36" s="141"/>
      <c r="TOU36" s="142"/>
      <c r="TOV36" s="142"/>
      <c r="TOW36" s="143"/>
      <c r="TOX36" s="144"/>
      <c r="TOY36" s="144"/>
      <c r="TOZ36" s="144"/>
      <c r="TPA36" s="141"/>
      <c r="TPB36" s="141"/>
      <c r="TPC36" s="142"/>
      <c r="TPD36" s="142"/>
      <c r="TPE36" s="143"/>
      <c r="TPF36" s="144"/>
      <c r="TPG36" s="144"/>
      <c r="TPH36" s="144"/>
      <c r="TPI36" s="141"/>
      <c r="TPJ36" s="141"/>
      <c r="TPK36" s="142"/>
      <c r="TPL36" s="142"/>
      <c r="TPM36" s="143"/>
      <c r="TPN36" s="144"/>
      <c r="TPO36" s="144"/>
      <c r="TPP36" s="144"/>
      <c r="TPQ36" s="141"/>
      <c r="TPR36" s="141"/>
      <c r="TPS36" s="142"/>
      <c r="TPT36" s="142"/>
      <c r="TPU36" s="143"/>
      <c r="TPV36" s="144"/>
      <c r="TPW36" s="144"/>
      <c r="TPX36" s="144"/>
      <c r="TPY36" s="141"/>
      <c r="TPZ36" s="141"/>
      <c r="TQA36" s="142"/>
      <c r="TQB36" s="142"/>
      <c r="TQC36" s="143"/>
      <c r="TQD36" s="144"/>
      <c r="TQE36" s="144"/>
      <c r="TQF36" s="144"/>
      <c r="TQG36" s="141"/>
      <c r="TQH36" s="141"/>
      <c r="TQI36" s="142"/>
      <c r="TQJ36" s="142"/>
      <c r="TQK36" s="143"/>
      <c r="TQL36" s="144"/>
      <c r="TQM36" s="144"/>
      <c r="TQN36" s="144"/>
      <c r="TQO36" s="141"/>
      <c r="TQP36" s="141"/>
      <c r="TQQ36" s="142"/>
      <c r="TQR36" s="142"/>
      <c r="TQS36" s="143"/>
      <c r="TQT36" s="144"/>
      <c r="TQU36" s="144"/>
      <c r="TQV36" s="144"/>
      <c r="TQW36" s="141"/>
      <c r="TQX36" s="141"/>
      <c r="TQY36" s="142"/>
      <c r="TQZ36" s="142"/>
      <c r="TRA36" s="143"/>
      <c r="TRB36" s="144"/>
      <c r="TRC36" s="144"/>
      <c r="TRD36" s="144"/>
      <c r="TRE36" s="141"/>
      <c r="TRF36" s="141"/>
      <c r="TRG36" s="142"/>
      <c r="TRH36" s="142"/>
      <c r="TRI36" s="143"/>
      <c r="TRJ36" s="144"/>
      <c r="TRK36" s="144"/>
      <c r="TRL36" s="144"/>
      <c r="TRM36" s="141"/>
      <c r="TRN36" s="141"/>
      <c r="TRO36" s="142"/>
      <c r="TRP36" s="142"/>
      <c r="TRQ36" s="143"/>
      <c r="TRR36" s="144"/>
      <c r="TRS36" s="144"/>
      <c r="TRT36" s="144"/>
      <c r="TRU36" s="141"/>
      <c r="TRV36" s="141"/>
      <c r="TRW36" s="142"/>
      <c r="TRX36" s="142"/>
      <c r="TRY36" s="143"/>
      <c r="TRZ36" s="144"/>
      <c r="TSA36" s="144"/>
      <c r="TSB36" s="144"/>
      <c r="TSC36" s="141"/>
      <c r="TSD36" s="141"/>
      <c r="TSE36" s="142"/>
      <c r="TSF36" s="142"/>
      <c r="TSG36" s="143"/>
      <c r="TSH36" s="144"/>
      <c r="TSI36" s="144"/>
      <c r="TSJ36" s="144"/>
      <c r="TSK36" s="141"/>
      <c r="TSL36" s="141"/>
      <c r="TSM36" s="142"/>
      <c r="TSN36" s="142"/>
      <c r="TSO36" s="143"/>
      <c r="TSP36" s="144"/>
      <c r="TSQ36" s="144"/>
      <c r="TSR36" s="144"/>
      <c r="TSS36" s="141"/>
      <c r="TST36" s="141"/>
      <c r="TSU36" s="142"/>
      <c r="TSV36" s="142"/>
      <c r="TSW36" s="143"/>
      <c r="TSX36" s="144"/>
      <c r="TSY36" s="144"/>
      <c r="TSZ36" s="144"/>
      <c r="TTA36" s="141"/>
      <c r="TTB36" s="141"/>
      <c r="TTC36" s="142"/>
      <c r="TTD36" s="142"/>
      <c r="TTE36" s="143"/>
      <c r="TTF36" s="144"/>
      <c r="TTG36" s="144"/>
      <c r="TTH36" s="144"/>
      <c r="TTI36" s="141"/>
      <c r="TTJ36" s="141"/>
      <c r="TTK36" s="142"/>
      <c r="TTL36" s="142"/>
      <c r="TTM36" s="143"/>
      <c r="TTN36" s="144"/>
      <c r="TTO36" s="144"/>
      <c r="TTP36" s="144"/>
      <c r="TTQ36" s="141"/>
      <c r="TTR36" s="141"/>
      <c r="TTS36" s="142"/>
      <c r="TTT36" s="142"/>
      <c r="TTU36" s="143"/>
      <c r="TTV36" s="144"/>
      <c r="TTW36" s="144"/>
      <c r="TTX36" s="144"/>
      <c r="TTY36" s="141"/>
      <c r="TTZ36" s="141"/>
      <c r="TUA36" s="142"/>
      <c r="TUB36" s="142"/>
      <c r="TUC36" s="143"/>
      <c r="TUD36" s="144"/>
      <c r="TUE36" s="144"/>
      <c r="TUF36" s="144"/>
      <c r="TUG36" s="141"/>
      <c r="TUH36" s="141"/>
      <c r="TUI36" s="142"/>
      <c r="TUJ36" s="142"/>
      <c r="TUK36" s="143"/>
      <c r="TUL36" s="144"/>
      <c r="TUM36" s="144"/>
      <c r="TUN36" s="144"/>
      <c r="TUO36" s="141"/>
      <c r="TUP36" s="141"/>
      <c r="TUQ36" s="142"/>
      <c r="TUR36" s="142"/>
      <c r="TUS36" s="143"/>
      <c r="TUT36" s="144"/>
      <c r="TUU36" s="144"/>
      <c r="TUV36" s="144"/>
      <c r="TUW36" s="141"/>
      <c r="TUX36" s="141"/>
      <c r="TUY36" s="142"/>
      <c r="TUZ36" s="142"/>
      <c r="TVA36" s="143"/>
      <c r="TVB36" s="144"/>
      <c r="TVC36" s="144"/>
      <c r="TVD36" s="144"/>
      <c r="TVE36" s="141"/>
      <c r="TVF36" s="141"/>
      <c r="TVG36" s="142"/>
      <c r="TVH36" s="142"/>
      <c r="TVI36" s="143"/>
      <c r="TVJ36" s="144"/>
      <c r="TVK36" s="144"/>
      <c r="TVL36" s="144"/>
      <c r="TVM36" s="141"/>
      <c r="TVN36" s="141"/>
      <c r="TVO36" s="142"/>
      <c r="TVP36" s="142"/>
      <c r="TVQ36" s="143"/>
      <c r="TVR36" s="144"/>
      <c r="TVS36" s="144"/>
      <c r="TVT36" s="144"/>
      <c r="TVU36" s="141"/>
      <c r="TVV36" s="141"/>
      <c r="TVW36" s="142"/>
      <c r="TVX36" s="142"/>
      <c r="TVY36" s="143"/>
      <c r="TVZ36" s="144"/>
      <c r="TWA36" s="144"/>
      <c r="TWB36" s="144"/>
      <c r="TWC36" s="141"/>
      <c r="TWD36" s="141"/>
      <c r="TWE36" s="142"/>
      <c r="TWF36" s="142"/>
      <c r="TWG36" s="143"/>
      <c r="TWH36" s="144"/>
      <c r="TWI36" s="144"/>
      <c r="TWJ36" s="144"/>
      <c r="TWK36" s="141"/>
      <c r="TWL36" s="141"/>
      <c r="TWM36" s="142"/>
      <c r="TWN36" s="142"/>
      <c r="TWO36" s="143"/>
      <c r="TWP36" s="144"/>
      <c r="TWQ36" s="144"/>
      <c r="TWR36" s="144"/>
      <c r="TWS36" s="141"/>
      <c r="TWT36" s="141"/>
      <c r="TWU36" s="142"/>
      <c r="TWV36" s="142"/>
      <c r="TWW36" s="143"/>
      <c r="TWX36" s="144"/>
      <c r="TWY36" s="144"/>
      <c r="TWZ36" s="144"/>
      <c r="TXA36" s="141"/>
      <c r="TXB36" s="141"/>
      <c r="TXC36" s="142"/>
      <c r="TXD36" s="142"/>
      <c r="TXE36" s="143"/>
      <c r="TXF36" s="144"/>
      <c r="TXG36" s="144"/>
      <c r="TXH36" s="144"/>
      <c r="TXI36" s="141"/>
      <c r="TXJ36" s="141"/>
      <c r="TXK36" s="142"/>
      <c r="TXL36" s="142"/>
      <c r="TXM36" s="143"/>
      <c r="TXN36" s="144"/>
      <c r="TXO36" s="144"/>
      <c r="TXP36" s="144"/>
      <c r="TXQ36" s="141"/>
      <c r="TXR36" s="141"/>
      <c r="TXS36" s="142"/>
      <c r="TXT36" s="142"/>
      <c r="TXU36" s="143"/>
      <c r="TXV36" s="144"/>
      <c r="TXW36" s="144"/>
      <c r="TXX36" s="144"/>
      <c r="TXY36" s="141"/>
      <c r="TXZ36" s="141"/>
      <c r="TYA36" s="142"/>
      <c r="TYB36" s="142"/>
      <c r="TYC36" s="143"/>
      <c r="TYD36" s="144"/>
      <c r="TYE36" s="144"/>
      <c r="TYF36" s="144"/>
      <c r="TYG36" s="141"/>
      <c r="TYH36" s="141"/>
      <c r="TYI36" s="142"/>
      <c r="TYJ36" s="142"/>
      <c r="TYK36" s="143"/>
      <c r="TYL36" s="144"/>
      <c r="TYM36" s="144"/>
      <c r="TYN36" s="144"/>
      <c r="TYO36" s="141"/>
      <c r="TYP36" s="141"/>
      <c r="TYQ36" s="142"/>
      <c r="TYR36" s="142"/>
      <c r="TYS36" s="143"/>
      <c r="TYT36" s="144"/>
      <c r="TYU36" s="144"/>
      <c r="TYV36" s="144"/>
      <c r="TYW36" s="141"/>
      <c r="TYX36" s="141"/>
      <c r="TYY36" s="142"/>
      <c r="TYZ36" s="142"/>
      <c r="TZA36" s="143"/>
      <c r="TZB36" s="144"/>
      <c r="TZC36" s="144"/>
      <c r="TZD36" s="144"/>
      <c r="TZE36" s="141"/>
      <c r="TZF36" s="141"/>
      <c r="TZG36" s="142"/>
      <c r="TZH36" s="142"/>
      <c r="TZI36" s="143"/>
      <c r="TZJ36" s="144"/>
      <c r="TZK36" s="144"/>
      <c r="TZL36" s="144"/>
      <c r="TZM36" s="141"/>
      <c r="TZN36" s="141"/>
      <c r="TZO36" s="142"/>
      <c r="TZP36" s="142"/>
      <c r="TZQ36" s="143"/>
      <c r="TZR36" s="144"/>
      <c r="TZS36" s="144"/>
      <c r="TZT36" s="144"/>
      <c r="TZU36" s="141"/>
      <c r="TZV36" s="141"/>
      <c r="TZW36" s="142"/>
      <c r="TZX36" s="142"/>
      <c r="TZY36" s="143"/>
      <c r="TZZ36" s="144"/>
      <c r="UAA36" s="144"/>
      <c r="UAB36" s="144"/>
      <c r="UAC36" s="141"/>
      <c r="UAD36" s="141"/>
      <c r="UAE36" s="142"/>
      <c r="UAF36" s="142"/>
      <c r="UAG36" s="143"/>
      <c r="UAH36" s="144"/>
      <c r="UAI36" s="144"/>
      <c r="UAJ36" s="144"/>
      <c r="UAK36" s="141"/>
      <c r="UAL36" s="141"/>
      <c r="UAM36" s="142"/>
      <c r="UAN36" s="142"/>
      <c r="UAO36" s="143"/>
      <c r="UAP36" s="144"/>
      <c r="UAQ36" s="144"/>
      <c r="UAR36" s="144"/>
      <c r="UAS36" s="141"/>
      <c r="UAT36" s="141"/>
      <c r="UAU36" s="142"/>
      <c r="UAV36" s="142"/>
      <c r="UAW36" s="143"/>
      <c r="UAX36" s="144"/>
      <c r="UAY36" s="144"/>
      <c r="UAZ36" s="144"/>
      <c r="UBA36" s="141"/>
      <c r="UBB36" s="141"/>
      <c r="UBC36" s="142"/>
      <c r="UBD36" s="142"/>
      <c r="UBE36" s="143"/>
      <c r="UBF36" s="144"/>
      <c r="UBG36" s="144"/>
      <c r="UBH36" s="144"/>
      <c r="UBI36" s="141"/>
      <c r="UBJ36" s="141"/>
      <c r="UBK36" s="142"/>
      <c r="UBL36" s="142"/>
      <c r="UBM36" s="143"/>
      <c r="UBN36" s="144"/>
      <c r="UBO36" s="144"/>
      <c r="UBP36" s="144"/>
      <c r="UBQ36" s="141"/>
      <c r="UBR36" s="141"/>
      <c r="UBS36" s="142"/>
      <c r="UBT36" s="142"/>
      <c r="UBU36" s="143"/>
      <c r="UBV36" s="144"/>
      <c r="UBW36" s="144"/>
      <c r="UBX36" s="144"/>
      <c r="UBY36" s="141"/>
      <c r="UBZ36" s="141"/>
      <c r="UCA36" s="142"/>
      <c r="UCB36" s="142"/>
      <c r="UCC36" s="143"/>
      <c r="UCD36" s="144"/>
      <c r="UCE36" s="144"/>
      <c r="UCF36" s="144"/>
      <c r="UCG36" s="141"/>
      <c r="UCH36" s="141"/>
      <c r="UCI36" s="142"/>
      <c r="UCJ36" s="142"/>
      <c r="UCK36" s="143"/>
      <c r="UCL36" s="144"/>
      <c r="UCM36" s="144"/>
      <c r="UCN36" s="144"/>
      <c r="UCO36" s="141"/>
      <c r="UCP36" s="141"/>
      <c r="UCQ36" s="142"/>
      <c r="UCR36" s="142"/>
      <c r="UCS36" s="143"/>
      <c r="UCT36" s="144"/>
      <c r="UCU36" s="144"/>
      <c r="UCV36" s="144"/>
      <c r="UCW36" s="141"/>
      <c r="UCX36" s="141"/>
      <c r="UCY36" s="142"/>
      <c r="UCZ36" s="142"/>
      <c r="UDA36" s="143"/>
      <c r="UDB36" s="144"/>
      <c r="UDC36" s="144"/>
      <c r="UDD36" s="144"/>
      <c r="UDE36" s="141"/>
      <c r="UDF36" s="141"/>
      <c r="UDG36" s="142"/>
      <c r="UDH36" s="142"/>
      <c r="UDI36" s="143"/>
      <c r="UDJ36" s="144"/>
      <c r="UDK36" s="144"/>
      <c r="UDL36" s="144"/>
      <c r="UDM36" s="141"/>
      <c r="UDN36" s="141"/>
      <c r="UDO36" s="142"/>
      <c r="UDP36" s="142"/>
      <c r="UDQ36" s="143"/>
      <c r="UDR36" s="144"/>
      <c r="UDS36" s="144"/>
      <c r="UDT36" s="144"/>
      <c r="UDU36" s="141"/>
      <c r="UDV36" s="141"/>
      <c r="UDW36" s="142"/>
      <c r="UDX36" s="142"/>
      <c r="UDY36" s="143"/>
      <c r="UDZ36" s="144"/>
      <c r="UEA36" s="144"/>
      <c r="UEB36" s="144"/>
      <c r="UEC36" s="141"/>
      <c r="UED36" s="141"/>
      <c r="UEE36" s="142"/>
      <c r="UEF36" s="142"/>
      <c r="UEG36" s="143"/>
      <c r="UEH36" s="144"/>
      <c r="UEI36" s="144"/>
      <c r="UEJ36" s="144"/>
      <c r="UEK36" s="141"/>
      <c r="UEL36" s="141"/>
      <c r="UEM36" s="142"/>
      <c r="UEN36" s="142"/>
      <c r="UEO36" s="143"/>
      <c r="UEP36" s="144"/>
      <c r="UEQ36" s="144"/>
      <c r="UER36" s="144"/>
      <c r="UES36" s="141"/>
      <c r="UET36" s="141"/>
      <c r="UEU36" s="142"/>
      <c r="UEV36" s="142"/>
      <c r="UEW36" s="143"/>
      <c r="UEX36" s="144"/>
      <c r="UEY36" s="144"/>
      <c r="UEZ36" s="144"/>
      <c r="UFA36" s="141"/>
      <c r="UFB36" s="141"/>
      <c r="UFC36" s="142"/>
      <c r="UFD36" s="142"/>
      <c r="UFE36" s="143"/>
      <c r="UFF36" s="144"/>
      <c r="UFG36" s="144"/>
      <c r="UFH36" s="144"/>
      <c r="UFI36" s="141"/>
      <c r="UFJ36" s="141"/>
      <c r="UFK36" s="142"/>
      <c r="UFL36" s="142"/>
      <c r="UFM36" s="143"/>
      <c r="UFN36" s="144"/>
      <c r="UFO36" s="144"/>
      <c r="UFP36" s="144"/>
      <c r="UFQ36" s="141"/>
      <c r="UFR36" s="141"/>
      <c r="UFS36" s="142"/>
      <c r="UFT36" s="142"/>
      <c r="UFU36" s="143"/>
      <c r="UFV36" s="144"/>
      <c r="UFW36" s="144"/>
      <c r="UFX36" s="144"/>
      <c r="UFY36" s="141"/>
      <c r="UFZ36" s="141"/>
      <c r="UGA36" s="142"/>
      <c r="UGB36" s="142"/>
      <c r="UGC36" s="143"/>
      <c r="UGD36" s="144"/>
      <c r="UGE36" s="144"/>
      <c r="UGF36" s="144"/>
      <c r="UGG36" s="141"/>
      <c r="UGH36" s="141"/>
      <c r="UGI36" s="142"/>
      <c r="UGJ36" s="142"/>
      <c r="UGK36" s="143"/>
      <c r="UGL36" s="144"/>
      <c r="UGM36" s="144"/>
      <c r="UGN36" s="144"/>
      <c r="UGO36" s="141"/>
      <c r="UGP36" s="141"/>
      <c r="UGQ36" s="142"/>
      <c r="UGR36" s="142"/>
      <c r="UGS36" s="143"/>
      <c r="UGT36" s="144"/>
      <c r="UGU36" s="144"/>
      <c r="UGV36" s="144"/>
      <c r="UGW36" s="141"/>
      <c r="UGX36" s="141"/>
      <c r="UGY36" s="142"/>
      <c r="UGZ36" s="142"/>
      <c r="UHA36" s="143"/>
      <c r="UHB36" s="144"/>
      <c r="UHC36" s="144"/>
      <c r="UHD36" s="144"/>
      <c r="UHE36" s="141"/>
      <c r="UHF36" s="141"/>
      <c r="UHG36" s="142"/>
      <c r="UHH36" s="142"/>
      <c r="UHI36" s="143"/>
      <c r="UHJ36" s="144"/>
      <c r="UHK36" s="144"/>
      <c r="UHL36" s="144"/>
      <c r="UHM36" s="141"/>
      <c r="UHN36" s="141"/>
      <c r="UHO36" s="142"/>
      <c r="UHP36" s="142"/>
      <c r="UHQ36" s="143"/>
      <c r="UHR36" s="144"/>
      <c r="UHS36" s="144"/>
      <c r="UHT36" s="144"/>
      <c r="UHU36" s="141"/>
      <c r="UHV36" s="141"/>
      <c r="UHW36" s="142"/>
      <c r="UHX36" s="142"/>
      <c r="UHY36" s="143"/>
      <c r="UHZ36" s="144"/>
      <c r="UIA36" s="144"/>
      <c r="UIB36" s="144"/>
      <c r="UIC36" s="141"/>
      <c r="UID36" s="141"/>
      <c r="UIE36" s="142"/>
      <c r="UIF36" s="142"/>
      <c r="UIG36" s="143"/>
      <c r="UIH36" s="144"/>
      <c r="UII36" s="144"/>
      <c r="UIJ36" s="144"/>
      <c r="UIK36" s="141"/>
      <c r="UIL36" s="141"/>
      <c r="UIM36" s="142"/>
      <c r="UIN36" s="142"/>
      <c r="UIO36" s="143"/>
      <c r="UIP36" s="144"/>
      <c r="UIQ36" s="144"/>
      <c r="UIR36" s="144"/>
      <c r="UIS36" s="141"/>
      <c r="UIT36" s="141"/>
      <c r="UIU36" s="142"/>
      <c r="UIV36" s="142"/>
      <c r="UIW36" s="143"/>
      <c r="UIX36" s="144"/>
      <c r="UIY36" s="144"/>
      <c r="UIZ36" s="144"/>
      <c r="UJA36" s="141"/>
      <c r="UJB36" s="141"/>
      <c r="UJC36" s="142"/>
      <c r="UJD36" s="142"/>
      <c r="UJE36" s="143"/>
      <c r="UJF36" s="144"/>
      <c r="UJG36" s="144"/>
      <c r="UJH36" s="144"/>
      <c r="UJI36" s="141"/>
      <c r="UJJ36" s="141"/>
      <c r="UJK36" s="142"/>
      <c r="UJL36" s="142"/>
      <c r="UJM36" s="143"/>
      <c r="UJN36" s="144"/>
      <c r="UJO36" s="144"/>
      <c r="UJP36" s="144"/>
      <c r="UJQ36" s="141"/>
      <c r="UJR36" s="141"/>
      <c r="UJS36" s="142"/>
      <c r="UJT36" s="142"/>
      <c r="UJU36" s="143"/>
      <c r="UJV36" s="144"/>
      <c r="UJW36" s="144"/>
      <c r="UJX36" s="144"/>
      <c r="UJY36" s="141"/>
      <c r="UJZ36" s="141"/>
      <c r="UKA36" s="142"/>
      <c r="UKB36" s="142"/>
      <c r="UKC36" s="143"/>
      <c r="UKD36" s="144"/>
      <c r="UKE36" s="144"/>
      <c r="UKF36" s="144"/>
      <c r="UKG36" s="141"/>
      <c r="UKH36" s="141"/>
      <c r="UKI36" s="142"/>
      <c r="UKJ36" s="142"/>
      <c r="UKK36" s="143"/>
      <c r="UKL36" s="144"/>
      <c r="UKM36" s="144"/>
      <c r="UKN36" s="144"/>
      <c r="UKO36" s="141"/>
      <c r="UKP36" s="141"/>
      <c r="UKQ36" s="142"/>
      <c r="UKR36" s="142"/>
      <c r="UKS36" s="143"/>
      <c r="UKT36" s="144"/>
      <c r="UKU36" s="144"/>
      <c r="UKV36" s="144"/>
      <c r="UKW36" s="141"/>
      <c r="UKX36" s="141"/>
      <c r="UKY36" s="142"/>
      <c r="UKZ36" s="142"/>
      <c r="ULA36" s="143"/>
      <c r="ULB36" s="144"/>
      <c r="ULC36" s="144"/>
      <c r="ULD36" s="144"/>
      <c r="ULE36" s="141"/>
      <c r="ULF36" s="141"/>
      <c r="ULG36" s="142"/>
      <c r="ULH36" s="142"/>
      <c r="ULI36" s="143"/>
      <c r="ULJ36" s="144"/>
      <c r="ULK36" s="144"/>
      <c r="ULL36" s="144"/>
      <c r="ULM36" s="141"/>
      <c r="ULN36" s="141"/>
      <c r="ULO36" s="142"/>
      <c r="ULP36" s="142"/>
      <c r="ULQ36" s="143"/>
      <c r="ULR36" s="144"/>
      <c r="ULS36" s="144"/>
      <c r="ULT36" s="144"/>
      <c r="ULU36" s="141"/>
      <c r="ULV36" s="141"/>
      <c r="ULW36" s="142"/>
      <c r="ULX36" s="142"/>
      <c r="ULY36" s="143"/>
      <c r="ULZ36" s="144"/>
      <c r="UMA36" s="144"/>
      <c r="UMB36" s="144"/>
      <c r="UMC36" s="141"/>
      <c r="UMD36" s="141"/>
      <c r="UME36" s="142"/>
      <c r="UMF36" s="142"/>
      <c r="UMG36" s="143"/>
      <c r="UMH36" s="144"/>
      <c r="UMI36" s="144"/>
      <c r="UMJ36" s="144"/>
      <c r="UMK36" s="141"/>
      <c r="UML36" s="141"/>
      <c r="UMM36" s="142"/>
      <c r="UMN36" s="142"/>
      <c r="UMO36" s="143"/>
      <c r="UMP36" s="144"/>
      <c r="UMQ36" s="144"/>
      <c r="UMR36" s="144"/>
      <c r="UMS36" s="141"/>
      <c r="UMT36" s="141"/>
      <c r="UMU36" s="142"/>
      <c r="UMV36" s="142"/>
      <c r="UMW36" s="143"/>
      <c r="UMX36" s="144"/>
      <c r="UMY36" s="144"/>
      <c r="UMZ36" s="144"/>
      <c r="UNA36" s="141"/>
      <c r="UNB36" s="141"/>
      <c r="UNC36" s="142"/>
      <c r="UND36" s="142"/>
      <c r="UNE36" s="143"/>
      <c r="UNF36" s="144"/>
      <c r="UNG36" s="144"/>
      <c r="UNH36" s="144"/>
      <c r="UNI36" s="141"/>
      <c r="UNJ36" s="141"/>
      <c r="UNK36" s="142"/>
      <c r="UNL36" s="142"/>
      <c r="UNM36" s="143"/>
      <c r="UNN36" s="144"/>
      <c r="UNO36" s="144"/>
      <c r="UNP36" s="144"/>
      <c r="UNQ36" s="141"/>
      <c r="UNR36" s="141"/>
      <c r="UNS36" s="142"/>
      <c r="UNT36" s="142"/>
      <c r="UNU36" s="143"/>
      <c r="UNV36" s="144"/>
      <c r="UNW36" s="144"/>
      <c r="UNX36" s="144"/>
      <c r="UNY36" s="141"/>
      <c r="UNZ36" s="141"/>
      <c r="UOA36" s="142"/>
      <c r="UOB36" s="142"/>
      <c r="UOC36" s="143"/>
      <c r="UOD36" s="144"/>
      <c r="UOE36" s="144"/>
      <c r="UOF36" s="144"/>
      <c r="UOG36" s="141"/>
      <c r="UOH36" s="141"/>
      <c r="UOI36" s="142"/>
      <c r="UOJ36" s="142"/>
      <c r="UOK36" s="143"/>
      <c r="UOL36" s="144"/>
      <c r="UOM36" s="144"/>
      <c r="UON36" s="144"/>
      <c r="UOO36" s="141"/>
      <c r="UOP36" s="141"/>
      <c r="UOQ36" s="142"/>
      <c r="UOR36" s="142"/>
      <c r="UOS36" s="143"/>
      <c r="UOT36" s="144"/>
      <c r="UOU36" s="144"/>
      <c r="UOV36" s="144"/>
      <c r="UOW36" s="141"/>
      <c r="UOX36" s="141"/>
      <c r="UOY36" s="142"/>
      <c r="UOZ36" s="142"/>
      <c r="UPA36" s="143"/>
      <c r="UPB36" s="144"/>
      <c r="UPC36" s="144"/>
      <c r="UPD36" s="144"/>
      <c r="UPE36" s="141"/>
      <c r="UPF36" s="141"/>
      <c r="UPG36" s="142"/>
      <c r="UPH36" s="142"/>
      <c r="UPI36" s="143"/>
      <c r="UPJ36" s="144"/>
      <c r="UPK36" s="144"/>
      <c r="UPL36" s="144"/>
      <c r="UPM36" s="141"/>
      <c r="UPN36" s="141"/>
      <c r="UPO36" s="142"/>
      <c r="UPP36" s="142"/>
      <c r="UPQ36" s="143"/>
      <c r="UPR36" s="144"/>
      <c r="UPS36" s="144"/>
      <c r="UPT36" s="144"/>
      <c r="UPU36" s="141"/>
      <c r="UPV36" s="141"/>
      <c r="UPW36" s="142"/>
      <c r="UPX36" s="142"/>
      <c r="UPY36" s="143"/>
      <c r="UPZ36" s="144"/>
      <c r="UQA36" s="144"/>
      <c r="UQB36" s="144"/>
      <c r="UQC36" s="141"/>
      <c r="UQD36" s="141"/>
      <c r="UQE36" s="142"/>
      <c r="UQF36" s="142"/>
      <c r="UQG36" s="143"/>
      <c r="UQH36" s="144"/>
      <c r="UQI36" s="144"/>
      <c r="UQJ36" s="144"/>
      <c r="UQK36" s="141"/>
      <c r="UQL36" s="141"/>
      <c r="UQM36" s="142"/>
      <c r="UQN36" s="142"/>
      <c r="UQO36" s="143"/>
      <c r="UQP36" s="144"/>
      <c r="UQQ36" s="144"/>
      <c r="UQR36" s="144"/>
      <c r="UQS36" s="141"/>
      <c r="UQT36" s="141"/>
      <c r="UQU36" s="142"/>
      <c r="UQV36" s="142"/>
      <c r="UQW36" s="143"/>
      <c r="UQX36" s="144"/>
      <c r="UQY36" s="144"/>
      <c r="UQZ36" s="144"/>
      <c r="URA36" s="141"/>
      <c r="URB36" s="141"/>
      <c r="URC36" s="142"/>
      <c r="URD36" s="142"/>
      <c r="URE36" s="143"/>
      <c r="URF36" s="144"/>
      <c r="URG36" s="144"/>
      <c r="URH36" s="144"/>
      <c r="URI36" s="141"/>
      <c r="URJ36" s="141"/>
      <c r="URK36" s="142"/>
      <c r="URL36" s="142"/>
      <c r="URM36" s="143"/>
      <c r="URN36" s="144"/>
      <c r="URO36" s="144"/>
      <c r="URP36" s="144"/>
      <c r="URQ36" s="141"/>
      <c r="URR36" s="141"/>
      <c r="URS36" s="142"/>
      <c r="URT36" s="142"/>
      <c r="URU36" s="143"/>
      <c r="URV36" s="144"/>
      <c r="URW36" s="144"/>
      <c r="URX36" s="144"/>
      <c r="URY36" s="141"/>
      <c r="URZ36" s="141"/>
      <c r="USA36" s="142"/>
      <c r="USB36" s="142"/>
      <c r="USC36" s="143"/>
      <c r="USD36" s="144"/>
      <c r="USE36" s="144"/>
      <c r="USF36" s="144"/>
      <c r="USG36" s="141"/>
      <c r="USH36" s="141"/>
      <c r="USI36" s="142"/>
      <c r="USJ36" s="142"/>
      <c r="USK36" s="143"/>
      <c r="USL36" s="144"/>
      <c r="USM36" s="144"/>
      <c r="USN36" s="144"/>
      <c r="USO36" s="141"/>
      <c r="USP36" s="141"/>
      <c r="USQ36" s="142"/>
      <c r="USR36" s="142"/>
      <c r="USS36" s="143"/>
      <c r="UST36" s="144"/>
      <c r="USU36" s="144"/>
      <c r="USV36" s="144"/>
      <c r="USW36" s="141"/>
      <c r="USX36" s="141"/>
      <c r="USY36" s="142"/>
      <c r="USZ36" s="142"/>
      <c r="UTA36" s="143"/>
      <c r="UTB36" s="144"/>
      <c r="UTC36" s="144"/>
      <c r="UTD36" s="144"/>
      <c r="UTE36" s="141"/>
      <c r="UTF36" s="141"/>
      <c r="UTG36" s="142"/>
      <c r="UTH36" s="142"/>
      <c r="UTI36" s="143"/>
      <c r="UTJ36" s="144"/>
      <c r="UTK36" s="144"/>
      <c r="UTL36" s="144"/>
      <c r="UTM36" s="141"/>
      <c r="UTN36" s="141"/>
      <c r="UTO36" s="142"/>
      <c r="UTP36" s="142"/>
      <c r="UTQ36" s="143"/>
      <c r="UTR36" s="144"/>
      <c r="UTS36" s="144"/>
      <c r="UTT36" s="144"/>
      <c r="UTU36" s="141"/>
      <c r="UTV36" s="141"/>
      <c r="UTW36" s="142"/>
      <c r="UTX36" s="142"/>
      <c r="UTY36" s="143"/>
      <c r="UTZ36" s="144"/>
      <c r="UUA36" s="144"/>
      <c r="UUB36" s="144"/>
      <c r="UUC36" s="141"/>
      <c r="UUD36" s="141"/>
      <c r="UUE36" s="142"/>
      <c r="UUF36" s="142"/>
      <c r="UUG36" s="143"/>
      <c r="UUH36" s="144"/>
      <c r="UUI36" s="144"/>
      <c r="UUJ36" s="144"/>
      <c r="UUK36" s="141"/>
      <c r="UUL36" s="141"/>
      <c r="UUM36" s="142"/>
      <c r="UUN36" s="142"/>
      <c r="UUO36" s="143"/>
      <c r="UUP36" s="144"/>
      <c r="UUQ36" s="144"/>
      <c r="UUR36" s="144"/>
      <c r="UUS36" s="141"/>
      <c r="UUT36" s="141"/>
      <c r="UUU36" s="142"/>
      <c r="UUV36" s="142"/>
      <c r="UUW36" s="143"/>
      <c r="UUX36" s="144"/>
      <c r="UUY36" s="144"/>
      <c r="UUZ36" s="144"/>
      <c r="UVA36" s="141"/>
      <c r="UVB36" s="141"/>
      <c r="UVC36" s="142"/>
      <c r="UVD36" s="142"/>
      <c r="UVE36" s="143"/>
      <c r="UVF36" s="144"/>
      <c r="UVG36" s="144"/>
      <c r="UVH36" s="144"/>
      <c r="UVI36" s="141"/>
      <c r="UVJ36" s="141"/>
      <c r="UVK36" s="142"/>
      <c r="UVL36" s="142"/>
      <c r="UVM36" s="143"/>
      <c r="UVN36" s="144"/>
      <c r="UVO36" s="144"/>
      <c r="UVP36" s="144"/>
      <c r="UVQ36" s="141"/>
      <c r="UVR36" s="141"/>
      <c r="UVS36" s="142"/>
      <c r="UVT36" s="142"/>
      <c r="UVU36" s="143"/>
      <c r="UVV36" s="144"/>
      <c r="UVW36" s="144"/>
      <c r="UVX36" s="144"/>
      <c r="UVY36" s="141"/>
      <c r="UVZ36" s="141"/>
      <c r="UWA36" s="142"/>
      <c r="UWB36" s="142"/>
      <c r="UWC36" s="143"/>
      <c r="UWD36" s="144"/>
      <c r="UWE36" s="144"/>
      <c r="UWF36" s="144"/>
      <c r="UWG36" s="141"/>
      <c r="UWH36" s="141"/>
      <c r="UWI36" s="142"/>
      <c r="UWJ36" s="142"/>
      <c r="UWK36" s="143"/>
      <c r="UWL36" s="144"/>
      <c r="UWM36" s="144"/>
      <c r="UWN36" s="144"/>
      <c r="UWO36" s="141"/>
      <c r="UWP36" s="141"/>
      <c r="UWQ36" s="142"/>
      <c r="UWR36" s="142"/>
      <c r="UWS36" s="143"/>
      <c r="UWT36" s="144"/>
      <c r="UWU36" s="144"/>
      <c r="UWV36" s="144"/>
      <c r="UWW36" s="141"/>
      <c r="UWX36" s="141"/>
      <c r="UWY36" s="142"/>
      <c r="UWZ36" s="142"/>
      <c r="UXA36" s="143"/>
      <c r="UXB36" s="144"/>
      <c r="UXC36" s="144"/>
      <c r="UXD36" s="144"/>
      <c r="UXE36" s="141"/>
      <c r="UXF36" s="141"/>
      <c r="UXG36" s="142"/>
      <c r="UXH36" s="142"/>
      <c r="UXI36" s="143"/>
      <c r="UXJ36" s="144"/>
      <c r="UXK36" s="144"/>
      <c r="UXL36" s="144"/>
      <c r="UXM36" s="141"/>
      <c r="UXN36" s="141"/>
      <c r="UXO36" s="142"/>
      <c r="UXP36" s="142"/>
      <c r="UXQ36" s="143"/>
      <c r="UXR36" s="144"/>
      <c r="UXS36" s="144"/>
      <c r="UXT36" s="144"/>
      <c r="UXU36" s="141"/>
      <c r="UXV36" s="141"/>
      <c r="UXW36" s="142"/>
      <c r="UXX36" s="142"/>
      <c r="UXY36" s="143"/>
      <c r="UXZ36" s="144"/>
      <c r="UYA36" s="144"/>
      <c r="UYB36" s="144"/>
      <c r="UYC36" s="141"/>
      <c r="UYD36" s="141"/>
      <c r="UYE36" s="142"/>
      <c r="UYF36" s="142"/>
      <c r="UYG36" s="143"/>
      <c r="UYH36" s="144"/>
      <c r="UYI36" s="144"/>
      <c r="UYJ36" s="144"/>
      <c r="UYK36" s="141"/>
      <c r="UYL36" s="141"/>
      <c r="UYM36" s="142"/>
      <c r="UYN36" s="142"/>
      <c r="UYO36" s="143"/>
      <c r="UYP36" s="144"/>
      <c r="UYQ36" s="144"/>
      <c r="UYR36" s="144"/>
      <c r="UYS36" s="141"/>
      <c r="UYT36" s="141"/>
      <c r="UYU36" s="142"/>
      <c r="UYV36" s="142"/>
      <c r="UYW36" s="143"/>
      <c r="UYX36" s="144"/>
      <c r="UYY36" s="144"/>
      <c r="UYZ36" s="144"/>
      <c r="UZA36" s="141"/>
      <c r="UZB36" s="141"/>
      <c r="UZC36" s="142"/>
      <c r="UZD36" s="142"/>
      <c r="UZE36" s="143"/>
      <c r="UZF36" s="144"/>
      <c r="UZG36" s="144"/>
      <c r="UZH36" s="144"/>
      <c r="UZI36" s="141"/>
      <c r="UZJ36" s="141"/>
      <c r="UZK36" s="142"/>
      <c r="UZL36" s="142"/>
      <c r="UZM36" s="143"/>
      <c r="UZN36" s="144"/>
      <c r="UZO36" s="144"/>
      <c r="UZP36" s="144"/>
      <c r="UZQ36" s="141"/>
      <c r="UZR36" s="141"/>
      <c r="UZS36" s="142"/>
      <c r="UZT36" s="142"/>
      <c r="UZU36" s="143"/>
      <c r="UZV36" s="144"/>
      <c r="UZW36" s="144"/>
      <c r="UZX36" s="144"/>
      <c r="UZY36" s="141"/>
      <c r="UZZ36" s="141"/>
      <c r="VAA36" s="142"/>
      <c r="VAB36" s="142"/>
      <c r="VAC36" s="143"/>
      <c r="VAD36" s="144"/>
      <c r="VAE36" s="144"/>
      <c r="VAF36" s="144"/>
      <c r="VAG36" s="141"/>
      <c r="VAH36" s="141"/>
      <c r="VAI36" s="142"/>
      <c r="VAJ36" s="142"/>
      <c r="VAK36" s="143"/>
      <c r="VAL36" s="144"/>
      <c r="VAM36" s="144"/>
      <c r="VAN36" s="144"/>
      <c r="VAO36" s="141"/>
      <c r="VAP36" s="141"/>
      <c r="VAQ36" s="142"/>
      <c r="VAR36" s="142"/>
      <c r="VAS36" s="143"/>
      <c r="VAT36" s="144"/>
      <c r="VAU36" s="144"/>
      <c r="VAV36" s="144"/>
      <c r="VAW36" s="141"/>
      <c r="VAX36" s="141"/>
      <c r="VAY36" s="142"/>
      <c r="VAZ36" s="142"/>
      <c r="VBA36" s="143"/>
      <c r="VBB36" s="144"/>
      <c r="VBC36" s="144"/>
      <c r="VBD36" s="144"/>
      <c r="VBE36" s="141"/>
      <c r="VBF36" s="141"/>
      <c r="VBG36" s="142"/>
      <c r="VBH36" s="142"/>
      <c r="VBI36" s="143"/>
      <c r="VBJ36" s="144"/>
      <c r="VBK36" s="144"/>
      <c r="VBL36" s="144"/>
      <c r="VBM36" s="141"/>
      <c r="VBN36" s="141"/>
      <c r="VBO36" s="142"/>
      <c r="VBP36" s="142"/>
      <c r="VBQ36" s="143"/>
      <c r="VBR36" s="144"/>
      <c r="VBS36" s="144"/>
      <c r="VBT36" s="144"/>
      <c r="VBU36" s="141"/>
      <c r="VBV36" s="141"/>
      <c r="VBW36" s="142"/>
      <c r="VBX36" s="142"/>
      <c r="VBY36" s="143"/>
      <c r="VBZ36" s="144"/>
      <c r="VCA36" s="144"/>
      <c r="VCB36" s="144"/>
      <c r="VCC36" s="141"/>
      <c r="VCD36" s="141"/>
      <c r="VCE36" s="142"/>
      <c r="VCF36" s="142"/>
      <c r="VCG36" s="143"/>
      <c r="VCH36" s="144"/>
      <c r="VCI36" s="144"/>
      <c r="VCJ36" s="144"/>
      <c r="VCK36" s="141"/>
      <c r="VCL36" s="141"/>
      <c r="VCM36" s="142"/>
      <c r="VCN36" s="142"/>
      <c r="VCO36" s="143"/>
      <c r="VCP36" s="144"/>
      <c r="VCQ36" s="144"/>
      <c r="VCR36" s="144"/>
      <c r="VCS36" s="141"/>
      <c r="VCT36" s="141"/>
      <c r="VCU36" s="142"/>
      <c r="VCV36" s="142"/>
      <c r="VCW36" s="143"/>
      <c r="VCX36" s="144"/>
      <c r="VCY36" s="144"/>
      <c r="VCZ36" s="144"/>
      <c r="VDA36" s="141"/>
      <c r="VDB36" s="141"/>
      <c r="VDC36" s="142"/>
      <c r="VDD36" s="142"/>
      <c r="VDE36" s="143"/>
      <c r="VDF36" s="144"/>
      <c r="VDG36" s="144"/>
      <c r="VDH36" s="144"/>
      <c r="VDI36" s="141"/>
      <c r="VDJ36" s="141"/>
      <c r="VDK36" s="142"/>
      <c r="VDL36" s="142"/>
      <c r="VDM36" s="143"/>
      <c r="VDN36" s="144"/>
      <c r="VDO36" s="144"/>
      <c r="VDP36" s="144"/>
      <c r="VDQ36" s="141"/>
      <c r="VDR36" s="141"/>
      <c r="VDS36" s="142"/>
      <c r="VDT36" s="142"/>
      <c r="VDU36" s="143"/>
      <c r="VDV36" s="144"/>
      <c r="VDW36" s="144"/>
      <c r="VDX36" s="144"/>
      <c r="VDY36" s="141"/>
      <c r="VDZ36" s="141"/>
      <c r="VEA36" s="142"/>
      <c r="VEB36" s="142"/>
      <c r="VEC36" s="143"/>
      <c r="VED36" s="144"/>
      <c r="VEE36" s="144"/>
      <c r="VEF36" s="144"/>
      <c r="VEG36" s="141"/>
      <c r="VEH36" s="141"/>
      <c r="VEI36" s="142"/>
      <c r="VEJ36" s="142"/>
      <c r="VEK36" s="143"/>
      <c r="VEL36" s="144"/>
      <c r="VEM36" s="144"/>
      <c r="VEN36" s="144"/>
      <c r="VEO36" s="141"/>
      <c r="VEP36" s="141"/>
      <c r="VEQ36" s="142"/>
      <c r="VER36" s="142"/>
      <c r="VES36" s="143"/>
      <c r="VET36" s="144"/>
      <c r="VEU36" s="144"/>
      <c r="VEV36" s="144"/>
      <c r="VEW36" s="141"/>
      <c r="VEX36" s="141"/>
      <c r="VEY36" s="142"/>
      <c r="VEZ36" s="142"/>
      <c r="VFA36" s="143"/>
      <c r="VFB36" s="144"/>
      <c r="VFC36" s="144"/>
      <c r="VFD36" s="144"/>
      <c r="VFE36" s="141"/>
      <c r="VFF36" s="141"/>
      <c r="VFG36" s="142"/>
      <c r="VFH36" s="142"/>
      <c r="VFI36" s="143"/>
      <c r="VFJ36" s="144"/>
      <c r="VFK36" s="144"/>
      <c r="VFL36" s="144"/>
      <c r="VFM36" s="141"/>
      <c r="VFN36" s="141"/>
      <c r="VFO36" s="142"/>
      <c r="VFP36" s="142"/>
      <c r="VFQ36" s="143"/>
      <c r="VFR36" s="144"/>
      <c r="VFS36" s="144"/>
      <c r="VFT36" s="144"/>
      <c r="VFU36" s="141"/>
      <c r="VFV36" s="141"/>
      <c r="VFW36" s="142"/>
      <c r="VFX36" s="142"/>
      <c r="VFY36" s="143"/>
      <c r="VFZ36" s="144"/>
      <c r="VGA36" s="144"/>
      <c r="VGB36" s="144"/>
      <c r="VGC36" s="141"/>
      <c r="VGD36" s="141"/>
      <c r="VGE36" s="142"/>
      <c r="VGF36" s="142"/>
      <c r="VGG36" s="143"/>
      <c r="VGH36" s="144"/>
      <c r="VGI36" s="144"/>
      <c r="VGJ36" s="144"/>
      <c r="VGK36" s="141"/>
      <c r="VGL36" s="141"/>
      <c r="VGM36" s="142"/>
      <c r="VGN36" s="142"/>
      <c r="VGO36" s="143"/>
      <c r="VGP36" s="144"/>
      <c r="VGQ36" s="144"/>
      <c r="VGR36" s="144"/>
      <c r="VGS36" s="141"/>
      <c r="VGT36" s="141"/>
      <c r="VGU36" s="142"/>
      <c r="VGV36" s="142"/>
      <c r="VGW36" s="143"/>
      <c r="VGX36" s="144"/>
      <c r="VGY36" s="144"/>
      <c r="VGZ36" s="144"/>
      <c r="VHA36" s="141"/>
      <c r="VHB36" s="141"/>
      <c r="VHC36" s="142"/>
      <c r="VHD36" s="142"/>
      <c r="VHE36" s="143"/>
      <c r="VHF36" s="144"/>
      <c r="VHG36" s="144"/>
      <c r="VHH36" s="144"/>
      <c r="VHI36" s="141"/>
      <c r="VHJ36" s="141"/>
      <c r="VHK36" s="142"/>
      <c r="VHL36" s="142"/>
      <c r="VHM36" s="143"/>
      <c r="VHN36" s="144"/>
      <c r="VHO36" s="144"/>
      <c r="VHP36" s="144"/>
      <c r="VHQ36" s="141"/>
      <c r="VHR36" s="141"/>
      <c r="VHS36" s="142"/>
      <c r="VHT36" s="142"/>
      <c r="VHU36" s="143"/>
      <c r="VHV36" s="144"/>
      <c r="VHW36" s="144"/>
      <c r="VHX36" s="144"/>
      <c r="VHY36" s="141"/>
      <c r="VHZ36" s="141"/>
      <c r="VIA36" s="142"/>
      <c r="VIB36" s="142"/>
      <c r="VIC36" s="143"/>
      <c r="VID36" s="144"/>
      <c r="VIE36" s="144"/>
      <c r="VIF36" s="144"/>
      <c r="VIG36" s="141"/>
      <c r="VIH36" s="141"/>
      <c r="VII36" s="142"/>
      <c r="VIJ36" s="142"/>
      <c r="VIK36" s="143"/>
      <c r="VIL36" s="144"/>
      <c r="VIM36" s="144"/>
      <c r="VIN36" s="144"/>
      <c r="VIO36" s="141"/>
      <c r="VIP36" s="141"/>
      <c r="VIQ36" s="142"/>
      <c r="VIR36" s="142"/>
      <c r="VIS36" s="143"/>
      <c r="VIT36" s="144"/>
      <c r="VIU36" s="144"/>
      <c r="VIV36" s="144"/>
      <c r="VIW36" s="141"/>
      <c r="VIX36" s="141"/>
      <c r="VIY36" s="142"/>
      <c r="VIZ36" s="142"/>
      <c r="VJA36" s="143"/>
      <c r="VJB36" s="144"/>
      <c r="VJC36" s="144"/>
      <c r="VJD36" s="144"/>
      <c r="VJE36" s="141"/>
      <c r="VJF36" s="141"/>
      <c r="VJG36" s="142"/>
      <c r="VJH36" s="142"/>
      <c r="VJI36" s="143"/>
      <c r="VJJ36" s="144"/>
      <c r="VJK36" s="144"/>
      <c r="VJL36" s="144"/>
      <c r="VJM36" s="141"/>
      <c r="VJN36" s="141"/>
      <c r="VJO36" s="142"/>
      <c r="VJP36" s="142"/>
      <c r="VJQ36" s="143"/>
      <c r="VJR36" s="144"/>
      <c r="VJS36" s="144"/>
      <c r="VJT36" s="144"/>
      <c r="VJU36" s="141"/>
      <c r="VJV36" s="141"/>
      <c r="VJW36" s="142"/>
      <c r="VJX36" s="142"/>
      <c r="VJY36" s="143"/>
      <c r="VJZ36" s="144"/>
      <c r="VKA36" s="144"/>
      <c r="VKB36" s="144"/>
      <c r="VKC36" s="141"/>
      <c r="VKD36" s="141"/>
      <c r="VKE36" s="142"/>
      <c r="VKF36" s="142"/>
      <c r="VKG36" s="143"/>
      <c r="VKH36" s="144"/>
      <c r="VKI36" s="144"/>
      <c r="VKJ36" s="144"/>
      <c r="VKK36" s="141"/>
      <c r="VKL36" s="141"/>
      <c r="VKM36" s="142"/>
      <c r="VKN36" s="142"/>
      <c r="VKO36" s="143"/>
      <c r="VKP36" s="144"/>
      <c r="VKQ36" s="144"/>
      <c r="VKR36" s="144"/>
      <c r="VKS36" s="141"/>
      <c r="VKT36" s="141"/>
      <c r="VKU36" s="142"/>
      <c r="VKV36" s="142"/>
      <c r="VKW36" s="143"/>
      <c r="VKX36" s="144"/>
      <c r="VKY36" s="144"/>
      <c r="VKZ36" s="144"/>
      <c r="VLA36" s="141"/>
      <c r="VLB36" s="141"/>
      <c r="VLC36" s="142"/>
      <c r="VLD36" s="142"/>
      <c r="VLE36" s="143"/>
      <c r="VLF36" s="144"/>
      <c r="VLG36" s="144"/>
      <c r="VLH36" s="144"/>
      <c r="VLI36" s="141"/>
      <c r="VLJ36" s="141"/>
      <c r="VLK36" s="142"/>
      <c r="VLL36" s="142"/>
      <c r="VLM36" s="143"/>
      <c r="VLN36" s="144"/>
      <c r="VLO36" s="144"/>
      <c r="VLP36" s="144"/>
      <c r="VLQ36" s="141"/>
      <c r="VLR36" s="141"/>
      <c r="VLS36" s="142"/>
      <c r="VLT36" s="142"/>
      <c r="VLU36" s="143"/>
      <c r="VLV36" s="144"/>
      <c r="VLW36" s="144"/>
      <c r="VLX36" s="144"/>
      <c r="VLY36" s="141"/>
      <c r="VLZ36" s="141"/>
      <c r="VMA36" s="142"/>
      <c r="VMB36" s="142"/>
      <c r="VMC36" s="143"/>
      <c r="VMD36" s="144"/>
      <c r="VME36" s="144"/>
      <c r="VMF36" s="144"/>
      <c r="VMG36" s="141"/>
      <c r="VMH36" s="141"/>
      <c r="VMI36" s="142"/>
      <c r="VMJ36" s="142"/>
      <c r="VMK36" s="143"/>
      <c r="VML36" s="144"/>
      <c r="VMM36" s="144"/>
      <c r="VMN36" s="144"/>
      <c r="VMO36" s="141"/>
      <c r="VMP36" s="141"/>
      <c r="VMQ36" s="142"/>
      <c r="VMR36" s="142"/>
      <c r="VMS36" s="143"/>
      <c r="VMT36" s="144"/>
      <c r="VMU36" s="144"/>
      <c r="VMV36" s="144"/>
      <c r="VMW36" s="141"/>
      <c r="VMX36" s="141"/>
      <c r="VMY36" s="142"/>
      <c r="VMZ36" s="142"/>
      <c r="VNA36" s="143"/>
      <c r="VNB36" s="144"/>
      <c r="VNC36" s="144"/>
      <c r="VND36" s="144"/>
      <c r="VNE36" s="141"/>
      <c r="VNF36" s="141"/>
      <c r="VNG36" s="142"/>
      <c r="VNH36" s="142"/>
      <c r="VNI36" s="143"/>
      <c r="VNJ36" s="144"/>
      <c r="VNK36" s="144"/>
      <c r="VNL36" s="144"/>
      <c r="VNM36" s="141"/>
      <c r="VNN36" s="141"/>
      <c r="VNO36" s="142"/>
      <c r="VNP36" s="142"/>
      <c r="VNQ36" s="143"/>
      <c r="VNR36" s="144"/>
      <c r="VNS36" s="144"/>
      <c r="VNT36" s="144"/>
      <c r="VNU36" s="141"/>
      <c r="VNV36" s="141"/>
      <c r="VNW36" s="142"/>
      <c r="VNX36" s="142"/>
      <c r="VNY36" s="143"/>
      <c r="VNZ36" s="144"/>
      <c r="VOA36" s="144"/>
      <c r="VOB36" s="144"/>
      <c r="VOC36" s="141"/>
      <c r="VOD36" s="141"/>
      <c r="VOE36" s="142"/>
      <c r="VOF36" s="142"/>
      <c r="VOG36" s="143"/>
      <c r="VOH36" s="144"/>
      <c r="VOI36" s="144"/>
      <c r="VOJ36" s="144"/>
      <c r="VOK36" s="141"/>
      <c r="VOL36" s="141"/>
      <c r="VOM36" s="142"/>
      <c r="VON36" s="142"/>
      <c r="VOO36" s="143"/>
      <c r="VOP36" s="144"/>
      <c r="VOQ36" s="144"/>
      <c r="VOR36" s="144"/>
      <c r="VOS36" s="141"/>
      <c r="VOT36" s="141"/>
      <c r="VOU36" s="142"/>
      <c r="VOV36" s="142"/>
      <c r="VOW36" s="143"/>
      <c r="VOX36" s="144"/>
      <c r="VOY36" s="144"/>
      <c r="VOZ36" s="144"/>
      <c r="VPA36" s="141"/>
      <c r="VPB36" s="141"/>
      <c r="VPC36" s="142"/>
      <c r="VPD36" s="142"/>
      <c r="VPE36" s="143"/>
      <c r="VPF36" s="144"/>
      <c r="VPG36" s="144"/>
      <c r="VPH36" s="144"/>
      <c r="VPI36" s="141"/>
      <c r="VPJ36" s="141"/>
      <c r="VPK36" s="142"/>
      <c r="VPL36" s="142"/>
      <c r="VPM36" s="143"/>
      <c r="VPN36" s="144"/>
      <c r="VPO36" s="144"/>
      <c r="VPP36" s="144"/>
      <c r="VPQ36" s="141"/>
      <c r="VPR36" s="141"/>
      <c r="VPS36" s="142"/>
      <c r="VPT36" s="142"/>
      <c r="VPU36" s="143"/>
      <c r="VPV36" s="144"/>
      <c r="VPW36" s="144"/>
      <c r="VPX36" s="144"/>
      <c r="VPY36" s="141"/>
      <c r="VPZ36" s="141"/>
      <c r="VQA36" s="142"/>
      <c r="VQB36" s="142"/>
      <c r="VQC36" s="143"/>
      <c r="VQD36" s="144"/>
      <c r="VQE36" s="144"/>
      <c r="VQF36" s="144"/>
      <c r="VQG36" s="141"/>
      <c r="VQH36" s="141"/>
      <c r="VQI36" s="142"/>
      <c r="VQJ36" s="142"/>
      <c r="VQK36" s="143"/>
      <c r="VQL36" s="144"/>
      <c r="VQM36" s="144"/>
      <c r="VQN36" s="144"/>
      <c r="VQO36" s="141"/>
      <c r="VQP36" s="141"/>
      <c r="VQQ36" s="142"/>
      <c r="VQR36" s="142"/>
      <c r="VQS36" s="143"/>
      <c r="VQT36" s="144"/>
      <c r="VQU36" s="144"/>
      <c r="VQV36" s="144"/>
      <c r="VQW36" s="141"/>
      <c r="VQX36" s="141"/>
      <c r="VQY36" s="142"/>
      <c r="VQZ36" s="142"/>
      <c r="VRA36" s="143"/>
      <c r="VRB36" s="144"/>
      <c r="VRC36" s="144"/>
      <c r="VRD36" s="144"/>
      <c r="VRE36" s="141"/>
      <c r="VRF36" s="141"/>
      <c r="VRG36" s="142"/>
      <c r="VRH36" s="142"/>
      <c r="VRI36" s="143"/>
      <c r="VRJ36" s="144"/>
      <c r="VRK36" s="144"/>
      <c r="VRL36" s="144"/>
      <c r="VRM36" s="141"/>
      <c r="VRN36" s="141"/>
      <c r="VRO36" s="142"/>
      <c r="VRP36" s="142"/>
      <c r="VRQ36" s="143"/>
      <c r="VRR36" s="144"/>
      <c r="VRS36" s="144"/>
      <c r="VRT36" s="144"/>
      <c r="VRU36" s="141"/>
      <c r="VRV36" s="141"/>
      <c r="VRW36" s="142"/>
      <c r="VRX36" s="142"/>
      <c r="VRY36" s="143"/>
      <c r="VRZ36" s="144"/>
      <c r="VSA36" s="144"/>
      <c r="VSB36" s="144"/>
      <c r="VSC36" s="141"/>
      <c r="VSD36" s="141"/>
      <c r="VSE36" s="142"/>
      <c r="VSF36" s="142"/>
      <c r="VSG36" s="143"/>
      <c r="VSH36" s="144"/>
      <c r="VSI36" s="144"/>
      <c r="VSJ36" s="144"/>
      <c r="VSK36" s="141"/>
      <c r="VSL36" s="141"/>
      <c r="VSM36" s="142"/>
      <c r="VSN36" s="142"/>
      <c r="VSO36" s="143"/>
      <c r="VSP36" s="144"/>
      <c r="VSQ36" s="144"/>
      <c r="VSR36" s="144"/>
      <c r="VSS36" s="141"/>
      <c r="VST36" s="141"/>
      <c r="VSU36" s="142"/>
      <c r="VSV36" s="142"/>
      <c r="VSW36" s="143"/>
      <c r="VSX36" s="144"/>
      <c r="VSY36" s="144"/>
      <c r="VSZ36" s="144"/>
      <c r="VTA36" s="141"/>
      <c r="VTB36" s="141"/>
      <c r="VTC36" s="142"/>
      <c r="VTD36" s="142"/>
      <c r="VTE36" s="143"/>
      <c r="VTF36" s="144"/>
      <c r="VTG36" s="144"/>
      <c r="VTH36" s="144"/>
      <c r="VTI36" s="141"/>
      <c r="VTJ36" s="141"/>
      <c r="VTK36" s="142"/>
      <c r="VTL36" s="142"/>
      <c r="VTM36" s="143"/>
      <c r="VTN36" s="144"/>
      <c r="VTO36" s="144"/>
      <c r="VTP36" s="144"/>
      <c r="VTQ36" s="141"/>
      <c r="VTR36" s="141"/>
      <c r="VTS36" s="142"/>
      <c r="VTT36" s="142"/>
      <c r="VTU36" s="143"/>
      <c r="VTV36" s="144"/>
      <c r="VTW36" s="144"/>
      <c r="VTX36" s="144"/>
      <c r="VTY36" s="141"/>
      <c r="VTZ36" s="141"/>
      <c r="VUA36" s="142"/>
      <c r="VUB36" s="142"/>
      <c r="VUC36" s="143"/>
      <c r="VUD36" s="144"/>
      <c r="VUE36" s="144"/>
      <c r="VUF36" s="144"/>
      <c r="VUG36" s="141"/>
      <c r="VUH36" s="141"/>
      <c r="VUI36" s="142"/>
      <c r="VUJ36" s="142"/>
      <c r="VUK36" s="143"/>
      <c r="VUL36" s="144"/>
      <c r="VUM36" s="144"/>
      <c r="VUN36" s="144"/>
      <c r="VUO36" s="141"/>
      <c r="VUP36" s="141"/>
      <c r="VUQ36" s="142"/>
      <c r="VUR36" s="142"/>
      <c r="VUS36" s="143"/>
      <c r="VUT36" s="144"/>
      <c r="VUU36" s="144"/>
      <c r="VUV36" s="144"/>
      <c r="VUW36" s="141"/>
      <c r="VUX36" s="141"/>
      <c r="VUY36" s="142"/>
      <c r="VUZ36" s="142"/>
      <c r="VVA36" s="143"/>
      <c r="VVB36" s="144"/>
      <c r="VVC36" s="144"/>
      <c r="VVD36" s="144"/>
      <c r="VVE36" s="141"/>
      <c r="VVF36" s="141"/>
      <c r="VVG36" s="142"/>
      <c r="VVH36" s="142"/>
      <c r="VVI36" s="143"/>
      <c r="VVJ36" s="144"/>
      <c r="VVK36" s="144"/>
      <c r="VVL36" s="144"/>
      <c r="VVM36" s="141"/>
      <c r="VVN36" s="141"/>
      <c r="VVO36" s="142"/>
      <c r="VVP36" s="142"/>
      <c r="VVQ36" s="143"/>
      <c r="VVR36" s="144"/>
      <c r="VVS36" s="144"/>
      <c r="VVT36" s="144"/>
      <c r="VVU36" s="141"/>
      <c r="VVV36" s="141"/>
      <c r="VVW36" s="142"/>
      <c r="VVX36" s="142"/>
      <c r="VVY36" s="143"/>
      <c r="VVZ36" s="144"/>
      <c r="VWA36" s="144"/>
      <c r="VWB36" s="144"/>
      <c r="VWC36" s="141"/>
      <c r="VWD36" s="141"/>
      <c r="VWE36" s="142"/>
      <c r="VWF36" s="142"/>
      <c r="VWG36" s="143"/>
      <c r="VWH36" s="144"/>
      <c r="VWI36" s="144"/>
      <c r="VWJ36" s="144"/>
      <c r="VWK36" s="141"/>
      <c r="VWL36" s="141"/>
      <c r="VWM36" s="142"/>
      <c r="VWN36" s="142"/>
      <c r="VWO36" s="143"/>
      <c r="VWP36" s="144"/>
      <c r="VWQ36" s="144"/>
      <c r="VWR36" s="144"/>
      <c r="VWS36" s="141"/>
      <c r="VWT36" s="141"/>
      <c r="VWU36" s="142"/>
      <c r="VWV36" s="142"/>
      <c r="VWW36" s="143"/>
      <c r="VWX36" s="144"/>
      <c r="VWY36" s="144"/>
      <c r="VWZ36" s="144"/>
      <c r="VXA36" s="141"/>
      <c r="VXB36" s="141"/>
      <c r="VXC36" s="142"/>
      <c r="VXD36" s="142"/>
      <c r="VXE36" s="143"/>
      <c r="VXF36" s="144"/>
      <c r="VXG36" s="144"/>
      <c r="VXH36" s="144"/>
      <c r="VXI36" s="141"/>
      <c r="VXJ36" s="141"/>
      <c r="VXK36" s="142"/>
      <c r="VXL36" s="142"/>
      <c r="VXM36" s="143"/>
      <c r="VXN36" s="144"/>
      <c r="VXO36" s="144"/>
      <c r="VXP36" s="144"/>
      <c r="VXQ36" s="141"/>
      <c r="VXR36" s="141"/>
      <c r="VXS36" s="142"/>
      <c r="VXT36" s="142"/>
      <c r="VXU36" s="143"/>
      <c r="VXV36" s="144"/>
      <c r="VXW36" s="144"/>
      <c r="VXX36" s="144"/>
      <c r="VXY36" s="141"/>
      <c r="VXZ36" s="141"/>
      <c r="VYA36" s="142"/>
      <c r="VYB36" s="142"/>
      <c r="VYC36" s="143"/>
      <c r="VYD36" s="144"/>
      <c r="VYE36" s="144"/>
      <c r="VYF36" s="144"/>
      <c r="VYG36" s="141"/>
      <c r="VYH36" s="141"/>
      <c r="VYI36" s="142"/>
      <c r="VYJ36" s="142"/>
      <c r="VYK36" s="143"/>
      <c r="VYL36" s="144"/>
      <c r="VYM36" s="144"/>
      <c r="VYN36" s="144"/>
      <c r="VYO36" s="141"/>
      <c r="VYP36" s="141"/>
      <c r="VYQ36" s="142"/>
      <c r="VYR36" s="142"/>
      <c r="VYS36" s="143"/>
      <c r="VYT36" s="144"/>
      <c r="VYU36" s="144"/>
      <c r="VYV36" s="144"/>
      <c r="VYW36" s="141"/>
      <c r="VYX36" s="141"/>
      <c r="VYY36" s="142"/>
      <c r="VYZ36" s="142"/>
      <c r="VZA36" s="143"/>
      <c r="VZB36" s="144"/>
      <c r="VZC36" s="144"/>
      <c r="VZD36" s="144"/>
      <c r="VZE36" s="141"/>
      <c r="VZF36" s="141"/>
      <c r="VZG36" s="142"/>
      <c r="VZH36" s="142"/>
      <c r="VZI36" s="143"/>
      <c r="VZJ36" s="144"/>
      <c r="VZK36" s="144"/>
      <c r="VZL36" s="144"/>
      <c r="VZM36" s="141"/>
      <c r="VZN36" s="141"/>
      <c r="VZO36" s="142"/>
      <c r="VZP36" s="142"/>
      <c r="VZQ36" s="143"/>
      <c r="VZR36" s="144"/>
      <c r="VZS36" s="144"/>
      <c r="VZT36" s="144"/>
      <c r="VZU36" s="141"/>
      <c r="VZV36" s="141"/>
      <c r="VZW36" s="142"/>
      <c r="VZX36" s="142"/>
      <c r="VZY36" s="143"/>
      <c r="VZZ36" s="144"/>
      <c r="WAA36" s="144"/>
      <c r="WAB36" s="144"/>
      <c r="WAC36" s="141"/>
      <c r="WAD36" s="141"/>
      <c r="WAE36" s="142"/>
      <c r="WAF36" s="142"/>
      <c r="WAG36" s="143"/>
      <c r="WAH36" s="144"/>
      <c r="WAI36" s="144"/>
      <c r="WAJ36" s="144"/>
      <c r="WAK36" s="141"/>
      <c r="WAL36" s="141"/>
      <c r="WAM36" s="142"/>
      <c r="WAN36" s="142"/>
      <c r="WAO36" s="143"/>
      <c r="WAP36" s="144"/>
      <c r="WAQ36" s="144"/>
      <c r="WAR36" s="144"/>
      <c r="WAS36" s="141"/>
      <c r="WAT36" s="141"/>
      <c r="WAU36" s="142"/>
      <c r="WAV36" s="142"/>
      <c r="WAW36" s="143"/>
      <c r="WAX36" s="144"/>
      <c r="WAY36" s="144"/>
      <c r="WAZ36" s="144"/>
      <c r="WBA36" s="141"/>
      <c r="WBB36" s="141"/>
      <c r="WBC36" s="142"/>
      <c r="WBD36" s="142"/>
      <c r="WBE36" s="143"/>
      <c r="WBF36" s="144"/>
      <c r="WBG36" s="144"/>
      <c r="WBH36" s="144"/>
      <c r="WBI36" s="141"/>
      <c r="WBJ36" s="141"/>
      <c r="WBK36" s="142"/>
      <c r="WBL36" s="142"/>
      <c r="WBM36" s="143"/>
      <c r="WBN36" s="144"/>
      <c r="WBO36" s="144"/>
      <c r="WBP36" s="144"/>
      <c r="WBQ36" s="141"/>
      <c r="WBR36" s="141"/>
      <c r="WBS36" s="142"/>
      <c r="WBT36" s="142"/>
      <c r="WBU36" s="143"/>
      <c r="WBV36" s="144"/>
      <c r="WBW36" s="144"/>
      <c r="WBX36" s="144"/>
      <c r="WBY36" s="141"/>
      <c r="WBZ36" s="141"/>
      <c r="WCA36" s="142"/>
      <c r="WCB36" s="142"/>
      <c r="WCC36" s="143"/>
      <c r="WCD36" s="144"/>
      <c r="WCE36" s="144"/>
      <c r="WCF36" s="144"/>
      <c r="WCG36" s="141"/>
      <c r="WCH36" s="141"/>
      <c r="WCI36" s="142"/>
      <c r="WCJ36" s="142"/>
      <c r="WCK36" s="143"/>
      <c r="WCL36" s="144"/>
      <c r="WCM36" s="144"/>
      <c r="WCN36" s="144"/>
      <c r="WCO36" s="141"/>
      <c r="WCP36" s="141"/>
      <c r="WCQ36" s="142"/>
      <c r="WCR36" s="142"/>
      <c r="WCS36" s="143"/>
      <c r="WCT36" s="144"/>
      <c r="WCU36" s="144"/>
      <c r="WCV36" s="144"/>
      <c r="WCW36" s="141"/>
      <c r="WCX36" s="141"/>
      <c r="WCY36" s="142"/>
      <c r="WCZ36" s="142"/>
      <c r="WDA36" s="143"/>
      <c r="WDB36" s="144"/>
      <c r="WDC36" s="144"/>
      <c r="WDD36" s="144"/>
      <c r="WDE36" s="141"/>
      <c r="WDF36" s="141"/>
      <c r="WDG36" s="142"/>
      <c r="WDH36" s="142"/>
      <c r="WDI36" s="143"/>
      <c r="WDJ36" s="144"/>
      <c r="WDK36" s="144"/>
      <c r="WDL36" s="144"/>
      <c r="WDM36" s="141"/>
      <c r="WDN36" s="141"/>
      <c r="WDO36" s="142"/>
      <c r="WDP36" s="142"/>
      <c r="WDQ36" s="143"/>
      <c r="WDR36" s="144"/>
      <c r="WDS36" s="144"/>
      <c r="WDT36" s="144"/>
      <c r="WDU36" s="141"/>
      <c r="WDV36" s="141"/>
      <c r="WDW36" s="142"/>
      <c r="WDX36" s="142"/>
      <c r="WDY36" s="143"/>
      <c r="WDZ36" s="144"/>
      <c r="WEA36" s="144"/>
      <c r="WEB36" s="144"/>
      <c r="WEC36" s="141"/>
      <c r="WED36" s="141"/>
      <c r="WEE36" s="142"/>
      <c r="WEF36" s="142"/>
      <c r="WEG36" s="143"/>
      <c r="WEH36" s="144"/>
      <c r="WEI36" s="144"/>
      <c r="WEJ36" s="144"/>
      <c r="WEK36" s="141"/>
      <c r="WEL36" s="141"/>
      <c r="WEM36" s="142"/>
      <c r="WEN36" s="142"/>
      <c r="WEO36" s="143"/>
      <c r="WEP36" s="144"/>
      <c r="WEQ36" s="144"/>
      <c r="WER36" s="144"/>
      <c r="WES36" s="141"/>
      <c r="WET36" s="141"/>
      <c r="WEU36" s="142"/>
      <c r="WEV36" s="142"/>
      <c r="WEW36" s="143"/>
      <c r="WEX36" s="144"/>
      <c r="WEY36" s="144"/>
      <c r="WEZ36" s="144"/>
      <c r="WFA36" s="141"/>
      <c r="WFB36" s="141"/>
      <c r="WFC36" s="142"/>
      <c r="WFD36" s="142"/>
      <c r="WFE36" s="143"/>
      <c r="WFF36" s="144"/>
      <c r="WFG36" s="144"/>
      <c r="WFH36" s="144"/>
      <c r="WFI36" s="141"/>
      <c r="WFJ36" s="141"/>
      <c r="WFK36" s="142"/>
      <c r="WFL36" s="142"/>
      <c r="WFM36" s="143"/>
      <c r="WFN36" s="144"/>
      <c r="WFO36" s="144"/>
      <c r="WFP36" s="144"/>
      <c r="WFQ36" s="141"/>
      <c r="WFR36" s="141"/>
      <c r="WFS36" s="142"/>
      <c r="WFT36" s="142"/>
      <c r="WFU36" s="143"/>
      <c r="WFV36" s="144"/>
      <c r="WFW36" s="144"/>
      <c r="WFX36" s="144"/>
      <c r="WFY36" s="141"/>
      <c r="WFZ36" s="141"/>
      <c r="WGA36" s="142"/>
      <c r="WGB36" s="142"/>
      <c r="WGC36" s="143"/>
      <c r="WGD36" s="144"/>
      <c r="WGE36" s="144"/>
      <c r="WGF36" s="144"/>
      <c r="WGG36" s="141"/>
      <c r="WGH36" s="141"/>
      <c r="WGI36" s="142"/>
      <c r="WGJ36" s="142"/>
      <c r="WGK36" s="143"/>
      <c r="WGL36" s="144"/>
      <c r="WGM36" s="144"/>
      <c r="WGN36" s="144"/>
      <c r="WGO36" s="141"/>
      <c r="WGP36" s="141"/>
      <c r="WGQ36" s="142"/>
      <c r="WGR36" s="142"/>
      <c r="WGS36" s="143"/>
      <c r="WGT36" s="144"/>
      <c r="WGU36" s="144"/>
      <c r="WGV36" s="144"/>
      <c r="WGW36" s="141"/>
      <c r="WGX36" s="141"/>
      <c r="WGY36" s="142"/>
      <c r="WGZ36" s="142"/>
      <c r="WHA36" s="143"/>
      <c r="WHB36" s="144"/>
      <c r="WHC36" s="144"/>
      <c r="WHD36" s="144"/>
      <c r="WHE36" s="141"/>
      <c r="WHF36" s="141"/>
      <c r="WHG36" s="142"/>
      <c r="WHH36" s="142"/>
      <c r="WHI36" s="143"/>
      <c r="WHJ36" s="144"/>
      <c r="WHK36" s="144"/>
      <c r="WHL36" s="144"/>
      <c r="WHM36" s="141"/>
      <c r="WHN36" s="141"/>
      <c r="WHO36" s="142"/>
      <c r="WHP36" s="142"/>
      <c r="WHQ36" s="143"/>
      <c r="WHR36" s="144"/>
      <c r="WHS36" s="144"/>
      <c r="WHT36" s="144"/>
      <c r="WHU36" s="141"/>
      <c r="WHV36" s="141"/>
      <c r="WHW36" s="142"/>
      <c r="WHX36" s="142"/>
      <c r="WHY36" s="143"/>
      <c r="WHZ36" s="144"/>
      <c r="WIA36" s="144"/>
      <c r="WIB36" s="144"/>
      <c r="WIC36" s="141"/>
      <c r="WID36" s="141"/>
      <c r="WIE36" s="142"/>
      <c r="WIF36" s="142"/>
      <c r="WIG36" s="143"/>
      <c r="WIH36" s="144"/>
      <c r="WII36" s="144"/>
      <c r="WIJ36" s="144"/>
      <c r="WIK36" s="141"/>
      <c r="WIL36" s="141"/>
      <c r="WIM36" s="142"/>
      <c r="WIN36" s="142"/>
      <c r="WIO36" s="143"/>
      <c r="WIP36" s="144"/>
      <c r="WIQ36" s="144"/>
      <c r="WIR36" s="144"/>
      <c r="WIS36" s="141"/>
      <c r="WIT36" s="141"/>
      <c r="WIU36" s="142"/>
      <c r="WIV36" s="142"/>
      <c r="WIW36" s="143"/>
      <c r="WIX36" s="144"/>
      <c r="WIY36" s="144"/>
      <c r="WIZ36" s="144"/>
      <c r="WJA36" s="141"/>
      <c r="WJB36" s="141"/>
      <c r="WJC36" s="142"/>
      <c r="WJD36" s="142"/>
      <c r="WJE36" s="143"/>
      <c r="WJF36" s="144"/>
      <c r="WJG36" s="144"/>
      <c r="WJH36" s="144"/>
      <c r="WJI36" s="141"/>
      <c r="WJJ36" s="141"/>
      <c r="WJK36" s="142"/>
      <c r="WJL36" s="142"/>
      <c r="WJM36" s="143"/>
      <c r="WJN36" s="144"/>
      <c r="WJO36" s="144"/>
      <c r="WJP36" s="144"/>
      <c r="WJQ36" s="141"/>
      <c r="WJR36" s="141"/>
      <c r="WJS36" s="142"/>
      <c r="WJT36" s="142"/>
      <c r="WJU36" s="143"/>
      <c r="WJV36" s="144"/>
      <c r="WJW36" s="144"/>
      <c r="WJX36" s="144"/>
      <c r="WJY36" s="141"/>
      <c r="WJZ36" s="141"/>
      <c r="WKA36" s="142"/>
      <c r="WKB36" s="142"/>
      <c r="WKC36" s="143"/>
      <c r="WKD36" s="144"/>
      <c r="WKE36" s="144"/>
      <c r="WKF36" s="144"/>
      <c r="WKG36" s="141"/>
      <c r="WKH36" s="141"/>
      <c r="WKI36" s="142"/>
      <c r="WKJ36" s="142"/>
      <c r="WKK36" s="143"/>
      <c r="WKL36" s="144"/>
      <c r="WKM36" s="144"/>
      <c r="WKN36" s="144"/>
      <c r="WKO36" s="141"/>
      <c r="WKP36" s="141"/>
      <c r="WKQ36" s="142"/>
      <c r="WKR36" s="142"/>
      <c r="WKS36" s="143"/>
      <c r="WKT36" s="144"/>
      <c r="WKU36" s="144"/>
      <c r="WKV36" s="144"/>
      <c r="WKW36" s="141"/>
      <c r="WKX36" s="141"/>
      <c r="WKY36" s="142"/>
      <c r="WKZ36" s="142"/>
      <c r="WLA36" s="143"/>
      <c r="WLB36" s="144"/>
      <c r="WLC36" s="144"/>
      <c r="WLD36" s="144"/>
      <c r="WLE36" s="141"/>
      <c r="WLF36" s="141"/>
      <c r="WLG36" s="142"/>
      <c r="WLH36" s="142"/>
      <c r="WLI36" s="143"/>
      <c r="WLJ36" s="144"/>
      <c r="WLK36" s="144"/>
      <c r="WLL36" s="144"/>
      <c r="WLM36" s="141"/>
      <c r="WLN36" s="141"/>
      <c r="WLO36" s="142"/>
      <c r="WLP36" s="142"/>
      <c r="WLQ36" s="143"/>
      <c r="WLR36" s="144"/>
      <c r="WLS36" s="144"/>
      <c r="WLT36" s="144"/>
      <c r="WLU36" s="141"/>
      <c r="WLV36" s="141"/>
      <c r="WLW36" s="142"/>
      <c r="WLX36" s="142"/>
      <c r="WLY36" s="143"/>
      <c r="WLZ36" s="144"/>
      <c r="WMA36" s="144"/>
      <c r="WMB36" s="144"/>
      <c r="WMC36" s="141"/>
      <c r="WMD36" s="141"/>
      <c r="WME36" s="142"/>
      <c r="WMF36" s="142"/>
      <c r="WMG36" s="143"/>
      <c r="WMH36" s="144"/>
      <c r="WMI36" s="144"/>
      <c r="WMJ36" s="144"/>
      <c r="WMK36" s="141"/>
      <c r="WML36" s="141"/>
      <c r="WMM36" s="142"/>
      <c r="WMN36" s="142"/>
      <c r="WMO36" s="143"/>
      <c r="WMP36" s="144"/>
      <c r="WMQ36" s="144"/>
      <c r="WMR36" s="144"/>
      <c r="WMS36" s="141"/>
      <c r="WMT36" s="141"/>
      <c r="WMU36" s="142"/>
      <c r="WMV36" s="142"/>
      <c r="WMW36" s="143"/>
      <c r="WMX36" s="144"/>
      <c r="WMY36" s="144"/>
      <c r="WMZ36" s="144"/>
      <c r="WNA36" s="141"/>
      <c r="WNB36" s="141"/>
      <c r="WNC36" s="142"/>
      <c r="WND36" s="142"/>
      <c r="WNE36" s="143"/>
      <c r="WNF36" s="144"/>
      <c r="WNG36" s="144"/>
      <c r="WNH36" s="144"/>
      <c r="WNI36" s="141"/>
      <c r="WNJ36" s="141"/>
      <c r="WNK36" s="142"/>
      <c r="WNL36" s="142"/>
      <c r="WNM36" s="143"/>
      <c r="WNN36" s="144"/>
      <c r="WNO36" s="144"/>
      <c r="WNP36" s="144"/>
      <c r="WNQ36" s="141"/>
      <c r="WNR36" s="141"/>
      <c r="WNS36" s="142"/>
      <c r="WNT36" s="142"/>
      <c r="WNU36" s="143"/>
      <c r="WNV36" s="144"/>
      <c r="WNW36" s="144"/>
      <c r="WNX36" s="144"/>
      <c r="WNY36" s="141"/>
      <c r="WNZ36" s="141"/>
      <c r="WOA36" s="142"/>
      <c r="WOB36" s="142"/>
      <c r="WOC36" s="143"/>
      <c r="WOD36" s="144"/>
      <c r="WOE36" s="144"/>
      <c r="WOF36" s="144"/>
      <c r="WOG36" s="141"/>
      <c r="WOH36" s="141"/>
      <c r="WOI36" s="142"/>
      <c r="WOJ36" s="142"/>
      <c r="WOK36" s="143"/>
      <c r="WOL36" s="144"/>
      <c r="WOM36" s="144"/>
      <c r="WON36" s="144"/>
      <c r="WOO36" s="141"/>
      <c r="WOP36" s="141"/>
      <c r="WOQ36" s="142"/>
      <c r="WOR36" s="142"/>
      <c r="WOS36" s="143"/>
      <c r="WOT36" s="144"/>
      <c r="WOU36" s="144"/>
      <c r="WOV36" s="144"/>
      <c r="WOW36" s="141"/>
      <c r="WOX36" s="141"/>
      <c r="WOY36" s="142"/>
      <c r="WOZ36" s="142"/>
      <c r="WPA36" s="143"/>
      <c r="WPB36" s="144"/>
      <c r="WPC36" s="144"/>
      <c r="WPD36" s="144"/>
      <c r="WPE36" s="141"/>
      <c r="WPF36" s="141"/>
      <c r="WPG36" s="142"/>
      <c r="WPH36" s="142"/>
      <c r="WPI36" s="143"/>
      <c r="WPJ36" s="144"/>
      <c r="WPK36" s="144"/>
      <c r="WPL36" s="144"/>
      <c r="WPM36" s="141"/>
      <c r="WPN36" s="141"/>
      <c r="WPO36" s="142"/>
      <c r="WPP36" s="142"/>
      <c r="WPQ36" s="143"/>
      <c r="WPR36" s="144"/>
      <c r="WPS36" s="144"/>
      <c r="WPT36" s="144"/>
      <c r="WPU36" s="141"/>
      <c r="WPV36" s="141"/>
      <c r="WPW36" s="142"/>
      <c r="WPX36" s="142"/>
      <c r="WPY36" s="143"/>
      <c r="WPZ36" s="144"/>
      <c r="WQA36" s="144"/>
      <c r="WQB36" s="144"/>
      <c r="WQC36" s="141"/>
      <c r="WQD36" s="141"/>
      <c r="WQE36" s="142"/>
      <c r="WQF36" s="142"/>
      <c r="WQG36" s="143"/>
      <c r="WQH36" s="144"/>
      <c r="WQI36" s="144"/>
      <c r="WQJ36" s="144"/>
      <c r="WQK36" s="141"/>
      <c r="WQL36" s="141"/>
      <c r="WQM36" s="142"/>
      <c r="WQN36" s="142"/>
      <c r="WQO36" s="143"/>
      <c r="WQP36" s="144"/>
      <c r="WQQ36" s="144"/>
      <c r="WQR36" s="144"/>
      <c r="WQS36" s="141"/>
      <c r="WQT36" s="141"/>
      <c r="WQU36" s="142"/>
      <c r="WQV36" s="142"/>
      <c r="WQW36" s="143"/>
      <c r="WQX36" s="144"/>
      <c r="WQY36" s="144"/>
      <c r="WQZ36" s="144"/>
      <c r="WRA36" s="141"/>
      <c r="WRB36" s="141"/>
      <c r="WRC36" s="142"/>
      <c r="WRD36" s="142"/>
      <c r="WRE36" s="143"/>
      <c r="WRF36" s="144"/>
      <c r="WRG36" s="144"/>
      <c r="WRH36" s="144"/>
      <c r="WRI36" s="141"/>
      <c r="WRJ36" s="141"/>
      <c r="WRK36" s="142"/>
      <c r="WRL36" s="142"/>
      <c r="WRM36" s="143"/>
      <c r="WRN36" s="144"/>
      <c r="WRO36" s="144"/>
      <c r="WRP36" s="144"/>
      <c r="WRQ36" s="141"/>
      <c r="WRR36" s="141"/>
      <c r="WRS36" s="142"/>
      <c r="WRT36" s="142"/>
      <c r="WRU36" s="143"/>
      <c r="WRV36" s="144"/>
      <c r="WRW36" s="144"/>
      <c r="WRX36" s="144"/>
      <c r="WRY36" s="141"/>
      <c r="WRZ36" s="141"/>
      <c r="WSA36" s="142"/>
      <c r="WSB36" s="142"/>
      <c r="WSC36" s="143"/>
      <c r="WSD36" s="144"/>
      <c r="WSE36" s="144"/>
      <c r="WSF36" s="144"/>
      <c r="WSG36" s="141"/>
      <c r="WSH36" s="141"/>
      <c r="WSI36" s="142"/>
      <c r="WSJ36" s="142"/>
      <c r="WSK36" s="143"/>
      <c r="WSL36" s="144"/>
      <c r="WSM36" s="144"/>
      <c r="WSN36" s="144"/>
      <c r="WSO36" s="141"/>
      <c r="WSP36" s="141"/>
      <c r="WSQ36" s="142"/>
      <c r="WSR36" s="142"/>
      <c r="WSS36" s="143"/>
      <c r="WST36" s="144"/>
      <c r="WSU36" s="144"/>
      <c r="WSV36" s="144"/>
      <c r="WSW36" s="141"/>
      <c r="WSX36" s="141"/>
      <c r="WSY36" s="142"/>
      <c r="WSZ36" s="142"/>
      <c r="WTA36" s="143"/>
      <c r="WTB36" s="144"/>
      <c r="WTC36" s="144"/>
      <c r="WTD36" s="144"/>
      <c r="WTE36" s="141"/>
      <c r="WTF36" s="141"/>
      <c r="WTG36" s="142"/>
      <c r="WTH36" s="142"/>
      <c r="WTI36" s="143"/>
      <c r="WTJ36" s="144"/>
      <c r="WTK36" s="144"/>
      <c r="WTL36" s="144"/>
      <c r="WTM36" s="141"/>
      <c r="WTN36" s="141"/>
      <c r="WTO36" s="142"/>
      <c r="WTP36" s="142"/>
      <c r="WTQ36" s="143"/>
      <c r="WTR36" s="144"/>
      <c r="WTS36" s="144"/>
      <c r="WTT36" s="144"/>
      <c r="WTU36" s="141"/>
      <c r="WTV36" s="141"/>
      <c r="WTW36" s="142"/>
      <c r="WTX36" s="142"/>
      <c r="WTY36" s="143"/>
      <c r="WTZ36" s="144"/>
      <c r="WUA36" s="144"/>
      <c r="WUB36" s="144"/>
      <c r="WUC36" s="141"/>
      <c r="WUD36" s="141"/>
      <c r="WUE36" s="142"/>
      <c r="WUF36" s="142"/>
      <c r="WUG36" s="143"/>
      <c r="WUH36" s="144"/>
      <c r="WUI36" s="144"/>
      <c r="WUJ36" s="144"/>
      <c r="WUK36" s="141"/>
      <c r="WUL36" s="141"/>
      <c r="WUM36" s="142"/>
      <c r="WUN36" s="142"/>
      <c r="WUO36" s="143"/>
      <c r="WUP36" s="144"/>
      <c r="WUQ36" s="144"/>
      <c r="WUR36" s="144"/>
      <c r="WUS36" s="141"/>
      <c r="WUT36" s="141"/>
      <c r="WUU36" s="142"/>
      <c r="WUV36" s="142"/>
      <c r="WUW36" s="143"/>
      <c r="WUX36" s="144"/>
      <c r="WUY36" s="144"/>
      <c r="WUZ36" s="144"/>
      <c r="WVA36" s="141"/>
      <c r="WVB36" s="141"/>
      <c r="WVC36" s="142"/>
      <c r="WVD36" s="142"/>
      <c r="WVE36" s="143"/>
      <c r="WVF36" s="144"/>
      <c r="WVG36" s="144"/>
      <c r="WVH36" s="144"/>
      <c r="WVI36" s="141"/>
      <c r="WVJ36" s="141"/>
      <c r="WVK36" s="142"/>
      <c r="WVL36" s="142"/>
      <c r="WVM36" s="143"/>
      <c r="WVN36" s="144"/>
      <c r="WVO36" s="144"/>
      <c r="WVP36" s="144"/>
      <c r="WVQ36" s="141"/>
      <c r="WVR36" s="141"/>
      <c r="WVS36" s="142"/>
      <c r="WVT36" s="142"/>
      <c r="WVU36" s="143"/>
      <c r="WVV36" s="144"/>
      <c r="WVW36" s="144"/>
      <c r="WVX36" s="144"/>
      <c r="WVY36" s="141"/>
      <c r="WVZ36" s="141"/>
      <c r="WWA36" s="142"/>
      <c r="WWB36" s="142"/>
      <c r="WWC36" s="143"/>
      <c r="WWD36" s="144"/>
      <c r="WWE36" s="144"/>
      <c r="WWF36" s="144"/>
      <c r="WWG36" s="141"/>
      <c r="WWH36" s="141"/>
      <c r="WWI36" s="142"/>
      <c r="WWJ36" s="142"/>
      <c r="WWK36" s="143"/>
      <c r="WWL36" s="144"/>
      <c r="WWM36" s="144"/>
      <c r="WWN36" s="144"/>
      <c r="WWO36" s="141"/>
      <c r="WWP36" s="141"/>
      <c r="WWQ36" s="142"/>
      <c r="WWR36" s="142"/>
      <c r="WWS36" s="143"/>
      <c r="WWT36" s="144"/>
      <c r="WWU36" s="144"/>
      <c r="WWV36" s="144"/>
      <c r="WWW36" s="141"/>
      <c r="WWX36" s="141"/>
      <c r="WWY36" s="142"/>
      <c r="WWZ36" s="142"/>
      <c r="WXA36" s="143"/>
      <c r="WXB36" s="144"/>
      <c r="WXC36" s="144"/>
      <c r="WXD36" s="144"/>
      <c r="WXE36" s="141"/>
      <c r="WXF36" s="141"/>
      <c r="WXG36" s="142"/>
      <c r="WXH36" s="142"/>
      <c r="WXI36" s="143"/>
      <c r="WXJ36" s="144"/>
      <c r="WXK36" s="144"/>
      <c r="WXL36" s="144"/>
      <c r="WXM36" s="141"/>
      <c r="WXN36" s="141"/>
      <c r="WXO36" s="142"/>
      <c r="WXP36" s="142"/>
      <c r="WXQ36" s="143"/>
      <c r="WXR36" s="144"/>
      <c r="WXS36" s="144"/>
      <c r="WXT36" s="144"/>
      <c r="WXU36" s="141"/>
      <c r="WXV36" s="141"/>
      <c r="WXW36" s="142"/>
      <c r="WXX36" s="142"/>
      <c r="WXY36" s="143"/>
      <c r="WXZ36" s="144"/>
      <c r="WYA36" s="144"/>
      <c r="WYB36" s="144"/>
      <c r="WYC36" s="141"/>
      <c r="WYD36" s="141"/>
      <c r="WYE36" s="142"/>
      <c r="WYF36" s="142"/>
      <c r="WYG36" s="143"/>
      <c r="WYH36" s="144"/>
      <c r="WYI36" s="144"/>
      <c r="WYJ36" s="144"/>
      <c r="WYK36" s="141"/>
      <c r="WYL36" s="141"/>
      <c r="WYM36" s="142"/>
      <c r="WYN36" s="142"/>
      <c r="WYO36" s="143"/>
      <c r="WYP36" s="144"/>
      <c r="WYQ36" s="144"/>
      <c r="WYR36" s="144"/>
      <c r="WYS36" s="141"/>
      <c r="WYT36" s="141"/>
      <c r="WYU36" s="142"/>
      <c r="WYV36" s="142"/>
      <c r="WYW36" s="143"/>
      <c r="WYX36" s="144"/>
      <c r="WYY36" s="144"/>
      <c r="WYZ36" s="144"/>
      <c r="WZA36" s="141"/>
      <c r="WZB36" s="141"/>
      <c r="WZC36" s="142"/>
      <c r="WZD36" s="142"/>
      <c r="WZE36" s="143"/>
      <c r="WZF36" s="144"/>
      <c r="WZG36" s="144"/>
      <c r="WZH36" s="144"/>
      <c r="WZI36" s="141"/>
      <c r="WZJ36" s="141"/>
      <c r="WZK36" s="142"/>
      <c r="WZL36" s="142"/>
      <c r="WZM36" s="143"/>
      <c r="WZN36" s="144"/>
      <c r="WZO36" s="144"/>
      <c r="WZP36" s="144"/>
      <c r="WZQ36" s="141"/>
      <c r="WZR36" s="141"/>
      <c r="WZS36" s="142"/>
      <c r="WZT36" s="142"/>
      <c r="WZU36" s="143"/>
      <c r="WZV36" s="144"/>
      <c r="WZW36" s="144"/>
      <c r="WZX36" s="144"/>
      <c r="WZY36" s="141"/>
      <c r="WZZ36" s="141"/>
      <c r="XAA36" s="142"/>
      <c r="XAB36" s="142"/>
      <c r="XAC36" s="143"/>
      <c r="XAD36" s="144"/>
      <c r="XAE36" s="144"/>
      <c r="XAF36" s="144"/>
      <c r="XAG36" s="141"/>
      <c r="XAH36" s="141"/>
      <c r="XAI36" s="142"/>
      <c r="XAJ36" s="142"/>
      <c r="XAK36" s="143"/>
      <c r="XAL36" s="144"/>
      <c r="XAM36" s="144"/>
      <c r="XAN36" s="144"/>
      <c r="XAO36" s="141"/>
      <c r="XAP36" s="141"/>
      <c r="XAQ36" s="142"/>
      <c r="XAR36" s="142"/>
      <c r="XAS36" s="143"/>
      <c r="XAT36" s="144"/>
      <c r="XAU36" s="144"/>
      <c r="XAV36" s="144"/>
      <c r="XAW36" s="141"/>
      <c r="XAX36" s="141"/>
      <c r="XAY36" s="142"/>
      <c r="XAZ36" s="142"/>
      <c r="XBA36" s="143"/>
      <c r="XBB36" s="144"/>
      <c r="XBC36" s="144"/>
      <c r="XBD36" s="144"/>
      <c r="XBE36" s="141"/>
      <c r="XBF36" s="141"/>
      <c r="XBG36" s="142"/>
      <c r="XBH36" s="142"/>
      <c r="XBI36" s="143"/>
      <c r="XBJ36" s="144"/>
      <c r="XBK36" s="144"/>
      <c r="XBL36" s="144"/>
      <c r="XBM36" s="141"/>
      <c r="XBN36" s="141"/>
      <c r="XBO36" s="142"/>
      <c r="XBP36" s="142"/>
      <c r="XBQ36" s="143"/>
      <c r="XBR36" s="144"/>
      <c r="XBS36" s="144"/>
      <c r="XBT36" s="144"/>
      <c r="XBU36" s="141"/>
      <c r="XBV36" s="141"/>
      <c r="XBW36" s="142"/>
      <c r="XBX36" s="142"/>
      <c r="XBY36" s="143"/>
      <c r="XBZ36" s="144"/>
      <c r="XCA36" s="144"/>
      <c r="XCB36" s="144"/>
      <c r="XCC36" s="141"/>
      <c r="XCD36" s="141"/>
      <c r="XCE36" s="142"/>
      <c r="XCF36" s="142"/>
      <c r="XCG36" s="143"/>
      <c r="XCH36" s="144"/>
      <c r="XCI36" s="144"/>
      <c r="XCJ36" s="144"/>
      <c r="XCK36" s="141"/>
      <c r="XCL36" s="141"/>
      <c r="XCM36" s="142"/>
      <c r="XCN36" s="142"/>
      <c r="XCO36" s="143"/>
      <c r="XCP36" s="144"/>
      <c r="XCQ36" s="144"/>
      <c r="XCR36" s="144"/>
      <c r="XCS36" s="141"/>
      <c r="XCT36" s="141"/>
      <c r="XCU36" s="142"/>
      <c r="XCV36" s="142"/>
      <c r="XCW36" s="143"/>
      <c r="XCX36" s="144"/>
      <c r="XCY36" s="144"/>
      <c r="XCZ36" s="144"/>
      <c r="XDA36" s="141"/>
      <c r="XDB36" s="141"/>
      <c r="XDC36" s="142"/>
      <c r="XDD36" s="142"/>
      <c r="XDE36" s="143"/>
      <c r="XDF36" s="144"/>
      <c r="XDG36" s="144"/>
      <c r="XDH36" s="144"/>
      <c r="XDI36" s="141"/>
      <c r="XDJ36" s="141"/>
      <c r="XDK36" s="142"/>
      <c r="XDL36" s="142"/>
      <c r="XDM36" s="143"/>
      <c r="XDN36" s="144"/>
      <c r="XDO36" s="144"/>
      <c r="XDP36" s="144"/>
      <c r="XDQ36" s="141"/>
      <c r="XDR36" s="141"/>
      <c r="XDS36" s="142"/>
      <c r="XDT36" s="142"/>
      <c r="XDU36" s="143"/>
      <c r="XDV36" s="144"/>
      <c r="XDW36" s="144"/>
      <c r="XDX36" s="144"/>
      <c r="XDY36" s="141"/>
      <c r="XDZ36" s="141"/>
      <c r="XEA36" s="142"/>
      <c r="XEB36" s="142"/>
      <c r="XEC36" s="143"/>
      <c r="XED36" s="144"/>
      <c r="XEE36" s="144"/>
      <c r="XEF36" s="144"/>
      <c r="XEG36" s="141"/>
      <c r="XEH36" s="141"/>
      <c r="XEI36" s="142"/>
      <c r="XEJ36" s="142"/>
      <c r="XEK36" s="143"/>
      <c r="XEL36" s="144"/>
      <c r="XEM36" s="144"/>
      <c r="XEN36" s="144"/>
      <c r="XEO36" s="141"/>
      <c r="XEP36" s="141"/>
      <c r="XEQ36" s="142"/>
      <c r="XER36" s="142"/>
      <c r="XES36" s="143"/>
      <c r="XET36" s="144"/>
      <c r="XEU36" s="144"/>
      <c r="XEV36" s="144"/>
      <c r="XEW36" s="141"/>
      <c r="XEX36" s="141"/>
      <c r="XEY36" s="142"/>
      <c r="XEZ36" s="142"/>
      <c r="XFA36" s="143"/>
      <c r="XFB36" s="144"/>
      <c r="XFC36" s="144"/>
      <c r="XFD36" s="144"/>
    </row>
    <row r="37" spans="1:16384" ht="17" thickTop="1" x14ac:dyDescent="0.2">
      <c r="A37" t="s">
        <v>245</v>
      </c>
      <c r="C37" s="125">
        <v>2009</v>
      </c>
      <c r="D37" s="125" t="s">
        <v>146</v>
      </c>
      <c r="E37" s="138">
        <f>'Vehicle Fleet Gallon conversion'!F12</f>
        <v>9860</v>
      </c>
      <c r="F37" s="183">
        <f t="shared" si="0"/>
        <v>87625820</v>
      </c>
      <c r="G37" s="183">
        <f t="shared" si="1"/>
        <v>87.625820000000004</v>
      </c>
      <c r="H37" s="139"/>
      <c r="J37" s="123">
        <v>2017</v>
      </c>
      <c r="K37" s="189">
        <v>300.01707606079617</v>
      </c>
      <c r="L37" s="189">
        <v>435.08937856565188</v>
      </c>
      <c r="M37" s="189">
        <v>12.559256469120001</v>
      </c>
      <c r="N37" s="189">
        <v>747.6657110955681</v>
      </c>
    </row>
    <row r="38" spans="1:16384" x14ac:dyDescent="0.2">
      <c r="A38" t="s">
        <v>246</v>
      </c>
      <c r="C38" s="125">
        <v>2009</v>
      </c>
      <c r="D38" s="125" t="s">
        <v>146</v>
      </c>
      <c r="E38" s="138">
        <f>'Vehicle Fleet Gallon conversion'!F13</f>
        <v>49618</v>
      </c>
      <c r="F38" s="183">
        <f t="shared" si="0"/>
        <v>440955166</v>
      </c>
      <c r="G38" s="183">
        <f t="shared" si="1"/>
        <v>440.95516600000002</v>
      </c>
      <c r="H38" s="139"/>
      <c r="J38" s="123">
        <v>2018</v>
      </c>
      <c r="K38" s="189">
        <v>301.71330511054271</v>
      </c>
      <c r="L38" s="189">
        <v>434.40850716831653</v>
      </c>
      <c r="M38" s="189">
        <v>10.8009605634432</v>
      </c>
      <c r="N38" s="189">
        <v>746.92277284230249</v>
      </c>
    </row>
    <row r="39" spans="1:16384" x14ac:dyDescent="0.2">
      <c r="A39" t="s">
        <v>247</v>
      </c>
      <c r="C39" s="125">
        <v>2009</v>
      </c>
      <c r="D39" s="125" t="s">
        <v>146</v>
      </c>
      <c r="E39" s="138">
        <f>'Vehicle Fleet Gallon conversion'!F14</f>
        <v>3433</v>
      </c>
      <c r="F39" s="183">
        <f t="shared" si="0"/>
        <v>30509071</v>
      </c>
      <c r="G39" s="183">
        <f t="shared" si="1"/>
        <v>30.509071000000002</v>
      </c>
      <c r="H39" s="139"/>
      <c r="J39" s="123">
        <v>2019</v>
      </c>
      <c r="K39" s="189">
        <v>303.41912425771625</v>
      </c>
      <c r="L39" s="189">
        <v>434.15417166585269</v>
      </c>
      <c r="M39" s="189">
        <v>9.2888260845611512</v>
      </c>
      <c r="N39" s="189">
        <v>746.86212200813009</v>
      </c>
    </row>
    <row r="40" spans="1:16384" x14ac:dyDescent="0.2">
      <c r="A40" t="s">
        <v>248</v>
      </c>
      <c r="C40" s="125">
        <v>2009</v>
      </c>
      <c r="D40" s="125" t="s">
        <v>146</v>
      </c>
      <c r="E40" s="138">
        <f>'Vehicle Fleet Gallon conversion'!F15</f>
        <v>660</v>
      </c>
      <c r="F40" s="183">
        <f t="shared" si="0"/>
        <v>5865420</v>
      </c>
      <c r="G40" s="183">
        <f t="shared" si="1"/>
        <v>5.8654200000000003</v>
      </c>
      <c r="H40" s="139"/>
      <c r="J40" s="123">
        <v>2020</v>
      </c>
      <c r="K40" s="189">
        <v>305.13458772257013</v>
      </c>
      <c r="L40" s="189">
        <v>434.34114214253094</v>
      </c>
      <c r="M40" s="189">
        <v>7.9883904327225892</v>
      </c>
      <c r="N40" s="189">
        <v>747.46412029782368</v>
      </c>
    </row>
    <row r="41" spans="1:16384" x14ac:dyDescent="0.2">
      <c r="A41" t="s">
        <v>249</v>
      </c>
      <c r="C41" s="125">
        <v>2009</v>
      </c>
      <c r="D41" s="125" t="s">
        <v>146</v>
      </c>
      <c r="E41" s="138">
        <f>'Vehicle Fleet Gallon conversion'!F16</f>
        <v>100</v>
      </c>
      <c r="F41" s="183">
        <f t="shared" si="0"/>
        <v>888700</v>
      </c>
      <c r="G41" s="183">
        <f t="shared" si="1"/>
        <v>0.88870000000000005</v>
      </c>
      <c r="H41" s="139"/>
      <c r="J41" s="123">
        <v>2021</v>
      </c>
      <c r="K41" s="189">
        <v>306.85975003190669</v>
      </c>
      <c r="L41" s="189">
        <v>434.98525861567566</v>
      </c>
      <c r="M41" s="189">
        <v>6.8700157721414268</v>
      </c>
      <c r="N41" s="189">
        <v>748.7150244197237</v>
      </c>
    </row>
    <row r="42" spans="1:16384" ht="17" thickBot="1" x14ac:dyDescent="0.25">
      <c r="A42" s="141" t="s">
        <v>250</v>
      </c>
      <c r="B42" s="141"/>
      <c r="C42" s="142">
        <v>2009</v>
      </c>
      <c r="D42" s="142" t="s">
        <v>146</v>
      </c>
      <c r="E42" s="143">
        <f>'Vehicle Fleet Gallon conversion'!F17</f>
        <v>0</v>
      </c>
      <c r="F42" s="184">
        <f t="shared" si="0"/>
        <v>0</v>
      </c>
      <c r="G42" s="184">
        <f t="shared" si="1"/>
        <v>0</v>
      </c>
      <c r="H42" s="144">
        <f>SUM(G37:G42)</f>
        <v>565.84417699999995</v>
      </c>
      <c r="J42" s="123">
        <v>2022</v>
      </c>
      <c r="K42" s="189">
        <v>308.59466602081062</v>
      </c>
      <c r="L42" s="189">
        <v>436.10349080600344</v>
      </c>
      <c r="M42" s="189">
        <v>5.9082135640416276</v>
      </c>
      <c r="N42" s="189">
        <v>750.60637039085566</v>
      </c>
      <c r="AP42" s="141"/>
      <c r="AQ42" s="142"/>
      <c r="AR42" s="142"/>
      <c r="AS42" s="143"/>
      <c r="AT42" s="144"/>
      <c r="AU42" s="144"/>
      <c r="AV42" s="144"/>
      <c r="AW42" s="141"/>
      <c r="AX42" s="141"/>
      <c r="AY42" s="142"/>
      <c r="AZ42" s="142"/>
      <c r="BA42" s="143"/>
      <c r="BB42" s="144"/>
      <c r="BC42" s="144"/>
      <c r="BD42" s="144"/>
      <c r="BE42" s="141"/>
      <c r="BF42" s="141"/>
      <c r="BG42" s="142"/>
      <c r="BH42" s="142"/>
      <c r="BI42" s="143"/>
      <c r="BJ42" s="144"/>
      <c r="BK42" s="144"/>
      <c r="BL42" s="144"/>
      <c r="BM42" s="141"/>
      <c r="BN42" s="141"/>
      <c r="BO42" s="142"/>
      <c r="BP42" s="142"/>
      <c r="BQ42" s="143"/>
      <c r="BR42" s="144"/>
      <c r="BS42" s="144"/>
      <c r="BT42" s="144"/>
      <c r="BU42" s="141"/>
      <c r="BV42" s="141"/>
      <c r="BW42" s="142"/>
      <c r="BX42" s="142"/>
      <c r="BY42" s="143"/>
      <c r="BZ42" s="144"/>
      <c r="CA42" s="144"/>
      <c r="CB42" s="144"/>
      <c r="CC42" s="141"/>
      <c r="CD42" s="141"/>
      <c r="CE42" s="142"/>
      <c r="CF42" s="142"/>
      <c r="CG42" s="143"/>
      <c r="CH42" s="144"/>
      <c r="CI42" s="144"/>
      <c r="CJ42" s="144"/>
      <c r="CK42" s="141"/>
      <c r="CL42" s="141"/>
      <c r="CM42" s="142"/>
      <c r="CN42" s="142"/>
      <c r="CO42" s="143"/>
      <c r="CP42" s="144"/>
      <c r="CQ42" s="144"/>
      <c r="CR42" s="144"/>
      <c r="CS42" s="141"/>
      <c r="CT42" s="141"/>
      <c r="CU42" s="142"/>
      <c r="CV42" s="142"/>
      <c r="CW42" s="143"/>
      <c r="CX42" s="144"/>
      <c r="CY42" s="144"/>
      <c r="CZ42" s="144"/>
      <c r="DA42" s="141"/>
      <c r="DB42" s="141"/>
      <c r="DC42" s="142"/>
      <c r="DD42" s="142"/>
      <c r="DE42" s="143"/>
      <c r="DF42" s="144"/>
      <c r="DG42" s="144"/>
      <c r="DH42" s="144"/>
      <c r="DI42" s="141"/>
      <c r="DJ42" s="141"/>
      <c r="DK42" s="142"/>
      <c r="DL42" s="142"/>
      <c r="DM42" s="143"/>
      <c r="DN42" s="144"/>
      <c r="DO42" s="144"/>
      <c r="DP42" s="144"/>
      <c r="DQ42" s="141"/>
      <c r="DR42" s="141"/>
      <c r="DS42" s="142"/>
      <c r="DT42" s="142"/>
      <c r="DU42" s="143"/>
      <c r="DV42" s="144"/>
      <c r="DW42" s="144"/>
      <c r="DX42" s="144"/>
      <c r="DY42" s="141"/>
      <c r="DZ42" s="141"/>
      <c r="EA42" s="142"/>
      <c r="EB42" s="142"/>
      <c r="EC42" s="143"/>
      <c r="ED42" s="144"/>
      <c r="EE42" s="144"/>
      <c r="EF42" s="144"/>
      <c r="EG42" s="141"/>
      <c r="EH42" s="141"/>
      <c r="EI42" s="142"/>
      <c r="EJ42" s="142"/>
      <c r="EK42" s="143"/>
      <c r="EL42" s="144"/>
      <c r="EM42" s="144"/>
      <c r="EN42" s="144"/>
      <c r="EO42" s="141"/>
      <c r="EP42" s="141"/>
      <c r="EQ42" s="142"/>
      <c r="ER42" s="142"/>
      <c r="ES42" s="143"/>
      <c r="ET42" s="144"/>
      <c r="EU42" s="144"/>
      <c r="EV42" s="144"/>
      <c r="EW42" s="141"/>
      <c r="EX42" s="141"/>
      <c r="EY42" s="142"/>
      <c r="EZ42" s="142"/>
      <c r="FA42" s="143"/>
      <c r="FB42" s="144"/>
      <c r="FC42" s="144"/>
      <c r="FD42" s="144"/>
      <c r="FE42" s="141"/>
      <c r="FF42" s="141"/>
      <c r="FG42" s="142"/>
      <c r="FH42" s="142"/>
      <c r="FI42" s="143"/>
      <c r="FJ42" s="144"/>
      <c r="FK42" s="144"/>
      <c r="FL42" s="144"/>
      <c r="FM42" s="141"/>
      <c r="FN42" s="141"/>
      <c r="FO42" s="142"/>
      <c r="FP42" s="142"/>
      <c r="FQ42" s="143"/>
      <c r="FR42" s="144"/>
      <c r="FS42" s="144"/>
      <c r="FT42" s="144"/>
      <c r="FU42" s="141"/>
      <c r="FV42" s="141"/>
      <c r="FW42" s="142"/>
      <c r="FX42" s="142"/>
      <c r="FY42" s="143"/>
      <c r="FZ42" s="144"/>
      <c r="GA42" s="144"/>
      <c r="GB42" s="144"/>
      <c r="GC42" s="141"/>
      <c r="GD42" s="141"/>
      <c r="GE42" s="142"/>
      <c r="GF42" s="142"/>
      <c r="GG42" s="143"/>
      <c r="GH42" s="144"/>
      <c r="GI42" s="144"/>
      <c r="GJ42" s="144"/>
      <c r="GK42" s="141"/>
      <c r="GL42" s="141"/>
      <c r="GM42" s="142"/>
      <c r="GN42" s="142"/>
      <c r="GO42" s="143"/>
      <c r="GP42" s="144"/>
      <c r="GQ42" s="144"/>
      <c r="GR42" s="144"/>
      <c r="GS42" s="141"/>
      <c r="GT42" s="141"/>
      <c r="GU42" s="142"/>
      <c r="GV42" s="142"/>
      <c r="GW42" s="143"/>
      <c r="GX42" s="144"/>
      <c r="GY42" s="144"/>
      <c r="GZ42" s="144"/>
      <c r="HA42" s="141"/>
      <c r="HB42" s="141"/>
      <c r="HC42" s="142"/>
      <c r="HD42" s="142"/>
      <c r="HE42" s="143"/>
      <c r="HF42" s="144"/>
      <c r="HG42" s="144"/>
      <c r="HH42" s="144"/>
      <c r="HI42" s="141"/>
      <c r="HJ42" s="141"/>
      <c r="HK42" s="142"/>
      <c r="HL42" s="142"/>
      <c r="HM42" s="143"/>
      <c r="HN42" s="144"/>
      <c r="HO42" s="144"/>
      <c r="HP42" s="144"/>
      <c r="HQ42" s="141"/>
      <c r="HR42" s="141"/>
      <c r="HS42" s="142"/>
      <c r="HT42" s="142"/>
      <c r="HU42" s="143"/>
      <c r="HV42" s="144"/>
      <c r="HW42" s="144"/>
      <c r="HX42" s="144"/>
      <c r="HY42" s="141"/>
      <c r="HZ42" s="141"/>
      <c r="IA42" s="142"/>
      <c r="IB42" s="142"/>
      <c r="IC42" s="143"/>
      <c r="ID42" s="144"/>
      <c r="IE42" s="144"/>
      <c r="IF42" s="144"/>
      <c r="IG42" s="141"/>
      <c r="IH42" s="141"/>
      <c r="II42" s="142"/>
      <c r="IJ42" s="142"/>
      <c r="IK42" s="143"/>
      <c r="IL42" s="144"/>
      <c r="IM42" s="144"/>
      <c r="IN42" s="144"/>
      <c r="IO42" s="141"/>
      <c r="IP42" s="141"/>
      <c r="IQ42" s="142"/>
      <c r="IR42" s="142"/>
      <c r="IS42" s="143"/>
      <c r="IT42" s="144"/>
      <c r="IU42" s="144"/>
      <c r="IV42" s="144"/>
      <c r="IW42" s="141"/>
      <c r="IX42" s="141"/>
      <c r="IY42" s="142"/>
      <c r="IZ42" s="142"/>
      <c r="JA42" s="143"/>
      <c r="JB42" s="144"/>
      <c r="JC42" s="144"/>
      <c r="JD42" s="144"/>
      <c r="JE42" s="141"/>
      <c r="JF42" s="141"/>
      <c r="JG42" s="142"/>
      <c r="JH42" s="142"/>
      <c r="JI42" s="143"/>
      <c r="JJ42" s="144"/>
      <c r="JK42" s="144"/>
      <c r="JL42" s="144"/>
      <c r="JM42" s="141"/>
      <c r="JN42" s="141"/>
      <c r="JO42" s="142"/>
      <c r="JP42" s="142"/>
      <c r="JQ42" s="143"/>
      <c r="JR42" s="144"/>
      <c r="JS42" s="144"/>
      <c r="JT42" s="144"/>
      <c r="JU42" s="141"/>
      <c r="JV42" s="141"/>
      <c r="JW42" s="142"/>
      <c r="JX42" s="142"/>
      <c r="JY42" s="143"/>
      <c r="JZ42" s="144"/>
      <c r="KA42" s="144"/>
      <c r="KB42" s="144"/>
      <c r="KC42" s="141"/>
      <c r="KD42" s="141"/>
      <c r="KE42" s="142"/>
      <c r="KF42" s="142"/>
      <c r="KG42" s="143"/>
      <c r="KH42" s="144"/>
      <c r="KI42" s="144"/>
      <c r="KJ42" s="144"/>
      <c r="KK42" s="141"/>
      <c r="KL42" s="141"/>
      <c r="KM42" s="142"/>
      <c r="KN42" s="142"/>
      <c r="KO42" s="143"/>
      <c r="KP42" s="144"/>
      <c r="KQ42" s="144"/>
      <c r="KR42" s="144"/>
      <c r="KS42" s="141"/>
      <c r="KT42" s="141"/>
      <c r="KU42" s="142"/>
      <c r="KV42" s="142"/>
      <c r="KW42" s="143"/>
      <c r="KX42" s="144"/>
      <c r="KY42" s="144"/>
      <c r="KZ42" s="144"/>
      <c r="LA42" s="141"/>
      <c r="LB42" s="141"/>
      <c r="LC42" s="142"/>
      <c r="LD42" s="142"/>
      <c r="LE42" s="143"/>
      <c r="LF42" s="144"/>
      <c r="LG42" s="144"/>
      <c r="LH42" s="144"/>
      <c r="LI42" s="141"/>
      <c r="LJ42" s="141"/>
      <c r="LK42" s="142"/>
      <c r="LL42" s="142"/>
      <c r="LM42" s="143"/>
      <c r="LN42" s="144"/>
      <c r="LO42" s="144"/>
      <c r="LP42" s="144"/>
      <c r="LQ42" s="141"/>
      <c r="LR42" s="141"/>
      <c r="LS42" s="142"/>
      <c r="LT42" s="142"/>
      <c r="LU42" s="143"/>
      <c r="LV42" s="144"/>
      <c r="LW42" s="144"/>
      <c r="LX42" s="144"/>
      <c r="LY42" s="141"/>
      <c r="LZ42" s="141"/>
      <c r="MA42" s="142"/>
      <c r="MB42" s="142"/>
      <c r="MC42" s="143"/>
      <c r="MD42" s="144"/>
      <c r="ME42" s="144"/>
      <c r="MF42" s="144"/>
      <c r="MG42" s="141"/>
      <c r="MH42" s="141"/>
      <c r="MI42" s="142"/>
      <c r="MJ42" s="142"/>
      <c r="MK42" s="143"/>
      <c r="ML42" s="144"/>
      <c r="MM42" s="144"/>
      <c r="MN42" s="144"/>
      <c r="MO42" s="141"/>
      <c r="MP42" s="141"/>
      <c r="MQ42" s="142"/>
      <c r="MR42" s="142"/>
      <c r="MS42" s="143"/>
      <c r="MT42" s="144"/>
      <c r="MU42" s="144"/>
      <c r="MV42" s="144"/>
      <c r="MW42" s="141"/>
      <c r="MX42" s="141"/>
      <c r="MY42" s="142"/>
      <c r="MZ42" s="142"/>
      <c r="NA42" s="143"/>
      <c r="NB42" s="144"/>
      <c r="NC42" s="144"/>
      <c r="ND42" s="144"/>
      <c r="NE42" s="141"/>
      <c r="NF42" s="141"/>
      <c r="NG42" s="142"/>
      <c r="NH42" s="142"/>
      <c r="NI42" s="143"/>
      <c r="NJ42" s="144"/>
      <c r="NK42" s="144"/>
      <c r="NL42" s="144"/>
      <c r="NM42" s="141"/>
      <c r="NN42" s="141"/>
      <c r="NO42" s="142"/>
      <c r="NP42" s="142"/>
      <c r="NQ42" s="143"/>
      <c r="NR42" s="144"/>
      <c r="NS42" s="144"/>
      <c r="NT42" s="144"/>
      <c r="NU42" s="141"/>
      <c r="NV42" s="141"/>
      <c r="NW42" s="142"/>
      <c r="NX42" s="142"/>
      <c r="NY42" s="143"/>
      <c r="NZ42" s="144"/>
      <c r="OA42" s="144"/>
      <c r="OB42" s="144"/>
      <c r="OC42" s="141"/>
      <c r="OD42" s="141"/>
      <c r="OE42" s="142"/>
      <c r="OF42" s="142"/>
      <c r="OG42" s="143"/>
      <c r="OH42" s="144"/>
      <c r="OI42" s="144"/>
      <c r="OJ42" s="144"/>
      <c r="OK42" s="141"/>
      <c r="OL42" s="141"/>
      <c r="OM42" s="142"/>
      <c r="ON42" s="142"/>
      <c r="OO42" s="143"/>
      <c r="OP42" s="144"/>
      <c r="OQ42" s="144"/>
      <c r="OR42" s="144"/>
      <c r="OS42" s="141"/>
      <c r="OT42" s="141"/>
      <c r="OU42" s="142"/>
      <c r="OV42" s="142"/>
      <c r="OW42" s="143"/>
      <c r="OX42" s="144"/>
      <c r="OY42" s="144"/>
      <c r="OZ42" s="144"/>
      <c r="PA42" s="141"/>
      <c r="PB42" s="141"/>
      <c r="PC42" s="142"/>
      <c r="PD42" s="142"/>
      <c r="PE42" s="143"/>
      <c r="PF42" s="144"/>
      <c r="PG42" s="144"/>
      <c r="PH42" s="144"/>
      <c r="PI42" s="141"/>
      <c r="PJ42" s="141"/>
      <c r="PK42" s="142"/>
      <c r="PL42" s="142"/>
      <c r="PM42" s="143"/>
      <c r="PN42" s="144"/>
      <c r="PO42" s="144"/>
      <c r="PP42" s="144"/>
      <c r="PQ42" s="141"/>
      <c r="PR42" s="141"/>
      <c r="PS42" s="142"/>
      <c r="PT42" s="142"/>
      <c r="PU42" s="143"/>
      <c r="PV42" s="144"/>
      <c r="PW42" s="144"/>
      <c r="PX42" s="144"/>
      <c r="PY42" s="141"/>
      <c r="PZ42" s="141"/>
      <c r="QA42" s="142"/>
      <c r="QB42" s="142"/>
      <c r="QC42" s="143"/>
      <c r="QD42" s="144"/>
      <c r="QE42" s="144"/>
      <c r="QF42" s="144"/>
      <c r="QG42" s="141"/>
      <c r="QH42" s="141"/>
      <c r="QI42" s="142"/>
      <c r="QJ42" s="142"/>
      <c r="QK42" s="143"/>
      <c r="QL42" s="144"/>
      <c r="QM42" s="144"/>
      <c r="QN42" s="144"/>
      <c r="QO42" s="141"/>
      <c r="QP42" s="141"/>
      <c r="QQ42" s="142"/>
      <c r="QR42" s="142"/>
      <c r="QS42" s="143"/>
      <c r="QT42" s="144"/>
      <c r="QU42" s="144"/>
      <c r="QV42" s="144"/>
      <c r="QW42" s="141"/>
      <c r="QX42" s="141"/>
      <c r="QY42" s="142"/>
      <c r="QZ42" s="142"/>
      <c r="RA42" s="143"/>
      <c r="RB42" s="144"/>
      <c r="RC42" s="144"/>
      <c r="RD42" s="144"/>
      <c r="RE42" s="141"/>
      <c r="RF42" s="141"/>
      <c r="RG42" s="142"/>
      <c r="RH42" s="142"/>
      <c r="RI42" s="143"/>
      <c r="RJ42" s="144"/>
      <c r="RK42" s="144"/>
      <c r="RL42" s="144"/>
      <c r="RM42" s="141"/>
      <c r="RN42" s="141"/>
      <c r="RO42" s="142"/>
      <c r="RP42" s="142"/>
      <c r="RQ42" s="143"/>
      <c r="RR42" s="144"/>
      <c r="RS42" s="144"/>
      <c r="RT42" s="144"/>
      <c r="RU42" s="141"/>
      <c r="RV42" s="141"/>
      <c r="RW42" s="142"/>
      <c r="RX42" s="142"/>
      <c r="RY42" s="143"/>
      <c r="RZ42" s="144"/>
      <c r="SA42" s="144"/>
      <c r="SB42" s="144"/>
      <c r="SC42" s="141"/>
      <c r="SD42" s="141"/>
      <c r="SE42" s="142"/>
      <c r="SF42" s="142"/>
      <c r="SG42" s="143"/>
      <c r="SH42" s="144"/>
      <c r="SI42" s="144"/>
      <c r="SJ42" s="144"/>
      <c r="SK42" s="141"/>
      <c r="SL42" s="141"/>
      <c r="SM42" s="142"/>
      <c r="SN42" s="142"/>
      <c r="SO42" s="143"/>
      <c r="SP42" s="144"/>
      <c r="SQ42" s="144"/>
      <c r="SR42" s="144"/>
      <c r="SS42" s="141"/>
      <c r="ST42" s="141"/>
      <c r="SU42" s="142"/>
      <c r="SV42" s="142"/>
      <c r="SW42" s="143"/>
      <c r="SX42" s="144"/>
      <c r="SY42" s="144"/>
      <c r="SZ42" s="144"/>
      <c r="TA42" s="141"/>
      <c r="TB42" s="141"/>
      <c r="TC42" s="142"/>
      <c r="TD42" s="142"/>
      <c r="TE42" s="143"/>
      <c r="TF42" s="144"/>
      <c r="TG42" s="144"/>
      <c r="TH42" s="144"/>
      <c r="TI42" s="141"/>
      <c r="TJ42" s="141"/>
      <c r="TK42" s="142"/>
      <c r="TL42" s="142"/>
      <c r="TM42" s="143"/>
      <c r="TN42" s="144"/>
      <c r="TO42" s="144"/>
      <c r="TP42" s="144"/>
      <c r="TQ42" s="141"/>
      <c r="TR42" s="141"/>
      <c r="TS42" s="142"/>
      <c r="TT42" s="142"/>
      <c r="TU42" s="143"/>
      <c r="TV42" s="144"/>
      <c r="TW42" s="144"/>
      <c r="TX42" s="144"/>
      <c r="TY42" s="141"/>
      <c r="TZ42" s="141"/>
      <c r="UA42" s="142"/>
      <c r="UB42" s="142"/>
      <c r="UC42" s="143"/>
      <c r="UD42" s="144"/>
      <c r="UE42" s="144"/>
      <c r="UF42" s="144"/>
      <c r="UG42" s="141"/>
      <c r="UH42" s="141"/>
      <c r="UI42" s="142"/>
      <c r="UJ42" s="142"/>
      <c r="UK42" s="143"/>
      <c r="UL42" s="144"/>
      <c r="UM42" s="144"/>
      <c r="UN42" s="144"/>
      <c r="UO42" s="141"/>
      <c r="UP42" s="141"/>
      <c r="UQ42" s="142"/>
      <c r="UR42" s="142"/>
      <c r="US42" s="143"/>
      <c r="UT42" s="144"/>
      <c r="UU42" s="144"/>
      <c r="UV42" s="144"/>
      <c r="UW42" s="141"/>
      <c r="UX42" s="141"/>
      <c r="UY42" s="142"/>
      <c r="UZ42" s="142"/>
      <c r="VA42" s="143"/>
      <c r="VB42" s="144"/>
      <c r="VC42" s="144"/>
      <c r="VD42" s="144"/>
      <c r="VE42" s="141"/>
      <c r="VF42" s="141"/>
      <c r="VG42" s="142"/>
      <c r="VH42" s="142"/>
      <c r="VI42" s="143"/>
      <c r="VJ42" s="144"/>
      <c r="VK42" s="144"/>
      <c r="VL42" s="144"/>
      <c r="VM42" s="141"/>
      <c r="VN42" s="141"/>
      <c r="VO42" s="142"/>
      <c r="VP42" s="142"/>
      <c r="VQ42" s="143"/>
      <c r="VR42" s="144"/>
      <c r="VS42" s="144"/>
      <c r="VT42" s="144"/>
      <c r="VU42" s="141"/>
      <c r="VV42" s="141"/>
      <c r="VW42" s="142"/>
      <c r="VX42" s="142"/>
      <c r="VY42" s="143"/>
      <c r="VZ42" s="144"/>
      <c r="WA42" s="144"/>
      <c r="WB42" s="144"/>
      <c r="WC42" s="141"/>
      <c r="WD42" s="141"/>
      <c r="WE42" s="142"/>
      <c r="WF42" s="142"/>
      <c r="WG42" s="143"/>
      <c r="WH42" s="144"/>
      <c r="WI42" s="144"/>
      <c r="WJ42" s="144"/>
      <c r="WK42" s="141"/>
      <c r="WL42" s="141"/>
      <c r="WM42" s="142"/>
      <c r="WN42" s="142"/>
      <c r="WO42" s="143"/>
      <c r="WP42" s="144"/>
      <c r="WQ42" s="144"/>
      <c r="WR42" s="144"/>
      <c r="WS42" s="141"/>
      <c r="WT42" s="141"/>
      <c r="WU42" s="142"/>
      <c r="WV42" s="142"/>
      <c r="WW42" s="143"/>
      <c r="WX42" s="144"/>
      <c r="WY42" s="144"/>
      <c r="WZ42" s="144"/>
      <c r="XA42" s="141"/>
      <c r="XB42" s="141"/>
      <c r="XC42" s="142"/>
      <c r="XD42" s="142"/>
      <c r="XE42" s="143"/>
      <c r="XF42" s="144"/>
      <c r="XG42" s="144"/>
      <c r="XH42" s="144"/>
      <c r="XI42" s="141"/>
      <c r="XJ42" s="141"/>
      <c r="XK42" s="142"/>
      <c r="XL42" s="142"/>
      <c r="XM42" s="143"/>
      <c r="XN42" s="144"/>
      <c r="XO42" s="144"/>
      <c r="XP42" s="144"/>
      <c r="XQ42" s="141"/>
      <c r="XR42" s="141"/>
      <c r="XS42" s="142"/>
      <c r="XT42" s="142"/>
      <c r="XU42" s="143"/>
      <c r="XV42" s="144"/>
      <c r="XW42" s="144"/>
      <c r="XX42" s="144"/>
      <c r="XY42" s="141"/>
      <c r="XZ42" s="141"/>
      <c r="YA42" s="142"/>
      <c r="YB42" s="142"/>
      <c r="YC42" s="143"/>
      <c r="YD42" s="144"/>
      <c r="YE42" s="144"/>
      <c r="YF42" s="144"/>
      <c r="YG42" s="141"/>
      <c r="YH42" s="141"/>
      <c r="YI42" s="142"/>
      <c r="YJ42" s="142"/>
      <c r="YK42" s="143"/>
      <c r="YL42" s="144"/>
      <c r="YM42" s="144"/>
      <c r="YN42" s="144"/>
      <c r="YO42" s="141"/>
      <c r="YP42" s="141"/>
      <c r="YQ42" s="142"/>
      <c r="YR42" s="142"/>
      <c r="YS42" s="143"/>
      <c r="YT42" s="144"/>
      <c r="YU42" s="144"/>
      <c r="YV42" s="144"/>
      <c r="YW42" s="141"/>
      <c r="YX42" s="141"/>
      <c r="YY42" s="142"/>
      <c r="YZ42" s="142"/>
      <c r="ZA42" s="143"/>
      <c r="ZB42" s="144"/>
      <c r="ZC42" s="144"/>
      <c r="ZD42" s="144"/>
      <c r="ZE42" s="141"/>
      <c r="ZF42" s="141"/>
      <c r="ZG42" s="142"/>
      <c r="ZH42" s="142"/>
      <c r="ZI42" s="143"/>
      <c r="ZJ42" s="144"/>
      <c r="ZK42" s="144"/>
      <c r="ZL42" s="144"/>
      <c r="ZM42" s="141"/>
      <c r="ZN42" s="141"/>
      <c r="ZO42" s="142"/>
      <c r="ZP42" s="142"/>
      <c r="ZQ42" s="143"/>
      <c r="ZR42" s="144"/>
      <c r="ZS42" s="144"/>
      <c r="ZT42" s="144"/>
      <c r="ZU42" s="141"/>
      <c r="ZV42" s="141"/>
      <c r="ZW42" s="142"/>
      <c r="ZX42" s="142"/>
      <c r="ZY42" s="143"/>
      <c r="ZZ42" s="144"/>
      <c r="AAA42" s="144"/>
      <c r="AAB42" s="144"/>
      <c r="AAC42" s="141"/>
      <c r="AAD42" s="141"/>
      <c r="AAE42" s="142"/>
      <c r="AAF42" s="142"/>
      <c r="AAG42" s="143"/>
      <c r="AAH42" s="144"/>
      <c r="AAI42" s="144"/>
      <c r="AAJ42" s="144"/>
      <c r="AAK42" s="141"/>
      <c r="AAL42" s="141"/>
      <c r="AAM42" s="142"/>
      <c r="AAN42" s="142"/>
      <c r="AAO42" s="143"/>
      <c r="AAP42" s="144"/>
      <c r="AAQ42" s="144"/>
      <c r="AAR42" s="144"/>
      <c r="AAS42" s="141"/>
      <c r="AAT42" s="141"/>
      <c r="AAU42" s="142"/>
      <c r="AAV42" s="142"/>
      <c r="AAW42" s="143"/>
      <c r="AAX42" s="144"/>
      <c r="AAY42" s="144"/>
      <c r="AAZ42" s="144"/>
      <c r="ABA42" s="141"/>
      <c r="ABB42" s="141"/>
      <c r="ABC42" s="142"/>
      <c r="ABD42" s="142"/>
      <c r="ABE42" s="143"/>
      <c r="ABF42" s="144"/>
      <c r="ABG42" s="144"/>
      <c r="ABH42" s="144"/>
      <c r="ABI42" s="141"/>
      <c r="ABJ42" s="141"/>
      <c r="ABK42" s="142"/>
      <c r="ABL42" s="142"/>
      <c r="ABM42" s="143"/>
      <c r="ABN42" s="144"/>
      <c r="ABO42" s="144"/>
      <c r="ABP42" s="144"/>
      <c r="ABQ42" s="141"/>
      <c r="ABR42" s="141"/>
      <c r="ABS42" s="142"/>
      <c r="ABT42" s="142"/>
      <c r="ABU42" s="143"/>
      <c r="ABV42" s="144"/>
      <c r="ABW42" s="144"/>
      <c r="ABX42" s="144"/>
      <c r="ABY42" s="141"/>
      <c r="ABZ42" s="141"/>
      <c r="ACA42" s="142"/>
      <c r="ACB42" s="142"/>
      <c r="ACC42" s="143"/>
      <c r="ACD42" s="144"/>
      <c r="ACE42" s="144"/>
      <c r="ACF42" s="144"/>
      <c r="ACG42" s="141"/>
      <c r="ACH42" s="141"/>
      <c r="ACI42" s="142"/>
      <c r="ACJ42" s="142"/>
      <c r="ACK42" s="143"/>
      <c r="ACL42" s="144"/>
      <c r="ACM42" s="144"/>
      <c r="ACN42" s="144"/>
      <c r="ACO42" s="141"/>
      <c r="ACP42" s="141"/>
      <c r="ACQ42" s="142"/>
      <c r="ACR42" s="142"/>
      <c r="ACS42" s="143"/>
      <c r="ACT42" s="144"/>
      <c r="ACU42" s="144"/>
      <c r="ACV42" s="144"/>
      <c r="ACW42" s="141"/>
      <c r="ACX42" s="141"/>
      <c r="ACY42" s="142"/>
      <c r="ACZ42" s="142"/>
      <c r="ADA42" s="143"/>
      <c r="ADB42" s="144"/>
      <c r="ADC42" s="144"/>
      <c r="ADD42" s="144"/>
      <c r="ADE42" s="141"/>
      <c r="ADF42" s="141"/>
      <c r="ADG42" s="142"/>
      <c r="ADH42" s="142"/>
      <c r="ADI42" s="143"/>
      <c r="ADJ42" s="144"/>
      <c r="ADK42" s="144"/>
      <c r="ADL42" s="144"/>
      <c r="ADM42" s="141"/>
      <c r="ADN42" s="141"/>
      <c r="ADO42" s="142"/>
      <c r="ADP42" s="142"/>
      <c r="ADQ42" s="143"/>
      <c r="ADR42" s="144"/>
      <c r="ADS42" s="144"/>
      <c r="ADT42" s="144"/>
      <c r="ADU42" s="141"/>
      <c r="ADV42" s="141"/>
      <c r="ADW42" s="142"/>
      <c r="ADX42" s="142"/>
      <c r="ADY42" s="143"/>
      <c r="ADZ42" s="144"/>
      <c r="AEA42" s="144"/>
      <c r="AEB42" s="144"/>
      <c r="AEC42" s="141"/>
      <c r="AED42" s="141"/>
      <c r="AEE42" s="142"/>
      <c r="AEF42" s="142"/>
      <c r="AEG42" s="143"/>
      <c r="AEH42" s="144"/>
      <c r="AEI42" s="144"/>
      <c r="AEJ42" s="144"/>
      <c r="AEK42" s="141"/>
      <c r="AEL42" s="141"/>
      <c r="AEM42" s="142"/>
      <c r="AEN42" s="142"/>
      <c r="AEO42" s="143"/>
      <c r="AEP42" s="144"/>
      <c r="AEQ42" s="144"/>
      <c r="AER42" s="144"/>
      <c r="AES42" s="141"/>
      <c r="AET42" s="141"/>
      <c r="AEU42" s="142"/>
      <c r="AEV42" s="142"/>
      <c r="AEW42" s="143"/>
      <c r="AEX42" s="144"/>
      <c r="AEY42" s="144"/>
      <c r="AEZ42" s="144"/>
      <c r="AFA42" s="141"/>
      <c r="AFB42" s="141"/>
      <c r="AFC42" s="142"/>
      <c r="AFD42" s="142"/>
      <c r="AFE42" s="143"/>
      <c r="AFF42" s="144"/>
      <c r="AFG42" s="144"/>
      <c r="AFH42" s="144"/>
      <c r="AFI42" s="141"/>
      <c r="AFJ42" s="141"/>
      <c r="AFK42" s="142"/>
      <c r="AFL42" s="142"/>
      <c r="AFM42" s="143"/>
      <c r="AFN42" s="144"/>
      <c r="AFO42" s="144"/>
      <c r="AFP42" s="144"/>
      <c r="AFQ42" s="141"/>
      <c r="AFR42" s="141"/>
      <c r="AFS42" s="142"/>
      <c r="AFT42" s="142"/>
      <c r="AFU42" s="143"/>
      <c r="AFV42" s="144"/>
      <c r="AFW42" s="144"/>
      <c r="AFX42" s="144"/>
      <c r="AFY42" s="141"/>
      <c r="AFZ42" s="141"/>
      <c r="AGA42" s="142"/>
      <c r="AGB42" s="142"/>
      <c r="AGC42" s="143"/>
      <c r="AGD42" s="144"/>
      <c r="AGE42" s="144"/>
      <c r="AGF42" s="144"/>
      <c r="AGG42" s="141"/>
      <c r="AGH42" s="141"/>
      <c r="AGI42" s="142"/>
      <c r="AGJ42" s="142"/>
      <c r="AGK42" s="143"/>
      <c r="AGL42" s="144"/>
      <c r="AGM42" s="144"/>
      <c r="AGN42" s="144"/>
      <c r="AGO42" s="141"/>
      <c r="AGP42" s="141"/>
      <c r="AGQ42" s="142"/>
      <c r="AGR42" s="142"/>
      <c r="AGS42" s="143"/>
      <c r="AGT42" s="144"/>
      <c r="AGU42" s="144"/>
      <c r="AGV42" s="144"/>
      <c r="AGW42" s="141"/>
      <c r="AGX42" s="141"/>
      <c r="AGY42" s="142"/>
      <c r="AGZ42" s="142"/>
      <c r="AHA42" s="143"/>
      <c r="AHB42" s="144"/>
      <c r="AHC42" s="144"/>
      <c r="AHD42" s="144"/>
      <c r="AHE42" s="141"/>
      <c r="AHF42" s="141"/>
      <c r="AHG42" s="142"/>
      <c r="AHH42" s="142"/>
      <c r="AHI42" s="143"/>
      <c r="AHJ42" s="144"/>
      <c r="AHK42" s="144"/>
      <c r="AHL42" s="144"/>
      <c r="AHM42" s="141"/>
      <c r="AHN42" s="141"/>
      <c r="AHO42" s="142"/>
      <c r="AHP42" s="142"/>
      <c r="AHQ42" s="143"/>
      <c r="AHR42" s="144"/>
      <c r="AHS42" s="144"/>
      <c r="AHT42" s="144"/>
      <c r="AHU42" s="141"/>
      <c r="AHV42" s="141"/>
      <c r="AHW42" s="142"/>
      <c r="AHX42" s="142"/>
      <c r="AHY42" s="143"/>
      <c r="AHZ42" s="144"/>
      <c r="AIA42" s="144"/>
      <c r="AIB42" s="144"/>
      <c r="AIC42" s="141"/>
      <c r="AID42" s="141"/>
      <c r="AIE42" s="142"/>
      <c r="AIF42" s="142"/>
      <c r="AIG42" s="143"/>
      <c r="AIH42" s="144"/>
      <c r="AII42" s="144"/>
      <c r="AIJ42" s="144"/>
      <c r="AIK42" s="141"/>
      <c r="AIL42" s="141"/>
      <c r="AIM42" s="142"/>
      <c r="AIN42" s="142"/>
      <c r="AIO42" s="143"/>
      <c r="AIP42" s="144"/>
      <c r="AIQ42" s="144"/>
      <c r="AIR42" s="144"/>
      <c r="AIS42" s="141"/>
      <c r="AIT42" s="141"/>
      <c r="AIU42" s="142"/>
      <c r="AIV42" s="142"/>
      <c r="AIW42" s="143"/>
      <c r="AIX42" s="144"/>
      <c r="AIY42" s="144"/>
      <c r="AIZ42" s="144"/>
      <c r="AJA42" s="141"/>
      <c r="AJB42" s="141"/>
      <c r="AJC42" s="142"/>
      <c r="AJD42" s="142"/>
      <c r="AJE42" s="143"/>
      <c r="AJF42" s="144"/>
      <c r="AJG42" s="144"/>
      <c r="AJH42" s="144"/>
      <c r="AJI42" s="141"/>
      <c r="AJJ42" s="141"/>
      <c r="AJK42" s="142"/>
      <c r="AJL42" s="142"/>
      <c r="AJM42" s="143"/>
      <c r="AJN42" s="144"/>
      <c r="AJO42" s="144"/>
      <c r="AJP42" s="144"/>
      <c r="AJQ42" s="141"/>
      <c r="AJR42" s="141"/>
      <c r="AJS42" s="142"/>
      <c r="AJT42" s="142"/>
      <c r="AJU42" s="143"/>
      <c r="AJV42" s="144"/>
      <c r="AJW42" s="144"/>
      <c r="AJX42" s="144"/>
      <c r="AJY42" s="141"/>
      <c r="AJZ42" s="141"/>
      <c r="AKA42" s="142"/>
      <c r="AKB42" s="142"/>
      <c r="AKC42" s="143"/>
      <c r="AKD42" s="144"/>
      <c r="AKE42" s="144"/>
      <c r="AKF42" s="144"/>
      <c r="AKG42" s="141"/>
      <c r="AKH42" s="141"/>
      <c r="AKI42" s="142"/>
      <c r="AKJ42" s="142"/>
      <c r="AKK42" s="143"/>
      <c r="AKL42" s="144"/>
      <c r="AKM42" s="144"/>
      <c r="AKN42" s="144"/>
      <c r="AKO42" s="141"/>
      <c r="AKP42" s="141"/>
      <c r="AKQ42" s="142"/>
      <c r="AKR42" s="142"/>
      <c r="AKS42" s="143"/>
      <c r="AKT42" s="144"/>
      <c r="AKU42" s="144"/>
      <c r="AKV42" s="144"/>
      <c r="AKW42" s="141"/>
      <c r="AKX42" s="141"/>
      <c r="AKY42" s="142"/>
      <c r="AKZ42" s="142"/>
      <c r="ALA42" s="143"/>
      <c r="ALB42" s="144"/>
      <c r="ALC42" s="144"/>
      <c r="ALD42" s="144"/>
      <c r="ALE42" s="141"/>
      <c r="ALF42" s="141"/>
      <c r="ALG42" s="142"/>
      <c r="ALH42" s="142"/>
      <c r="ALI42" s="143"/>
      <c r="ALJ42" s="144"/>
      <c r="ALK42" s="144"/>
      <c r="ALL42" s="144"/>
      <c r="ALM42" s="141"/>
      <c r="ALN42" s="141"/>
      <c r="ALO42" s="142"/>
      <c r="ALP42" s="142"/>
      <c r="ALQ42" s="143"/>
      <c r="ALR42" s="144"/>
      <c r="ALS42" s="144"/>
      <c r="ALT42" s="144"/>
      <c r="ALU42" s="141"/>
      <c r="ALV42" s="141"/>
      <c r="ALW42" s="142"/>
      <c r="ALX42" s="142"/>
      <c r="ALY42" s="143"/>
      <c r="ALZ42" s="144"/>
      <c r="AMA42" s="144"/>
      <c r="AMB42" s="144"/>
      <c r="AMC42" s="141"/>
      <c r="AMD42" s="141"/>
      <c r="AME42" s="142"/>
      <c r="AMF42" s="142"/>
      <c r="AMG42" s="143"/>
      <c r="AMH42" s="144"/>
      <c r="AMI42" s="144"/>
      <c r="AMJ42" s="144"/>
      <c r="AMK42" s="141"/>
      <c r="AML42" s="141"/>
      <c r="AMM42" s="142"/>
      <c r="AMN42" s="142"/>
      <c r="AMO42" s="143"/>
      <c r="AMP42" s="144"/>
      <c r="AMQ42" s="144"/>
      <c r="AMR42" s="144"/>
      <c r="AMS42" s="141"/>
      <c r="AMT42" s="141"/>
      <c r="AMU42" s="142"/>
      <c r="AMV42" s="142"/>
      <c r="AMW42" s="143"/>
      <c r="AMX42" s="144"/>
      <c r="AMY42" s="144"/>
      <c r="AMZ42" s="144"/>
      <c r="ANA42" s="141"/>
      <c r="ANB42" s="141"/>
      <c r="ANC42" s="142"/>
      <c r="AND42" s="142"/>
      <c r="ANE42" s="143"/>
      <c r="ANF42" s="144"/>
      <c r="ANG42" s="144"/>
      <c r="ANH42" s="144"/>
      <c r="ANI42" s="141"/>
      <c r="ANJ42" s="141"/>
      <c r="ANK42" s="142"/>
      <c r="ANL42" s="142"/>
      <c r="ANM42" s="143"/>
      <c r="ANN42" s="144"/>
      <c r="ANO42" s="144"/>
      <c r="ANP42" s="144"/>
      <c r="ANQ42" s="141"/>
      <c r="ANR42" s="141"/>
      <c r="ANS42" s="142"/>
      <c r="ANT42" s="142"/>
      <c r="ANU42" s="143"/>
      <c r="ANV42" s="144"/>
      <c r="ANW42" s="144"/>
      <c r="ANX42" s="144"/>
      <c r="ANY42" s="141"/>
      <c r="ANZ42" s="141"/>
      <c r="AOA42" s="142"/>
      <c r="AOB42" s="142"/>
      <c r="AOC42" s="143"/>
      <c r="AOD42" s="144"/>
      <c r="AOE42" s="144"/>
      <c r="AOF42" s="144"/>
      <c r="AOG42" s="141"/>
      <c r="AOH42" s="141"/>
      <c r="AOI42" s="142"/>
      <c r="AOJ42" s="142"/>
      <c r="AOK42" s="143"/>
      <c r="AOL42" s="144"/>
      <c r="AOM42" s="144"/>
      <c r="AON42" s="144"/>
      <c r="AOO42" s="141"/>
      <c r="AOP42" s="141"/>
      <c r="AOQ42" s="142"/>
      <c r="AOR42" s="142"/>
      <c r="AOS42" s="143"/>
      <c r="AOT42" s="144"/>
      <c r="AOU42" s="144"/>
      <c r="AOV42" s="144"/>
      <c r="AOW42" s="141"/>
      <c r="AOX42" s="141"/>
      <c r="AOY42" s="142"/>
      <c r="AOZ42" s="142"/>
      <c r="APA42" s="143"/>
      <c r="APB42" s="144"/>
      <c r="APC42" s="144"/>
      <c r="APD42" s="144"/>
      <c r="APE42" s="141"/>
      <c r="APF42" s="141"/>
      <c r="APG42" s="142"/>
      <c r="APH42" s="142"/>
      <c r="API42" s="143"/>
      <c r="APJ42" s="144"/>
      <c r="APK42" s="144"/>
      <c r="APL42" s="144"/>
      <c r="APM42" s="141"/>
      <c r="APN42" s="141"/>
      <c r="APO42" s="142"/>
      <c r="APP42" s="142"/>
      <c r="APQ42" s="143"/>
      <c r="APR42" s="144"/>
      <c r="APS42" s="144"/>
      <c r="APT42" s="144"/>
      <c r="APU42" s="141"/>
      <c r="APV42" s="141"/>
      <c r="APW42" s="142"/>
      <c r="APX42" s="142"/>
      <c r="APY42" s="143"/>
      <c r="APZ42" s="144"/>
      <c r="AQA42" s="144"/>
      <c r="AQB42" s="144"/>
      <c r="AQC42" s="141"/>
      <c r="AQD42" s="141"/>
      <c r="AQE42" s="142"/>
      <c r="AQF42" s="142"/>
      <c r="AQG42" s="143"/>
      <c r="AQH42" s="144"/>
      <c r="AQI42" s="144"/>
      <c r="AQJ42" s="144"/>
      <c r="AQK42" s="141"/>
      <c r="AQL42" s="141"/>
      <c r="AQM42" s="142"/>
      <c r="AQN42" s="142"/>
      <c r="AQO42" s="143"/>
      <c r="AQP42" s="144"/>
      <c r="AQQ42" s="144"/>
      <c r="AQR42" s="144"/>
      <c r="AQS42" s="141"/>
      <c r="AQT42" s="141"/>
      <c r="AQU42" s="142"/>
      <c r="AQV42" s="142"/>
      <c r="AQW42" s="143"/>
      <c r="AQX42" s="144"/>
      <c r="AQY42" s="144"/>
      <c r="AQZ42" s="144"/>
      <c r="ARA42" s="141"/>
      <c r="ARB42" s="141"/>
      <c r="ARC42" s="142"/>
      <c r="ARD42" s="142"/>
      <c r="ARE42" s="143"/>
      <c r="ARF42" s="144"/>
      <c r="ARG42" s="144"/>
      <c r="ARH42" s="144"/>
      <c r="ARI42" s="141"/>
      <c r="ARJ42" s="141"/>
      <c r="ARK42" s="142"/>
      <c r="ARL42" s="142"/>
      <c r="ARM42" s="143"/>
      <c r="ARN42" s="144"/>
      <c r="ARO42" s="144"/>
      <c r="ARP42" s="144"/>
      <c r="ARQ42" s="141"/>
      <c r="ARR42" s="141"/>
      <c r="ARS42" s="142"/>
      <c r="ART42" s="142"/>
      <c r="ARU42" s="143"/>
      <c r="ARV42" s="144"/>
      <c r="ARW42" s="144"/>
      <c r="ARX42" s="144"/>
      <c r="ARY42" s="141"/>
      <c r="ARZ42" s="141"/>
      <c r="ASA42" s="142"/>
      <c r="ASB42" s="142"/>
      <c r="ASC42" s="143"/>
      <c r="ASD42" s="144"/>
      <c r="ASE42" s="144"/>
      <c r="ASF42" s="144"/>
      <c r="ASG42" s="141"/>
      <c r="ASH42" s="141"/>
      <c r="ASI42" s="142"/>
      <c r="ASJ42" s="142"/>
      <c r="ASK42" s="143"/>
      <c r="ASL42" s="144"/>
      <c r="ASM42" s="144"/>
      <c r="ASN42" s="144"/>
      <c r="ASO42" s="141"/>
      <c r="ASP42" s="141"/>
      <c r="ASQ42" s="142"/>
      <c r="ASR42" s="142"/>
      <c r="ASS42" s="143"/>
      <c r="AST42" s="144"/>
      <c r="ASU42" s="144"/>
      <c r="ASV42" s="144"/>
      <c r="ASW42" s="141"/>
      <c r="ASX42" s="141"/>
      <c r="ASY42" s="142"/>
      <c r="ASZ42" s="142"/>
      <c r="ATA42" s="143"/>
      <c r="ATB42" s="144"/>
      <c r="ATC42" s="144"/>
      <c r="ATD42" s="144"/>
      <c r="ATE42" s="141"/>
      <c r="ATF42" s="141"/>
      <c r="ATG42" s="142"/>
      <c r="ATH42" s="142"/>
      <c r="ATI42" s="143"/>
      <c r="ATJ42" s="144"/>
      <c r="ATK42" s="144"/>
      <c r="ATL42" s="144"/>
      <c r="ATM42" s="141"/>
      <c r="ATN42" s="141"/>
      <c r="ATO42" s="142"/>
      <c r="ATP42" s="142"/>
      <c r="ATQ42" s="143"/>
      <c r="ATR42" s="144"/>
      <c r="ATS42" s="144"/>
      <c r="ATT42" s="144"/>
      <c r="ATU42" s="141"/>
      <c r="ATV42" s="141"/>
      <c r="ATW42" s="142"/>
      <c r="ATX42" s="142"/>
      <c r="ATY42" s="143"/>
      <c r="ATZ42" s="144"/>
      <c r="AUA42" s="144"/>
      <c r="AUB42" s="144"/>
      <c r="AUC42" s="141"/>
      <c r="AUD42" s="141"/>
      <c r="AUE42" s="142"/>
      <c r="AUF42" s="142"/>
      <c r="AUG42" s="143"/>
      <c r="AUH42" s="144"/>
      <c r="AUI42" s="144"/>
      <c r="AUJ42" s="144"/>
      <c r="AUK42" s="141"/>
      <c r="AUL42" s="141"/>
      <c r="AUM42" s="142"/>
      <c r="AUN42" s="142"/>
      <c r="AUO42" s="143"/>
      <c r="AUP42" s="144"/>
      <c r="AUQ42" s="144"/>
      <c r="AUR42" s="144"/>
      <c r="AUS42" s="141"/>
      <c r="AUT42" s="141"/>
      <c r="AUU42" s="142"/>
      <c r="AUV42" s="142"/>
      <c r="AUW42" s="143"/>
      <c r="AUX42" s="144"/>
      <c r="AUY42" s="144"/>
      <c r="AUZ42" s="144"/>
      <c r="AVA42" s="141"/>
      <c r="AVB42" s="141"/>
      <c r="AVC42" s="142"/>
      <c r="AVD42" s="142"/>
      <c r="AVE42" s="143"/>
      <c r="AVF42" s="144"/>
      <c r="AVG42" s="144"/>
      <c r="AVH42" s="144"/>
      <c r="AVI42" s="141"/>
      <c r="AVJ42" s="141"/>
      <c r="AVK42" s="142"/>
      <c r="AVL42" s="142"/>
      <c r="AVM42" s="143"/>
      <c r="AVN42" s="144"/>
      <c r="AVO42" s="144"/>
      <c r="AVP42" s="144"/>
      <c r="AVQ42" s="141"/>
      <c r="AVR42" s="141"/>
      <c r="AVS42" s="142"/>
      <c r="AVT42" s="142"/>
      <c r="AVU42" s="143"/>
      <c r="AVV42" s="144"/>
      <c r="AVW42" s="144"/>
      <c r="AVX42" s="144"/>
      <c r="AVY42" s="141"/>
      <c r="AVZ42" s="141"/>
      <c r="AWA42" s="142"/>
      <c r="AWB42" s="142"/>
      <c r="AWC42" s="143"/>
      <c r="AWD42" s="144"/>
      <c r="AWE42" s="144"/>
      <c r="AWF42" s="144"/>
      <c r="AWG42" s="141"/>
      <c r="AWH42" s="141"/>
      <c r="AWI42" s="142"/>
      <c r="AWJ42" s="142"/>
      <c r="AWK42" s="143"/>
      <c r="AWL42" s="144"/>
      <c r="AWM42" s="144"/>
      <c r="AWN42" s="144"/>
      <c r="AWO42" s="141"/>
      <c r="AWP42" s="141"/>
      <c r="AWQ42" s="142"/>
      <c r="AWR42" s="142"/>
      <c r="AWS42" s="143"/>
      <c r="AWT42" s="144"/>
      <c r="AWU42" s="144"/>
      <c r="AWV42" s="144"/>
      <c r="AWW42" s="141"/>
      <c r="AWX42" s="141"/>
      <c r="AWY42" s="142"/>
      <c r="AWZ42" s="142"/>
      <c r="AXA42" s="143"/>
      <c r="AXB42" s="144"/>
      <c r="AXC42" s="144"/>
      <c r="AXD42" s="144"/>
      <c r="AXE42" s="141"/>
      <c r="AXF42" s="141"/>
      <c r="AXG42" s="142"/>
      <c r="AXH42" s="142"/>
      <c r="AXI42" s="143"/>
      <c r="AXJ42" s="144"/>
      <c r="AXK42" s="144"/>
      <c r="AXL42" s="144"/>
      <c r="AXM42" s="141"/>
      <c r="AXN42" s="141"/>
      <c r="AXO42" s="142"/>
      <c r="AXP42" s="142"/>
      <c r="AXQ42" s="143"/>
      <c r="AXR42" s="144"/>
      <c r="AXS42" s="144"/>
      <c r="AXT42" s="144"/>
      <c r="AXU42" s="141"/>
      <c r="AXV42" s="141"/>
      <c r="AXW42" s="142"/>
      <c r="AXX42" s="142"/>
      <c r="AXY42" s="143"/>
      <c r="AXZ42" s="144"/>
      <c r="AYA42" s="144"/>
      <c r="AYB42" s="144"/>
      <c r="AYC42" s="141"/>
      <c r="AYD42" s="141"/>
      <c r="AYE42" s="142"/>
      <c r="AYF42" s="142"/>
      <c r="AYG42" s="143"/>
      <c r="AYH42" s="144"/>
      <c r="AYI42" s="144"/>
      <c r="AYJ42" s="144"/>
      <c r="AYK42" s="141"/>
      <c r="AYL42" s="141"/>
      <c r="AYM42" s="142"/>
      <c r="AYN42" s="142"/>
      <c r="AYO42" s="143"/>
      <c r="AYP42" s="144"/>
      <c r="AYQ42" s="144"/>
      <c r="AYR42" s="144"/>
      <c r="AYS42" s="141"/>
      <c r="AYT42" s="141"/>
      <c r="AYU42" s="142"/>
      <c r="AYV42" s="142"/>
      <c r="AYW42" s="143"/>
      <c r="AYX42" s="144"/>
      <c r="AYY42" s="144"/>
      <c r="AYZ42" s="144"/>
      <c r="AZA42" s="141"/>
      <c r="AZB42" s="141"/>
      <c r="AZC42" s="142"/>
      <c r="AZD42" s="142"/>
      <c r="AZE42" s="143"/>
      <c r="AZF42" s="144"/>
      <c r="AZG42" s="144"/>
      <c r="AZH42" s="144"/>
      <c r="AZI42" s="141"/>
      <c r="AZJ42" s="141"/>
      <c r="AZK42" s="142"/>
      <c r="AZL42" s="142"/>
      <c r="AZM42" s="143"/>
      <c r="AZN42" s="144"/>
      <c r="AZO42" s="144"/>
      <c r="AZP42" s="144"/>
      <c r="AZQ42" s="141"/>
      <c r="AZR42" s="141"/>
      <c r="AZS42" s="142"/>
      <c r="AZT42" s="142"/>
      <c r="AZU42" s="143"/>
      <c r="AZV42" s="144"/>
      <c r="AZW42" s="144"/>
      <c r="AZX42" s="144"/>
      <c r="AZY42" s="141"/>
      <c r="AZZ42" s="141"/>
      <c r="BAA42" s="142"/>
      <c r="BAB42" s="142"/>
      <c r="BAC42" s="143"/>
      <c r="BAD42" s="144"/>
      <c r="BAE42" s="144"/>
      <c r="BAF42" s="144"/>
      <c r="BAG42" s="141"/>
      <c r="BAH42" s="141"/>
      <c r="BAI42" s="142"/>
      <c r="BAJ42" s="142"/>
      <c r="BAK42" s="143"/>
      <c r="BAL42" s="144"/>
      <c r="BAM42" s="144"/>
      <c r="BAN42" s="144"/>
      <c r="BAO42" s="141"/>
      <c r="BAP42" s="141"/>
      <c r="BAQ42" s="142"/>
      <c r="BAR42" s="142"/>
      <c r="BAS42" s="143"/>
      <c r="BAT42" s="144"/>
      <c r="BAU42" s="144"/>
      <c r="BAV42" s="144"/>
      <c r="BAW42" s="141"/>
      <c r="BAX42" s="141"/>
      <c r="BAY42" s="142"/>
      <c r="BAZ42" s="142"/>
      <c r="BBA42" s="143"/>
      <c r="BBB42" s="144"/>
      <c r="BBC42" s="144"/>
      <c r="BBD42" s="144"/>
      <c r="BBE42" s="141"/>
      <c r="BBF42" s="141"/>
      <c r="BBG42" s="142"/>
      <c r="BBH42" s="142"/>
      <c r="BBI42" s="143"/>
      <c r="BBJ42" s="144"/>
      <c r="BBK42" s="144"/>
      <c r="BBL42" s="144"/>
      <c r="BBM42" s="141"/>
      <c r="BBN42" s="141"/>
      <c r="BBO42" s="142"/>
      <c r="BBP42" s="142"/>
      <c r="BBQ42" s="143"/>
      <c r="BBR42" s="144"/>
      <c r="BBS42" s="144"/>
      <c r="BBT42" s="144"/>
      <c r="BBU42" s="141"/>
      <c r="BBV42" s="141"/>
      <c r="BBW42" s="142"/>
      <c r="BBX42" s="142"/>
      <c r="BBY42" s="143"/>
      <c r="BBZ42" s="144"/>
      <c r="BCA42" s="144"/>
      <c r="BCB42" s="144"/>
      <c r="BCC42" s="141"/>
      <c r="BCD42" s="141"/>
      <c r="BCE42" s="142"/>
      <c r="BCF42" s="142"/>
      <c r="BCG42" s="143"/>
      <c r="BCH42" s="144"/>
      <c r="BCI42" s="144"/>
      <c r="BCJ42" s="144"/>
      <c r="BCK42" s="141"/>
      <c r="BCL42" s="141"/>
      <c r="BCM42" s="142"/>
      <c r="BCN42" s="142"/>
      <c r="BCO42" s="143"/>
      <c r="BCP42" s="144"/>
      <c r="BCQ42" s="144"/>
      <c r="BCR42" s="144"/>
      <c r="BCS42" s="141"/>
      <c r="BCT42" s="141"/>
      <c r="BCU42" s="142"/>
      <c r="BCV42" s="142"/>
      <c r="BCW42" s="143"/>
      <c r="BCX42" s="144"/>
      <c r="BCY42" s="144"/>
      <c r="BCZ42" s="144"/>
      <c r="BDA42" s="141"/>
      <c r="BDB42" s="141"/>
      <c r="BDC42" s="142"/>
      <c r="BDD42" s="142"/>
      <c r="BDE42" s="143"/>
      <c r="BDF42" s="144"/>
      <c r="BDG42" s="144"/>
      <c r="BDH42" s="144"/>
      <c r="BDI42" s="141"/>
      <c r="BDJ42" s="141"/>
      <c r="BDK42" s="142"/>
      <c r="BDL42" s="142"/>
      <c r="BDM42" s="143"/>
      <c r="BDN42" s="144"/>
      <c r="BDO42" s="144"/>
      <c r="BDP42" s="144"/>
      <c r="BDQ42" s="141"/>
      <c r="BDR42" s="141"/>
      <c r="BDS42" s="142"/>
      <c r="BDT42" s="142"/>
      <c r="BDU42" s="143"/>
      <c r="BDV42" s="144"/>
      <c r="BDW42" s="144"/>
      <c r="BDX42" s="144"/>
      <c r="BDY42" s="141"/>
      <c r="BDZ42" s="141"/>
      <c r="BEA42" s="142"/>
      <c r="BEB42" s="142"/>
      <c r="BEC42" s="143"/>
      <c r="BED42" s="144"/>
      <c r="BEE42" s="144"/>
      <c r="BEF42" s="144"/>
      <c r="BEG42" s="141"/>
      <c r="BEH42" s="141"/>
      <c r="BEI42" s="142"/>
      <c r="BEJ42" s="142"/>
      <c r="BEK42" s="143"/>
      <c r="BEL42" s="144"/>
      <c r="BEM42" s="144"/>
      <c r="BEN42" s="144"/>
      <c r="BEO42" s="141"/>
      <c r="BEP42" s="141"/>
      <c r="BEQ42" s="142"/>
      <c r="BER42" s="142"/>
      <c r="BES42" s="143"/>
      <c r="BET42" s="144"/>
      <c r="BEU42" s="144"/>
      <c r="BEV42" s="144"/>
      <c r="BEW42" s="141"/>
      <c r="BEX42" s="141"/>
      <c r="BEY42" s="142"/>
      <c r="BEZ42" s="142"/>
      <c r="BFA42" s="143"/>
      <c r="BFB42" s="144"/>
      <c r="BFC42" s="144"/>
      <c r="BFD42" s="144"/>
      <c r="BFE42" s="141"/>
      <c r="BFF42" s="141"/>
      <c r="BFG42" s="142"/>
      <c r="BFH42" s="142"/>
      <c r="BFI42" s="143"/>
      <c r="BFJ42" s="144"/>
      <c r="BFK42" s="144"/>
      <c r="BFL42" s="144"/>
      <c r="BFM42" s="141"/>
      <c r="BFN42" s="141"/>
      <c r="BFO42" s="142"/>
      <c r="BFP42" s="142"/>
      <c r="BFQ42" s="143"/>
      <c r="BFR42" s="144"/>
      <c r="BFS42" s="144"/>
      <c r="BFT42" s="144"/>
      <c r="BFU42" s="141"/>
      <c r="BFV42" s="141"/>
      <c r="BFW42" s="142"/>
      <c r="BFX42" s="142"/>
      <c r="BFY42" s="143"/>
      <c r="BFZ42" s="144"/>
      <c r="BGA42" s="144"/>
      <c r="BGB42" s="144"/>
      <c r="BGC42" s="141"/>
      <c r="BGD42" s="141"/>
      <c r="BGE42" s="142"/>
      <c r="BGF42" s="142"/>
      <c r="BGG42" s="143"/>
      <c r="BGH42" s="144"/>
      <c r="BGI42" s="144"/>
      <c r="BGJ42" s="144"/>
      <c r="BGK42" s="141"/>
      <c r="BGL42" s="141"/>
      <c r="BGM42" s="142"/>
      <c r="BGN42" s="142"/>
      <c r="BGO42" s="143"/>
      <c r="BGP42" s="144"/>
      <c r="BGQ42" s="144"/>
      <c r="BGR42" s="144"/>
      <c r="BGS42" s="141"/>
      <c r="BGT42" s="141"/>
      <c r="BGU42" s="142"/>
      <c r="BGV42" s="142"/>
      <c r="BGW42" s="143"/>
      <c r="BGX42" s="144"/>
      <c r="BGY42" s="144"/>
      <c r="BGZ42" s="144"/>
      <c r="BHA42" s="141"/>
      <c r="BHB42" s="141"/>
      <c r="BHC42" s="142"/>
      <c r="BHD42" s="142"/>
      <c r="BHE42" s="143"/>
      <c r="BHF42" s="144"/>
      <c r="BHG42" s="144"/>
      <c r="BHH42" s="144"/>
      <c r="BHI42" s="141"/>
      <c r="BHJ42" s="141"/>
      <c r="BHK42" s="142"/>
      <c r="BHL42" s="142"/>
      <c r="BHM42" s="143"/>
      <c r="BHN42" s="144"/>
      <c r="BHO42" s="144"/>
      <c r="BHP42" s="144"/>
      <c r="BHQ42" s="141"/>
      <c r="BHR42" s="141"/>
      <c r="BHS42" s="142"/>
      <c r="BHT42" s="142"/>
      <c r="BHU42" s="143"/>
      <c r="BHV42" s="144"/>
      <c r="BHW42" s="144"/>
      <c r="BHX42" s="144"/>
      <c r="BHY42" s="141"/>
      <c r="BHZ42" s="141"/>
      <c r="BIA42" s="142"/>
      <c r="BIB42" s="142"/>
      <c r="BIC42" s="143"/>
      <c r="BID42" s="144"/>
      <c r="BIE42" s="144"/>
      <c r="BIF42" s="144"/>
      <c r="BIG42" s="141"/>
      <c r="BIH42" s="141"/>
      <c r="BII42" s="142"/>
      <c r="BIJ42" s="142"/>
      <c r="BIK42" s="143"/>
      <c r="BIL42" s="144"/>
      <c r="BIM42" s="144"/>
      <c r="BIN42" s="144"/>
      <c r="BIO42" s="141"/>
      <c r="BIP42" s="141"/>
      <c r="BIQ42" s="142"/>
      <c r="BIR42" s="142"/>
      <c r="BIS42" s="143"/>
      <c r="BIT42" s="144"/>
      <c r="BIU42" s="144"/>
      <c r="BIV42" s="144"/>
      <c r="BIW42" s="141"/>
      <c r="BIX42" s="141"/>
      <c r="BIY42" s="142"/>
      <c r="BIZ42" s="142"/>
      <c r="BJA42" s="143"/>
      <c r="BJB42" s="144"/>
      <c r="BJC42" s="144"/>
      <c r="BJD42" s="144"/>
      <c r="BJE42" s="141"/>
      <c r="BJF42" s="141"/>
      <c r="BJG42" s="142"/>
      <c r="BJH42" s="142"/>
      <c r="BJI42" s="143"/>
      <c r="BJJ42" s="144"/>
      <c r="BJK42" s="144"/>
      <c r="BJL42" s="144"/>
      <c r="BJM42" s="141"/>
      <c r="BJN42" s="141"/>
      <c r="BJO42" s="142"/>
      <c r="BJP42" s="142"/>
      <c r="BJQ42" s="143"/>
      <c r="BJR42" s="144"/>
      <c r="BJS42" s="144"/>
      <c r="BJT42" s="144"/>
      <c r="BJU42" s="141"/>
      <c r="BJV42" s="141"/>
      <c r="BJW42" s="142"/>
      <c r="BJX42" s="142"/>
      <c r="BJY42" s="143"/>
      <c r="BJZ42" s="144"/>
      <c r="BKA42" s="144"/>
      <c r="BKB42" s="144"/>
      <c r="BKC42" s="141"/>
      <c r="BKD42" s="141"/>
      <c r="BKE42" s="142"/>
      <c r="BKF42" s="142"/>
      <c r="BKG42" s="143"/>
      <c r="BKH42" s="144"/>
      <c r="BKI42" s="144"/>
      <c r="BKJ42" s="144"/>
      <c r="BKK42" s="141"/>
      <c r="BKL42" s="141"/>
      <c r="BKM42" s="142"/>
      <c r="BKN42" s="142"/>
      <c r="BKO42" s="143"/>
      <c r="BKP42" s="144"/>
      <c r="BKQ42" s="144"/>
      <c r="BKR42" s="144"/>
      <c r="BKS42" s="141"/>
      <c r="BKT42" s="141"/>
      <c r="BKU42" s="142"/>
      <c r="BKV42" s="142"/>
      <c r="BKW42" s="143"/>
      <c r="BKX42" s="144"/>
      <c r="BKY42" s="144"/>
      <c r="BKZ42" s="144"/>
      <c r="BLA42" s="141"/>
      <c r="BLB42" s="141"/>
      <c r="BLC42" s="142"/>
      <c r="BLD42" s="142"/>
      <c r="BLE42" s="143"/>
      <c r="BLF42" s="144"/>
      <c r="BLG42" s="144"/>
      <c r="BLH42" s="144"/>
      <c r="BLI42" s="141"/>
      <c r="BLJ42" s="141"/>
      <c r="BLK42" s="142"/>
      <c r="BLL42" s="142"/>
      <c r="BLM42" s="143"/>
      <c r="BLN42" s="144"/>
      <c r="BLO42" s="144"/>
      <c r="BLP42" s="144"/>
      <c r="BLQ42" s="141"/>
      <c r="BLR42" s="141"/>
      <c r="BLS42" s="142"/>
      <c r="BLT42" s="142"/>
      <c r="BLU42" s="143"/>
      <c r="BLV42" s="144"/>
      <c r="BLW42" s="144"/>
      <c r="BLX42" s="144"/>
      <c r="BLY42" s="141"/>
      <c r="BLZ42" s="141"/>
      <c r="BMA42" s="142"/>
      <c r="BMB42" s="142"/>
      <c r="BMC42" s="143"/>
      <c r="BMD42" s="144"/>
      <c r="BME42" s="144"/>
      <c r="BMF42" s="144"/>
      <c r="BMG42" s="141"/>
      <c r="BMH42" s="141"/>
      <c r="BMI42" s="142"/>
      <c r="BMJ42" s="142"/>
      <c r="BMK42" s="143"/>
      <c r="BML42" s="144"/>
      <c r="BMM42" s="144"/>
      <c r="BMN42" s="144"/>
      <c r="BMO42" s="141"/>
      <c r="BMP42" s="141"/>
      <c r="BMQ42" s="142"/>
      <c r="BMR42" s="142"/>
      <c r="BMS42" s="143"/>
      <c r="BMT42" s="144"/>
      <c r="BMU42" s="144"/>
      <c r="BMV42" s="144"/>
      <c r="BMW42" s="141"/>
      <c r="BMX42" s="141"/>
      <c r="BMY42" s="142"/>
      <c r="BMZ42" s="142"/>
      <c r="BNA42" s="143"/>
      <c r="BNB42" s="144"/>
      <c r="BNC42" s="144"/>
      <c r="BND42" s="144"/>
      <c r="BNE42" s="141"/>
      <c r="BNF42" s="141"/>
      <c r="BNG42" s="142"/>
      <c r="BNH42" s="142"/>
      <c r="BNI42" s="143"/>
      <c r="BNJ42" s="144"/>
      <c r="BNK42" s="144"/>
      <c r="BNL42" s="144"/>
      <c r="BNM42" s="141"/>
      <c r="BNN42" s="141"/>
      <c r="BNO42" s="142"/>
      <c r="BNP42" s="142"/>
      <c r="BNQ42" s="143"/>
      <c r="BNR42" s="144"/>
      <c r="BNS42" s="144"/>
      <c r="BNT42" s="144"/>
      <c r="BNU42" s="141"/>
      <c r="BNV42" s="141"/>
      <c r="BNW42" s="142"/>
      <c r="BNX42" s="142"/>
      <c r="BNY42" s="143"/>
      <c r="BNZ42" s="144"/>
      <c r="BOA42" s="144"/>
      <c r="BOB42" s="144"/>
      <c r="BOC42" s="141"/>
      <c r="BOD42" s="141"/>
      <c r="BOE42" s="142"/>
      <c r="BOF42" s="142"/>
      <c r="BOG42" s="143"/>
      <c r="BOH42" s="144"/>
      <c r="BOI42" s="144"/>
      <c r="BOJ42" s="144"/>
      <c r="BOK42" s="141"/>
      <c r="BOL42" s="141"/>
      <c r="BOM42" s="142"/>
      <c r="BON42" s="142"/>
      <c r="BOO42" s="143"/>
      <c r="BOP42" s="144"/>
      <c r="BOQ42" s="144"/>
      <c r="BOR42" s="144"/>
      <c r="BOS42" s="141"/>
      <c r="BOT42" s="141"/>
      <c r="BOU42" s="142"/>
      <c r="BOV42" s="142"/>
      <c r="BOW42" s="143"/>
      <c r="BOX42" s="144"/>
      <c r="BOY42" s="144"/>
      <c r="BOZ42" s="144"/>
      <c r="BPA42" s="141"/>
      <c r="BPB42" s="141"/>
      <c r="BPC42" s="142"/>
      <c r="BPD42" s="142"/>
      <c r="BPE42" s="143"/>
      <c r="BPF42" s="144"/>
      <c r="BPG42" s="144"/>
      <c r="BPH42" s="144"/>
      <c r="BPI42" s="141"/>
      <c r="BPJ42" s="141"/>
      <c r="BPK42" s="142"/>
      <c r="BPL42" s="142"/>
      <c r="BPM42" s="143"/>
      <c r="BPN42" s="144"/>
      <c r="BPO42" s="144"/>
      <c r="BPP42" s="144"/>
      <c r="BPQ42" s="141"/>
      <c r="BPR42" s="141"/>
      <c r="BPS42" s="142"/>
      <c r="BPT42" s="142"/>
      <c r="BPU42" s="143"/>
      <c r="BPV42" s="144"/>
      <c r="BPW42" s="144"/>
      <c r="BPX42" s="144"/>
      <c r="BPY42" s="141"/>
      <c r="BPZ42" s="141"/>
      <c r="BQA42" s="142"/>
      <c r="BQB42" s="142"/>
      <c r="BQC42" s="143"/>
      <c r="BQD42" s="144"/>
      <c r="BQE42" s="144"/>
      <c r="BQF42" s="144"/>
      <c r="BQG42" s="141"/>
      <c r="BQH42" s="141"/>
      <c r="BQI42" s="142"/>
      <c r="BQJ42" s="142"/>
      <c r="BQK42" s="143"/>
      <c r="BQL42" s="144"/>
      <c r="BQM42" s="144"/>
      <c r="BQN42" s="144"/>
      <c r="BQO42" s="141"/>
      <c r="BQP42" s="141"/>
      <c r="BQQ42" s="142"/>
      <c r="BQR42" s="142"/>
      <c r="BQS42" s="143"/>
      <c r="BQT42" s="144"/>
      <c r="BQU42" s="144"/>
      <c r="BQV42" s="144"/>
      <c r="BQW42" s="141"/>
      <c r="BQX42" s="141"/>
      <c r="BQY42" s="142"/>
      <c r="BQZ42" s="142"/>
      <c r="BRA42" s="143"/>
      <c r="BRB42" s="144"/>
      <c r="BRC42" s="144"/>
      <c r="BRD42" s="144"/>
      <c r="BRE42" s="141"/>
      <c r="BRF42" s="141"/>
      <c r="BRG42" s="142"/>
      <c r="BRH42" s="142"/>
      <c r="BRI42" s="143"/>
      <c r="BRJ42" s="144"/>
      <c r="BRK42" s="144"/>
      <c r="BRL42" s="144"/>
      <c r="BRM42" s="141"/>
      <c r="BRN42" s="141"/>
      <c r="BRO42" s="142"/>
      <c r="BRP42" s="142"/>
      <c r="BRQ42" s="143"/>
      <c r="BRR42" s="144"/>
      <c r="BRS42" s="144"/>
      <c r="BRT42" s="144"/>
      <c r="BRU42" s="141"/>
      <c r="BRV42" s="141"/>
      <c r="BRW42" s="142"/>
      <c r="BRX42" s="142"/>
      <c r="BRY42" s="143"/>
      <c r="BRZ42" s="144"/>
      <c r="BSA42" s="144"/>
      <c r="BSB42" s="144"/>
      <c r="BSC42" s="141"/>
      <c r="BSD42" s="141"/>
      <c r="BSE42" s="142"/>
      <c r="BSF42" s="142"/>
      <c r="BSG42" s="143"/>
      <c r="BSH42" s="144"/>
      <c r="BSI42" s="144"/>
      <c r="BSJ42" s="144"/>
      <c r="BSK42" s="141"/>
      <c r="BSL42" s="141"/>
      <c r="BSM42" s="142"/>
      <c r="BSN42" s="142"/>
      <c r="BSO42" s="143"/>
      <c r="BSP42" s="144"/>
      <c r="BSQ42" s="144"/>
      <c r="BSR42" s="144"/>
      <c r="BSS42" s="141"/>
      <c r="BST42" s="141"/>
      <c r="BSU42" s="142"/>
      <c r="BSV42" s="142"/>
      <c r="BSW42" s="143"/>
      <c r="BSX42" s="144"/>
      <c r="BSY42" s="144"/>
      <c r="BSZ42" s="144"/>
      <c r="BTA42" s="141"/>
      <c r="BTB42" s="141"/>
      <c r="BTC42" s="142"/>
      <c r="BTD42" s="142"/>
      <c r="BTE42" s="143"/>
      <c r="BTF42" s="144"/>
      <c r="BTG42" s="144"/>
      <c r="BTH42" s="144"/>
      <c r="BTI42" s="141"/>
      <c r="BTJ42" s="141"/>
      <c r="BTK42" s="142"/>
      <c r="BTL42" s="142"/>
      <c r="BTM42" s="143"/>
      <c r="BTN42" s="144"/>
      <c r="BTO42" s="144"/>
      <c r="BTP42" s="144"/>
      <c r="BTQ42" s="141"/>
      <c r="BTR42" s="141"/>
      <c r="BTS42" s="142"/>
      <c r="BTT42" s="142"/>
      <c r="BTU42" s="143"/>
      <c r="BTV42" s="144"/>
      <c r="BTW42" s="144"/>
      <c r="BTX42" s="144"/>
      <c r="BTY42" s="141"/>
      <c r="BTZ42" s="141"/>
      <c r="BUA42" s="142"/>
      <c r="BUB42" s="142"/>
      <c r="BUC42" s="143"/>
      <c r="BUD42" s="144"/>
      <c r="BUE42" s="144"/>
      <c r="BUF42" s="144"/>
      <c r="BUG42" s="141"/>
      <c r="BUH42" s="141"/>
      <c r="BUI42" s="142"/>
      <c r="BUJ42" s="142"/>
      <c r="BUK42" s="143"/>
      <c r="BUL42" s="144"/>
      <c r="BUM42" s="144"/>
      <c r="BUN42" s="144"/>
      <c r="BUO42" s="141"/>
      <c r="BUP42" s="141"/>
      <c r="BUQ42" s="142"/>
      <c r="BUR42" s="142"/>
      <c r="BUS42" s="143"/>
      <c r="BUT42" s="144"/>
      <c r="BUU42" s="144"/>
      <c r="BUV42" s="144"/>
      <c r="BUW42" s="141"/>
      <c r="BUX42" s="141"/>
      <c r="BUY42" s="142"/>
      <c r="BUZ42" s="142"/>
      <c r="BVA42" s="143"/>
      <c r="BVB42" s="144"/>
      <c r="BVC42" s="144"/>
      <c r="BVD42" s="144"/>
      <c r="BVE42" s="141"/>
      <c r="BVF42" s="141"/>
      <c r="BVG42" s="142"/>
      <c r="BVH42" s="142"/>
      <c r="BVI42" s="143"/>
      <c r="BVJ42" s="144"/>
      <c r="BVK42" s="144"/>
      <c r="BVL42" s="144"/>
      <c r="BVM42" s="141"/>
      <c r="BVN42" s="141"/>
      <c r="BVO42" s="142"/>
      <c r="BVP42" s="142"/>
      <c r="BVQ42" s="143"/>
      <c r="BVR42" s="144"/>
      <c r="BVS42" s="144"/>
      <c r="BVT42" s="144"/>
      <c r="BVU42" s="141"/>
      <c r="BVV42" s="141"/>
      <c r="BVW42" s="142"/>
      <c r="BVX42" s="142"/>
      <c r="BVY42" s="143"/>
      <c r="BVZ42" s="144"/>
      <c r="BWA42" s="144"/>
      <c r="BWB42" s="144"/>
      <c r="BWC42" s="141"/>
      <c r="BWD42" s="141"/>
      <c r="BWE42" s="142"/>
      <c r="BWF42" s="142"/>
      <c r="BWG42" s="143"/>
      <c r="BWH42" s="144"/>
      <c r="BWI42" s="144"/>
      <c r="BWJ42" s="144"/>
      <c r="BWK42" s="141"/>
      <c r="BWL42" s="141"/>
      <c r="BWM42" s="142"/>
      <c r="BWN42" s="142"/>
      <c r="BWO42" s="143"/>
      <c r="BWP42" s="144"/>
      <c r="BWQ42" s="144"/>
      <c r="BWR42" s="144"/>
      <c r="BWS42" s="141"/>
      <c r="BWT42" s="141"/>
      <c r="BWU42" s="142"/>
      <c r="BWV42" s="142"/>
      <c r="BWW42" s="143"/>
      <c r="BWX42" s="144"/>
      <c r="BWY42" s="144"/>
      <c r="BWZ42" s="144"/>
      <c r="BXA42" s="141"/>
      <c r="BXB42" s="141"/>
      <c r="BXC42" s="142"/>
      <c r="BXD42" s="142"/>
      <c r="BXE42" s="143"/>
      <c r="BXF42" s="144"/>
      <c r="BXG42" s="144"/>
      <c r="BXH42" s="144"/>
      <c r="BXI42" s="141"/>
      <c r="BXJ42" s="141"/>
      <c r="BXK42" s="142"/>
      <c r="BXL42" s="142"/>
      <c r="BXM42" s="143"/>
      <c r="BXN42" s="144"/>
      <c r="BXO42" s="144"/>
      <c r="BXP42" s="144"/>
      <c r="BXQ42" s="141"/>
      <c r="BXR42" s="141"/>
      <c r="BXS42" s="142"/>
      <c r="BXT42" s="142"/>
      <c r="BXU42" s="143"/>
      <c r="BXV42" s="144"/>
      <c r="BXW42" s="144"/>
      <c r="BXX42" s="144"/>
      <c r="BXY42" s="141"/>
      <c r="BXZ42" s="141"/>
      <c r="BYA42" s="142"/>
      <c r="BYB42" s="142"/>
      <c r="BYC42" s="143"/>
      <c r="BYD42" s="144"/>
      <c r="BYE42" s="144"/>
      <c r="BYF42" s="144"/>
      <c r="BYG42" s="141"/>
      <c r="BYH42" s="141"/>
      <c r="BYI42" s="142"/>
      <c r="BYJ42" s="142"/>
      <c r="BYK42" s="143"/>
      <c r="BYL42" s="144"/>
      <c r="BYM42" s="144"/>
      <c r="BYN42" s="144"/>
      <c r="BYO42" s="141"/>
      <c r="BYP42" s="141"/>
      <c r="BYQ42" s="142"/>
      <c r="BYR42" s="142"/>
      <c r="BYS42" s="143"/>
      <c r="BYT42" s="144"/>
      <c r="BYU42" s="144"/>
      <c r="BYV42" s="144"/>
      <c r="BYW42" s="141"/>
      <c r="BYX42" s="141"/>
      <c r="BYY42" s="142"/>
      <c r="BYZ42" s="142"/>
      <c r="BZA42" s="143"/>
      <c r="BZB42" s="144"/>
      <c r="BZC42" s="144"/>
      <c r="BZD42" s="144"/>
      <c r="BZE42" s="141"/>
      <c r="BZF42" s="141"/>
      <c r="BZG42" s="142"/>
      <c r="BZH42" s="142"/>
      <c r="BZI42" s="143"/>
      <c r="BZJ42" s="144"/>
      <c r="BZK42" s="144"/>
      <c r="BZL42" s="144"/>
      <c r="BZM42" s="141"/>
      <c r="BZN42" s="141"/>
      <c r="BZO42" s="142"/>
      <c r="BZP42" s="142"/>
      <c r="BZQ42" s="143"/>
      <c r="BZR42" s="144"/>
      <c r="BZS42" s="144"/>
      <c r="BZT42" s="144"/>
      <c r="BZU42" s="141"/>
      <c r="BZV42" s="141"/>
      <c r="BZW42" s="142"/>
      <c r="BZX42" s="142"/>
      <c r="BZY42" s="143"/>
      <c r="BZZ42" s="144"/>
      <c r="CAA42" s="144"/>
      <c r="CAB42" s="144"/>
      <c r="CAC42" s="141"/>
      <c r="CAD42" s="141"/>
      <c r="CAE42" s="142"/>
      <c r="CAF42" s="142"/>
      <c r="CAG42" s="143"/>
      <c r="CAH42" s="144"/>
      <c r="CAI42" s="144"/>
      <c r="CAJ42" s="144"/>
      <c r="CAK42" s="141"/>
      <c r="CAL42" s="141"/>
      <c r="CAM42" s="142"/>
      <c r="CAN42" s="142"/>
      <c r="CAO42" s="143"/>
      <c r="CAP42" s="144"/>
      <c r="CAQ42" s="144"/>
      <c r="CAR42" s="144"/>
      <c r="CAS42" s="141"/>
      <c r="CAT42" s="141"/>
      <c r="CAU42" s="142"/>
      <c r="CAV42" s="142"/>
      <c r="CAW42" s="143"/>
      <c r="CAX42" s="144"/>
      <c r="CAY42" s="144"/>
      <c r="CAZ42" s="144"/>
      <c r="CBA42" s="141"/>
      <c r="CBB42" s="141"/>
      <c r="CBC42" s="142"/>
      <c r="CBD42" s="142"/>
      <c r="CBE42" s="143"/>
      <c r="CBF42" s="144"/>
      <c r="CBG42" s="144"/>
      <c r="CBH42" s="144"/>
      <c r="CBI42" s="141"/>
      <c r="CBJ42" s="141"/>
      <c r="CBK42" s="142"/>
      <c r="CBL42" s="142"/>
      <c r="CBM42" s="143"/>
      <c r="CBN42" s="144"/>
      <c r="CBO42" s="144"/>
      <c r="CBP42" s="144"/>
      <c r="CBQ42" s="141"/>
      <c r="CBR42" s="141"/>
      <c r="CBS42" s="142"/>
      <c r="CBT42" s="142"/>
      <c r="CBU42" s="143"/>
      <c r="CBV42" s="144"/>
      <c r="CBW42" s="144"/>
      <c r="CBX42" s="144"/>
      <c r="CBY42" s="141"/>
      <c r="CBZ42" s="141"/>
      <c r="CCA42" s="142"/>
      <c r="CCB42" s="142"/>
      <c r="CCC42" s="143"/>
      <c r="CCD42" s="144"/>
      <c r="CCE42" s="144"/>
      <c r="CCF42" s="144"/>
      <c r="CCG42" s="141"/>
      <c r="CCH42" s="141"/>
      <c r="CCI42" s="142"/>
      <c r="CCJ42" s="142"/>
      <c r="CCK42" s="143"/>
      <c r="CCL42" s="144"/>
      <c r="CCM42" s="144"/>
      <c r="CCN42" s="144"/>
      <c r="CCO42" s="141"/>
      <c r="CCP42" s="141"/>
      <c r="CCQ42" s="142"/>
      <c r="CCR42" s="142"/>
      <c r="CCS42" s="143"/>
      <c r="CCT42" s="144"/>
      <c r="CCU42" s="144"/>
      <c r="CCV42" s="144"/>
      <c r="CCW42" s="141"/>
      <c r="CCX42" s="141"/>
      <c r="CCY42" s="142"/>
      <c r="CCZ42" s="142"/>
      <c r="CDA42" s="143"/>
      <c r="CDB42" s="144"/>
      <c r="CDC42" s="144"/>
      <c r="CDD42" s="144"/>
      <c r="CDE42" s="141"/>
      <c r="CDF42" s="141"/>
      <c r="CDG42" s="142"/>
      <c r="CDH42" s="142"/>
      <c r="CDI42" s="143"/>
      <c r="CDJ42" s="144"/>
      <c r="CDK42" s="144"/>
      <c r="CDL42" s="144"/>
      <c r="CDM42" s="141"/>
      <c r="CDN42" s="141"/>
      <c r="CDO42" s="142"/>
      <c r="CDP42" s="142"/>
      <c r="CDQ42" s="143"/>
      <c r="CDR42" s="144"/>
      <c r="CDS42" s="144"/>
      <c r="CDT42" s="144"/>
      <c r="CDU42" s="141"/>
      <c r="CDV42" s="141"/>
      <c r="CDW42" s="142"/>
      <c r="CDX42" s="142"/>
      <c r="CDY42" s="143"/>
      <c r="CDZ42" s="144"/>
      <c r="CEA42" s="144"/>
      <c r="CEB42" s="144"/>
      <c r="CEC42" s="141"/>
      <c r="CED42" s="141"/>
      <c r="CEE42" s="142"/>
      <c r="CEF42" s="142"/>
      <c r="CEG42" s="143"/>
      <c r="CEH42" s="144"/>
      <c r="CEI42" s="144"/>
      <c r="CEJ42" s="144"/>
      <c r="CEK42" s="141"/>
      <c r="CEL42" s="141"/>
      <c r="CEM42" s="142"/>
      <c r="CEN42" s="142"/>
      <c r="CEO42" s="143"/>
      <c r="CEP42" s="144"/>
      <c r="CEQ42" s="144"/>
      <c r="CER42" s="144"/>
      <c r="CES42" s="141"/>
      <c r="CET42" s="141"/>
      <c r="CEU42" s="142"/>
      <c r="CEV42" s="142"/>
      <c r="CEW42" s="143"/>
      <c r="CEX42" s="144"/>
      <c r="CEY42" s="144"/>
      <c r="CEZ42" s="144"/>
      <c r="CFA42" s="141"/>
      <c r="CFB42" s="141"/>
      <c r="CFC42" s="142"/>
      <c r="CFD42" s="142"/>
      <c r="CFE42" s="143"/>
      <c r="CFF42" s="144"/>
      <c r="CFG42" s="144"/>
      <c r="CFH42" s="144"/>
      <c r="CFI42" s="141"/>
      <c r="CFJ42" s="141"/>
      <c r="CFK42" s="142"/>
      <c r="CFL42" s="142"/>
      <c r="CFM42" s="143"/>
      <c r="CFN42" s="144"/>
      <c r="CFO42" s="144"/>
      <c r="CFP42" s="144"/>
      <c r="CFQ42" s="141"/>
      <c r="CFR42" s="141"/>
      <c r="CFS42" s="142"/>
      <c r="CFT42" s="142"/>
      <c r="CFU42" s="143"/>
      <c r="CFV42" s="144"/>
      <c r="CFW42" s="144"/>
      <c r="CFX42" s="144"/>
      <c r="CFY42" s="141"/>
      <c r="CFZ42" s="141"/>
      <c r="CGA42" s="142"/>
      <c r="CGB42" s="142"/>
      <c r="CGC42" s="143"/>
      <c r="CGD42" s="144"/>
      <c r="CGE42" s="144"/>
      <c r="CGF42" s="144"/>
      <c r="CGG42" s="141"/>
      <c r="CGH42" s="141"/>
      <c r="CGI42" s="142"/>
      <c r="CGJ42" s="142"/>
      <c r="CGK42" s="143"/>
      <c r="CGL42" s="144"/>
      <c r="CGM42" s="144"/>
      <c r="CGN42" s="144"/>
      <c r="CGO42" s="141"/>
      <c r="CGP42" s="141"/>
      <c r="CGQ42" s="142"/>
      <c r="CGR42" s="142"/>
      <c r="CGS42" s="143"/>
      <c r="CGT42" s="144"/>
      <c r="CGU42" s="144"/>
      <c r="CGV42" s="144"/>
      <c r="CGW42" s="141"/>
      <c r="CGX42" s="141"/>
      <c r="CGY42" s="142"/>
      <c r="CGZ42" s="142"/>
      <c r="CHA42" s="143"/>
      <c r="CHB42" s="144"/>
      <c r="CHC42" s="144"/>
      <c r="CHD42" s="144"/>
      <c r="CHE42" s="141"/>
      <c r="CHF42" s="141"/>
      <c r="CHG42" s="142"/>
      <c r="CHH42" s="142"/>
      <c r="CHI42" s="143"/>
      <c r="CHJ42" s="144"/>
      <c r="CHK42" s="144"/>
      <c r="CHL42" s="144"/>
      <c r="CHM42" s="141"/>
      <c r="CHN42" s="141"/>
      <c r="CHO42" s="142"/>
      <c r="CHP42" s="142"/>
      <c r="CHQ42" s="143"/>
      <c r="CHR42" s="144"/>
      <c r="CHS42" s="144"/>
      <c r="CHT42" s="144"/>
      <c r="CHU42" s="141"/>
      <c r="CHV42" s="141"/>
      <c r="CHW42" s="142"/>
      <c r="CHX42" s="142"/>
      <c r="CHY42" s="143"/>
      <c r="CHZ42" s="144"/>
      <c r="CIA42" s="144"/>
      <c r="CIB42" s="144"/>
      <c r="CIC42" s="141"/>
      <c r="CID42" s="141"/>
      <c r="CIE42" s="142"/>
      <c r="CIF42" s="142"/>
      <c r="CIG42" s="143"/>
      <c r="CIH42" s="144"/>
      <c r="CII42" s="144"/>
      <c r="CIJ42" s="144"/>
      <c r="CIK42" s="141"/>
      <c r="CIL42" s="141"/>
      <c r="CIM42" s="142"/>
      <c r="CIN42" s="142"/>
      <c r="CIO42" s="143"/>
      <c r="CIP42" s="144"/>
      <c r="CIQ42" s="144"/>
      <c r="CIR42" s="144"/>
      <c r="CIS42" s="141"/>
      <c r="CIT42" s="141"/>
      <c r="CIU42" s="142"/>
      <c r="CIV42" s="142"/>
      <c r="CIW42" s="143"/>
      <c r="CIX42" s="144"/>
      <c r="CIY42" s="144"/>
      <c r="CIZ42" s="144"/>
      <c r="CJA42" s="141"/>
      <c r="CJB42" s="141"/>
      <c r="CJC42" s="142"/>
      <c r="CJD42" s="142"/>
      <c r="CJE42" s="143"/>
      <c r="CJF42" s="144"/>
      <c r="CJG42" s="144"/>
      <c r="CJH42" s="144"/>
      <c r="CJI42" s="141"/>
      <c r="CJJ42" s="141"/>
      <c r="CJK42" s="142"/>
      <c r="CJL42" s="142"/>
      <c r="CJM42" s="143"/>
      <c r="CJN42" s="144"/>
      <c r="CJO42" s="144"/>
      <c r="CJP42" s="144"/>
      <c r="CJQ42" s="141"/>
      <c r="CJR42" s="141"/>
      <c r="CJS42" s="142"/>
      <c r="CJT42" s="142"/>
      <c r="CJU42" s="143"/>
      <c r="CJV42" s="144"/>
      <c r="CJW42" s="144"/>
      <c r="CJX42" s="144"/>
      <c r="CJY42" s="141"/>
      <c r="CJZ42" s="141"/>
      <c r="CKA42" s="142"/>
      <c r="CKB42" s="142"/>
      <c r="CKC42" s="143"/>
      <c r="CKD42" s="144"/>
      <c r="CKE42" s="144"/>
      <c r="CKF42" s="144"/>
      <c r="CKG42" s="141"/>
      <c r="CKH42" s="141"/>
      <c r="CKI42" s="142"/>
      <c r="CKJ42" s="142"/>
      <c r="CKK42" s="143"/>
      <c r="CKL42" s="144"/>
      <c r="CKM42" s="144"/>
      <c r="CKN42" s="144"/>
      <c r="CKO42" s="141"/>
      <c r="CKP42" s="141"/>
      <c r="CKQ42" s="142"/>
      <c r="CKR42" s="142"/>
      <c r="CKS42" s="143"/>
      <c r="CKT42" s="144"/>
      <c r="CKU42" s="144"/>
      <c r="CKV42" s="144"/>
      <c r="CKW42" s="141"/>
      <c r="CKX42" s="141"/>
      <c r="CKY42" s="142"/>
      <c r="CKZ42" s="142"/>
      <c r="CLA42" s="143"/>
      <c r="CLB42" s="144"/>
      <c r="CLC42" s="144"/>
      <c r="CLD42" s="144"/>
      <c r="CLE42" s="141"/>
      <c r="CLF42" s="141"/>
      <c r="CLG42" s="142"/>
      <c r="CLH42" s="142"/>
      <c r="CLI42" s="143"/>
      <c r="CLJ42" s="144"/>
      <c r="CLK42" s="144"/>
      <c r="CLL42" s="144"/>
      <c r="CLM42" s="141"/>
      <c r="CLN42" s="141"/>
      <c r="CLO42" s="142"/>
      <c r="CLP42" s="142"/>
      <c r="CLQ42" s="143"/>
      <c r="CLR42" s="144"/>
      <c r="CLS42" s="144"/>
      <c r="CLT42" s="144"/>
      <c r="CLU42" s="141"/>
      <c r="CLV42" s="141"/>
      <c r="CLW42" s="142"/>
      <c r="CLX42" s="142"/>
      <c r="CLY42" s="143"/>
      <c r="CLZ42" s="144"/>
      <c r="CMA42" s="144"/>
      <c r="CMB42" s="144"/>
      <c r="CMC42" s="141"/>
      <c r="CMD42" s="141"/>
      <c r="CME42" s="142"/>
      <c r="CMF42" s="142"/>
      <c r="CMG42" s="143"/>
      <c r="CMH42" s="144"/>
      <c r="CMI42" s="144"/>
      <c r="CMJ42" s="144"/>
      <c r="CMK42" s="141"/>
      <c r="CML42" s="141"/>
      <c r="CMM42" s="142"/>
      <c r="CMN42" s="142"/>
      <c r="CMO42" s="143"/>
      <c r="CMP42" s="144"/>
      <c r="CMQ42" s="144"/>
      <c r="CMR42" s="144"/>
      <c r="CMS42" s="141"/>
      <c r="CMT42" s="141"/>
      <c r="CMU42" s="142"/>
      <c r="CMV42" s="142"/>
      <c r="CMW42" s="143"/>
      <c r="CMX42" s="144"/>
      <c r="CMY42" s="144"/>
      <c r="CMZ42" s="144"/>
      <c r="CNA42" s="141"/>
      <c r="CNB42" s="141"/>
      <c r="CNC42" s="142"/>
      <c r="CND42" s="142"/>
      <c r="CNE42" s="143"/>
      <c r="CNF42" s="144"/>
      <c r="CNG42" s="144"/>
      <c r="CNH42" s="144"/>
      <c r="CNI42" s="141"/>
      <c r="CNJ42" s="141"/>
      <c r="CNK42" s="142"/>
      <c r="CNL42" s="142"/>
      <c r="CNM42" s="143"/>
      <c r="CNN42" s="144"/>
      <c r="CNO42" s="144"/>
      <c r="CNP42" s="144"/>
      <c r="CNQ42" s="141"/>
      <c r="CNR42" s="141"/>
      <c r="CNS42" s="142"/>
      <c r="CNT42" s="142"/>
      <c r="CNU42" s="143"/>
      <c r="CNV42" s="144"/>
      <c r="CNW42" s="144"/>
      <c r="CNX42" s="144"/>
      <c r="CNY42" s="141"/>
      <c r="CNZ42" s="141"/>
      <c r="COA42" s="142"/>
      <c r="COB42" s="142"/>
      <c r="COC42" s="143"/>
      <c r="COD42" s="144"/>
      <c r="COE42" s="144"/>
      <c r="COF42" s="144"/>
      <c r="COG42" s="141"/>
      <c r="COH42" s="141"/>
      <c r="COI42" s="142"/>
      <c r="COJ42" s="142"/>
      <c r="COK42" s="143"/>
      <c r="COL42" s="144"/>
      <c r="COM42" s="144"/>
      <c r="CON42" s="144"/>
      <c r="COO42" s="141"/>
      <c r="COP42" s="141"/>
      <c r="COQ42" s="142"/>
      <c r="COR42" s="142"/>
      <c r="COS42" s="143"/>
      <c r="COT42" s="144"/>
      <c r="COU42" s="144"/>
      <c r="COV42" s="144"/>
      <c r="COW42" s="141"/>
      <c r="COX42" s="141"/>
      <c r="COY42" s="142"/>
      <c r="COZ42" s="142"/>
      <c r="CPA42" s="143"/>
      <c r="CPB42" s="144"/>
      <c r="CPC42" s="144"/>
      <c r="CPD42" s="144"/>
      <c r="CPE42" s="141"/>
      <c r="CPF42" s="141"/>
      <c r="CPG42" s="142"/>
      <c r="CPH42" s="142"/>
      <c r="CPI42" s="143"/>
      <c r="CPJ42" s="144"/>
      <c r="CPK42" s="144"/>
      <c r="CPL42" s="144"/>
      <c r="CPM42" s="141"/>
      <c r="CPN42" s="141"/>
      <c r="CPO42" s="142"/>
      <c r="CPP42" s="142"/>
      <c r="CPQ42" s="143"/>
      <c r="CPR42" s="144"/>
      <c r="CPS42" s="144"/>
      <c r="CPT42" s="144"/>
      <c r="CPU42" s="141"/>
      <c r="CPV42" s="141"/>
      <c r="CPW42" s="142"/>
      <c r="CPX42" s="142"/>
      <c r="CPY42" s="143"/>
      <c r="CPZ42" s="144"/>
      <c r="CQA42" s="144"/>
      <c r="CQB42" s="144"/>
      <c r="CQC42" s="141"/>
      <c r="CQD42" s="141"/>
      <c r="CQE42" s="142"/>
      <c r="CQF42" s="142"/>
      <c r="CQG42" s="143"/>
      <c r="CQH42" s="144"/>
      <c r="CQI42" s="144"/>
      <c r="CQJ42" s="144"/>
      <c r="CQK42" s="141"/>
      <c r="CQL42" s="141"/>
      <c r="CQM42" s="142"/>
      <c r="CQN42" s="142"/>
      <c r="CQO42" s="143"/>
      <c r="CQP42" s="144"/>
      <c r="CQQ42" s="144"/>
      <c r="CQR42" s="144"/>
      <c r="CQS42" s="141"/>
      <c r="CQT42" s="141"/>
      <c r="CQU42" s="142"/>
      <c r="CQV42" s="142"/>
      <c r="CQW42" s="143"/>
      <c r="CQX42" s="144"/>
      <c r="CQY42" s="144"/>
      <c r="CQZ42" s="144"/>
      <c r="CRA42" s="141"/>
      <c r="CRB42" s="141"/>
      <c r="CRC42" s="142"/>
      <c r="CRD42" s="142"/>
      <c r="CRE42" s="143"/>
      <c r="CRF42" s="144"/>
      <c r="CRG42" s="144"/>
      <c r="CRH42" s="144"/>
      <c r="CRI42" s="141"/>
      <c r="CRJ42" s="141"/>
      <c r="CRK42" s="142"/>
      <c r="CRL42" s="142"/>
      <c r="CRM42" s="143"/>
      <c r="CRN42" s="144"/>
      <c r="CRO42" s="144"/>
      <c r="CRP42" s="144"/>
      <c r="CRQ42" s="141"/>
      <c r="CRR42" s="141"/>
      <c r="CRS42" s="142"/>
      <c r="CRT42" s="142"/>
      <c r="CRU42" s="143"/>
      <c r="CRV42" s="144"/>
      <c r="CRW42" s="144"/>
      <c r="CRX42" s="144"/>
      <c r="CRY42" s="141"/>
      <c r="CRZ42" s="141"/>
      <c r="CSA42" s="142"/>
      <c r="CSB42" s="142"/>
      <c r="CSC42" s="143"/>
      <c r="CSD42" s="144"/>
      <c r="CSE42" s="144"/>
      <c r="CSF42" s="144"/>
      <c r="CSG42" s="141"/>
      <c r="CSH42" s="141"/>
      <c r="CSI42" s="142"/>
      <c r="CSJ42" s="142"/>
      <c r="CSK42" s="143"/>
      <c r="CSL42" s="144"/>
      <c r="CSM42" s="144"/>
      <c r="CSN42" s="144"/>
      <c r="CSO42" s="141"/>
      <c r="CSP42" s="141"/>
      <c r="CSQ42" s="142"/>
      <c r="CSR42" s="142"/>
      <c r="CSS42" s="143"/>
      <c r="CST42" s="144"/>
      <c r="CSU42" s="144"/>
      <c r="CSV42" s="144"/>
      <c r="CSW42" s="141"/>
      <c r="CSX42" s="141"/>
      <c r="CSY42" s="142"/>
      <c r="CSZ42" s="142"/>
      <c r="CTA42" s="143"/>
      <c r="CTB42" s="144"/>
      <c r="CTC42" s="144"/>
      <c r="CTD42" s="144"/>
      <c r="CTE42" s="141"/>
      <c r="CTF42" s="141"/>
      <c r="CTG42" s="142"/>
      <c r="CTH42" s="142"/>
      <c r="CTI42" s="143"/>
      <c r="CTJ42" s="144"/>
      <c r="CTK42" s="144"/>
      <c r="CTL42" s="144"/>
      <c r="CTM42" s="141"/>
      <c r="CTN42" s="141"/>
      <c r="CTO42" s="142"/>
      <c r="CTP42" s="142"/>
      <c r="CTQ42" s="143"/>
      <c r="CTR42" s="144"/>
      <c r="CTS42" s="144"/>
      <c r="CTT42" s="144"/>
      <c r="CTU42" s="141"/>
      <c r="CTV42" s="141"/>
      <c r="CTW42" s="142"/>
      <c r="CTX42" s="142"/>
      <c r="CTY42" s="143"/>
      <c r="CTZ42" s="144"/>
      <c r="CUA42" s="144"/>
      <c r="CUB42" s="144"/>
      <c r="CUC42" s="141"/>
      <c r="CUD42" s="141"/>
      <c r="CUE42" s="142"/>
      <c r="CUF42" s="142"/>
      <c r="CUG42" s="143"/>
      <c r="CUH42" s="144"/>
      <c r="CUI42" s="144"/>
      <c r="CUJ42" s="144"/>
      <c r="CUK42" s="141"/>
      <c r="CUL42" s="141"/>
      <c r="CUM42" s="142"/>
      <c r="CUN42" s="142"/>
      <c r="CUO42" s="143"/>
      <c r="CUP42" s="144"/>
      <c r="CUQ42" s="144"/>
      <c r="CUR42" s="144"/>
      <c r="CUS42" s="141"/>
      <c r="CUT42" s="141"/>
      <c r="CUU42" s="142"/>
      <c r="CUV42" s="142"/>
      <c r="CUW42" s="143"/>
      <c r="CUX42" s="144"/>
      <c r="CUY42" s="144"/>
      <c r="CUZ42" s="144"/>
      <c r="CVA42" s="141"/>
      <c r="CVB42" s="141"/>
      <c r="CVC42" s="142"/>
      <c r="CVD42" s="142"/>
      <c r="CVE42" s="143"/>
      <c r="CVF42" s="144"/>
      <c r="CVG42" s="144"/>
      <c r="CVH42" s="144"/>
      <c r="CVI42" s="141"/>
      <c r="CVJ42" s="141"/>
      <c r="CVK42" s="142"/>
      <c r="CVL42" s="142"/>
      <c r="CVM42" s="143"/>
      <c r="CVN42" s="144"/>
      <c r="CVO42" s="144"/>
      <c r="CVP42" s="144"/>
      <c r="CVQ42" s="141"/>
      <c r="CVR42" s="141"/>
      <c r="CVS42" s="142"/>
      <c r="CVT42" s="142"/>
      <c r="CVU42" s="143"/>
      <c r="CVV42" s="144"/>
      <c r="CVW42" s="144"/>
      <c r="CVX42" s="144"/>
      <c r="CVY42" s="141"/>
      <c r="CVZ42" s="141"/>
      <c r="CWA42" s="142"/>
      <c r="CWB42" s="142"/>
      <c r="CWC42" s="143"/>
      <c r="CWD42" s="144"/>
      <c r="CWE42" s="144"/>
      <c r="CWF42" s="144"/>
      <c r="CWG42" s="141"/>
      <c r="CWH42" s="141"/>
      <c r="CWI42" s="142"/>
      <c r="CWJ42" s="142"/>
      <c r="CWK42" s="143"/>
      <c r="CWL42" s="144"/>
      <c r="CWM42" s="144"/>
      <c r="CWN42" s="144"/>
      <c r="CWO42" s="141"/>
      <c r="CWP42" s="141"/>
      <c r="CWQ42" s="142"/>
      <c r="CWR42" s="142"/>
      <c r="CWS42" s="143"/>
      <c r="CWT42" s="144"/>
      <c r="CWU42" s="144"/>
      <c r="CWV42" s="144"/>
      <c r="CWW42" s="141"/>
      <c r="CWX42" s="141"/>
      <c r="CWY42" s="142"/>
      <c r="CWZ42" s="142"/>
      <c r="CXA42" s="143"/>
      <c r="CXB42" s="144"/>
      <c r="CXC42" s="144"/>
      <c r="CXD42" s="144"/>
      <c r="CXE42" s="141"/>
      <c r="CXF42" s="141"/>
      <c r="CXG42" s="142"/>
      <c r="CXH42" s="142"/>
      <c r="CXI42" s="143"/>
      <c r="CXJ42" s="144"/>
      <c r="CXK42" s="144"/>
      <c r="CXL42" s="144"/>
      <c r="CXM42" s="141"/>
      <c r="CXN42" s="141"/>
      <c r="CXO42" s="142"/>
      <c r="CXP42" s="142"/>
      <c r="CXQ42" s="143"/>
      <c r="CXR42" s="144"/>
      <c r="CXS42" s="144"/>
      <c r="CXT42" s="144"/>
      <c r="CXU42" s="141"/>
      <c r="CXV42" s="141"/>
      <c r="CXW42" s="142"/>
      <c r="CXX42" s="142"/>
      <c r="CXY42" s="143"/>
      <c r="CXZ42" s="144"/>
      <c r="CYA42" s="144"/>
      <c r="CYB42" s="144"/>
      <c r="CYC42" s="141"/>
      <c r="CYD42" s="141"/>
      <c r="CYE42" s="142"/>
      <c r="CYF42" s="142"/>
      <c r="CYG42" s="143"/>
      <c r="CYH42" s="144"/>
      <c r="CYI42" s="144"/>
      <c r="CYJ42" s="144"/>
      <c r="CYK42" s="141"/>
      <c r="CYL42" s="141"/>
      <c r="CYM42" s="142"/>
      <c r="CYN42" s="142"/>
      <c r="CYO42" s="143"/>
      <c r="CYP42" s="144"/>
      <c r="CYQ42" s="144"/>
      <c r="CYR42" s="144"/>
      <c r="CYS42" s="141"/>
      <c r="CYT42" s="141"/>
      <c r="CYU42" s="142"/>
      <c r="CYV42" s="142"/>
      <c r="CYW42" s="143"/>
      <c r="CYX42" s="144"/>
      <c r="CYY42" s="144"/>
      <c r="CYZ42" s="144"/>
      <c r="CZA42" s="141"/>
      <c r="CZB42" s="141"/>
      <c r="CZC42" s="142"/>
      <c r="CZD42" s="142"/>
      <c r="CZE42" s="143"/>
      <c r="CZF42" s="144"/>
      <c r="CZG42" s="144"/>
      <c r="CZH42" s="144"/>
      <c r="CZI42" s="141"/>
      <c r="CZJ42" s="141"/>
      <c r="CZK42" s="142"/>
      <c r="CZL42" s="142"/>
      <c r="CZM42" s="143"/>
      <c r="CZN42" s="144"/>
      <c r="CZO42" s="144"/>
      <c r="CZP42" s="144"/>
      <c r="CZQ42" s="141"/>
      <c r="CZR42" s="141"/>
      <c r="CZS42" s="142"/>
      <c r="CZT42" s="142"/>
      <c r="CZU42" s="143"/>
      <c r="CZV42" s="144"/>
      <c r="CZW42" s="144"/>
      <c r="CZX42" s="144"/>
      <c r="CZY42" s="141"/>
      <c r="CZZ42" s="141"/>
      <c r="DAA42" s="142"/>
      <c r="DAB42" s="142"/>
      <c r="DAC42" s="143"/>
      <c r="DAD42" s="144"/>
      <c r="DAE42" s="144"/>
      <c r="DAF42" s="144"/>
      <c r="DAG42" s="141"/>
      <c r="DAH42" s="141"/>
      <c r="DAI42" s="142"/>
      <c r="DAJ42" s="142"/>
      <c r="DAK42" s="143"/>
      <c r="DAL42" s="144"/>
      <c r="DAM42" s="144"/>
      <c r="DAN42" s="144"/>
      <c r="DAO42" s="141"/>
      <c r="DAP42" s="141"/>
      <c r="DAQ42" s="142"/>
      <c r="DAR42" s="142"/>
      <c r="DAS42" s="143"/>
      <c r="DAT42" s="144"/>
      <c r="DAU42" s="144"/>
      <c r="DAV42" s="144"/>
      <c r="DAW42" s="141"/>
      <c r="DAX42" s="141"/>
      <c r="DAY42" s="142"/>
      <c r="DAZ42" s="142"/>
      <c r="DBA42" s="143"/>
      <c r="DBB42" s="144"/>
      <c r="DBC42" s="144"/>
      <c r="DBD42" s="144"/>
      <c r="DBE42" s="141"/>
      <c r="DBF42" s="141"/>
      <c r="DBG42" s="142"/>
      <c r="DBH42" s="142"/>
      <c r="DBI42" s="143"/>
      <c r="DBJ42" s="144"/>
      <c r="DBK42" s="144"/>
      <c r="DBL42" s="144"/>
      <c r="DBM42" s="141"/>
      <c r="DBN42" s="141"/>
      <c r="DBO42" s="142"/>
      <c r="DBP42" s="142"/>
      <c r="DBQ42" s="143"/>
      <c r="DBR42" s="144"/>
      <c r="DBS42" s="144"/>
      <c r="DBT42" s="144"/>
      <c r="DBU42" s="141"/>
      <c r="DBV42" s="141"/>
      <c r="DBW42" s="142"/>
      <c r="DBX42" s="142"/>
      <c r="DBY42" s="143"/>
      <c r="DBZ42" s="144"/>
      <c r="DCA42" s="144"/>
      <c r="DCB42" s="144"/>
      <c r="DCC42" s="141"/>
      <c r="DCD42" s="141"/>
      <c r="DCE42" s="142"/>
      <c r="DCF42" s="142"/>
      <c r="DCG42" s="143"/>
      <c r="DCH42" s="144"/>
      <c r="DCI42" s="144"/>
      <c r="DCJ42" s="144"/>
      <c r="DCK42" s="141"/>
      <c r="DCL42" s="141"/>
      <c r="DCM42" s="142"/>
      <c r="DCN42" s="142"/>
      <c r="DCO42" s="143"/>
      <c r="DCP42" s="144"/>
      <c r="DCQ42" s="144"/>
      <c r="DCR42" s="144"/>
      <c r="DCS42" s="141"/>
      <c r="DCT42" s="141"/>
      <c r="DCU42" s="142"/>
      <c r="DCV42" s="142"/>
      <c r="DCW42" s="143"/>
      <c r="DCX42" s="144"/>
      <c r="DCY42" s="144"/>
      <c r="DCZ42" s="144"/>
      <c r="DDA42" s="141"/>
      <c r="DDB42" s="141"/>
      <c r="DDC42" s="142"/>
      <c r="DDD42" s="142"/>
      <c r="DDE42" s="143"/>
      <c r="DDF42" s="144"/>
      <c r="DDG42" s="144"/>
      <c r="DDH42" s="144"/>
      <c r="DDI42" s="141"/>
      <c r="DDJ42" s="141"/>
      <c r="DDK42" s="142"/>
      <c r="DDL42" s="142"/>
      <c r="DDM42" s="143"/>
      <c r="DDN42" s="144"/>
      <c r="DDO42" s="144"/>
      <c r="DDP42" s="144"/>
      <c r="DDQ42" s="141"/>
      <c r="DDR42" s="141"/>
      <c r="DDS42" s="142"/>
      <c r="DDT42" s="142"/>
      <c r="DDU42" s="143"/>
      <c r="DDV42" s="144"/>
      <c r="DDW42" s="144"/>
      <c r="DDX42" s="144"/>
      <c r="DDY42" s="141"/>
      <c r="DDZ42" s="141"/>
      <c r="DEA42" s="142"/>
      <c r="DEB42" s="142"/>
      <c r="DEC42" s="143"/>
      <c r="DED42" s="144"/>
      <c r="DEE42" s="144"/>
      <c r="DEF42" s="144"/>
      <c r="DEG42" s="141"/>
      <c r="DEH42" s="141"/>
      <c r="DEI42" s="142"/>
      <c r="DEJ42" s="142"/>
      <c r="DEK42" s="143"/>
      <c r="DEL42" s="144"/>
      <c r="DEM42" s="144"/>
      <c r="DEN42" s="144"/>
      <c r="DEO42" s="141"/>
      <c r="DEP42" s="141"/>
      <c r="DEQ42" s="142"/>
      <c r="DER42" s="142"/>
      <c r="DES42" s="143"/>
      <c r="DET42" s="144"/>
      <c r="DEU42" s="144"/>
      <c r="DEV42" s="144"/>
      <c r="DEW42" s="141"/>
      <c r="DEX42" s="141"/>
      <c r="DEY42" s="142"/>
      <c r="DEZ42" s="142"/>
      <c r="DFA42" s="143"/>
      <c r="DFB42" s="144"/>
      <c r="DFC42" s="144"/>
      <c r="DFD42" s="144"/>
      <c r="DFE42" s="141"/>
      <c r="DFF42" s="141"/>
      <c r="DFG42" s="142"/>
      <c r="DFH42" s="142"/>
      <c r="DFI42" s="143"/>
      <c r="DFJ42" s="144"/>
      <c r="DFK42" s="144"/>
      <c r="DFL42" s="144"/>
      <c r="DFM42" s="141"/>
      <c r="DFN42" s="141"/>
      <c r="DFO42" s="142"/>
      <c r="DFP42" s="142"/>
      <c r="DFQ42" s="143"/>
      <c r="DFR42" s="144"/>
      <c r="DFS42" s="144"/>
      <c r="DFT42" s="144"/>
      <c r="DFU42" s="141"/>
      <c r="DFV42" s="141"/>
      <c r="DFW42" s="142"/>
      <c r="DFX42" s="142"/>
      <c r="DFY42" s="143"/>
      <c r="DFZ42" s="144"/>
      <c r="DGA42" s="144"/>
      <c r="DGB42" s="144"/>
      <c r="DGC42" s="141"/>
      <c r="DGD42" s="141"/>
      <c r="DGE42" s="142"/>
      <c r="DGF42" s="142"/>
      <c r="DGG42" s="143"/>
      <c r="DGH42" s="144"/>
      <c r="DGI42" s="144"/>
      <c r="DGJ42" s="144"/>
      <c r="DGK42" s="141"/>
      <c r="DGL42" s="141"/>
      <c r="DGM42" s="142"/>
      <c r="DGN42" s="142"/>
      <c r="DGO42" s="143"/>
      <c r="DGP42" s="144"/>
      <c r="DGQ42" s="144"/>
      <c r="DGR42" s="144"/>
      <c r="DGS42" s="141"/>
      <c r="DGT42" s="141"/>
      <c r="DGU42" s="142"/>
      <c r="DGV42" s="142"/>
      <c r="DGW42" s="143"/>
      <c r="DGX42" s="144"/>
      <c r="DGY42" s="144"/>
      <c r="DGZ42" s="144"/>
      <c r="DHA42" s="141"/>
      <c r="DHB42" s="141"/>
      <c r="DHC42" s="142"/>
      <c r="DHD42" s="142"/>
      <c r="DHE42" s="143"/>
      <c r="DHF42" s="144"/>
      <c r="DHG42" s="144"/>
      <c r="DHH42" s="144"/>
      <c r="DHI42" s="141"/>
      <c r="DHJ42" s="141"/>
      <c r="DHK42" s="142"/>
      <c r="DHL42" s="142"/>
      <c r="DHM42" s="143"/>
      <c r="DHN42" s="144"/>
      <c r="DHO42" s="144"/>
      <c r="DHP42" s="144"/>
      <c r="DHQ42" s="141"/>
      <c r="DHR42" s="141"/>
      <c r="DHS42" s="142"/>
      <c r="DHT42" s="142"/>
      <c r="DHU42" s="143"/>
      <c r="DHV42" s="144"/>
      <c r="DHW42" s="144"/>
      <c r="DHX42" s="144"/>
      <c r="DHY42" s="141"/>
      <c r="DHZ42" s="141"/>
      <c r="DIA42" s="142"/>
      <c r="DIB42" s="142"/>
      <c r="DIC42" s="143"/>
      <c r="DID42" s="144"/>
      <c r="DIE42" s="144"/>
      <c r="DIF42" s="144"/>
      <c r="DIG42" s="141"/>
      <c r="DIH42" s="141"/>
      <c r="DII42" s="142"/>
      <c r="DIJ42" s="142"/>
      <c r="DIK42" s="143"/>
      <c r="DIL42" s="144"/>
      <c r="DIM42" s="144"/>
      <c r="DIN42" s="144"/>
      <c r="DIO42" s="141"/>
      <c r="DIP42" s="141"/>
      <c r="DIQ42" s="142"/>
      <c r="DIR42" s="142"/>
      <c r="DIS42" s="143"/>
      <c r="DIT42" s="144"/>
      <c r="DIU42" s="144"/>
      <c r="DIV42" s="144"/>
      <c r="DIW42" s="141"/>
      <c r="DIX42" s="141"/>
      <c r="DIY42" s="142"/>
      <c r="DIZ42" s="142"/>
      <c r="DJA42" s="143"/>
      <c r="DJB42" s="144"/>
      <c r="DJC42" s="144"/>
      <c r="DJD42" s="144"/>
      <c r="DJE42" s="141"/>
      <c r="DJF42" s="141"/>
      <c r="DJG42" s="142"/>
      <c r="DJH42" s="142"/>
      <c r="DJI42" s="143"/>
      <c r="DJJ42" s="144"/>
      <c r="DJK42" s="144"/>
      <c r="DJL42" s="144"/>
      <c r="DJM42" s="141"/>
      <c r="DJN42" s="141"/>
      <c r="DJO42" s="142"/>
      <c r="DJP42" s="142"/>
      <c r="DJQ42" s="143"/>
      <c r="DJR42" s="144"/>
      <c r="DJS42" s="144"/>
      <c r="DJT42" s="144"/>
      <c r="DJU42" s="141"/>
      <c r="DJV42" s="141"/>
      <c r="DJW42" s="142"/>
      <c r="DJX42" s="142"/>
      <c r="DJY42" s="143"/>
      <c r="DJZ42" s="144"/>
      <c r="DKA42" s="144"/>
      <c r="DKB42" s="144"/>
      <c r="DKC42" s="141"/>
      <c r="DKD42" s="141"/>
      <c r="DKE42" s="142"/>
      <c r="DKF42" s="142"/>
      <c r="DKG42" s="143"/>
      <c r="DKH42" s="144"/>
      <c r="DKI42" s="144"/>
      <c r="DKJ42" s="144"/>
      <c r="DKK42" s="141"/>
      <c r="DKL42" s="141"/>
      <c r="DKM42" s="142"/>
      <c r="DKN42" s="142"/>
      <c r="DKO42" s="143"/>
      <c r="DKP42" s="144"/>
      <c r="DKQ42" s="144"/>
      <c r="DKR42" s="144"/>
      <c r="DKS42" s="141"/>
      <c r="DKT42" s="141"/>
      <c r="DKU42" s="142"/>
      <c r="DKV42" s="142"/>
      <c r="DKW42" s="143"/>
      <c r="DKX42" s="144"/>
      <c r="DKY42" s="144"/>
      <c r="DKZ42" s="144"/>
      <c r="DLA42" s="141"/>
      <c r="DLB42" s="141"/>
      <c r="DLC42" s="142"/>
      <c r="DLD42" s="142"/>
      <c r="DLE42" s="143"/>
      <c r="DLF42" s="144"/>
      <c r="DLG42" s="144"/>
      <c r="DLH42" s="144"/>
      <c r="DLI42" s="141"/>
      <c r="DLJ42" s="141"/>
      <c r="DLK42" s="142"/>
      <c r="DLL42" s="142"/>
      <c r="DLM42" s="143"/>
      <c r="DLN42" s="144"/>
      <c r="DLO42" s="144"/>
      <c r="DLP42" s="144"/>
      <c r="DLQ42" s="141"/>
      <c r="DLR42" s="141"/>
      <c r="DLS42" s="142"/>
      <c r="DLT42" s="142"/>
      <c r="DLU42" s="143"/>
      <c r="DLV42" s="144"/>
      <c r="DLW42" s="144"/>
      <c r="DLX42" s="144"/>
      <c r="DLY42" s="141"/>
      <c r="DLZ42" s="141"/>
      <c r="DMA42" s="142"/>
      <c r="DMB42" s="142"/>
      <c r="DMC42" s="143"/>
      <c r="DMD42" s="144"/>
      <c r="DME42" s="144"/>
      <c r="DMF42" s="144"/>
      <c r="DMG42" s="141"/>
      <c r="DMH42" s="141"/>
      <c r="DMI42" s="142"/>
      <c r="DMJ42" s="142"/>
      <c r="DMK42" s="143"/>
      <c r="DML42" s="144"/>
      <c r="DMM42" s="144"/>
      <c r="DMN42" s="144"/>
      <c r="DMO42" s="141"/>
      <c r="DMP42" s="141"/>
      <c r="DMQ42" s="142"/>
      <c r="DMR42" s="142"/>
      <c r="DMS42" s="143"/>
      <c r="DMT42" s="144"/>
      <c r="DMU42" s="144"/>
      <c r="DMV42" s="144"/>
      <c r="DMW42" s="141"/>
      <c r="DMX42" s="141"/>
      <c r="DMY42" s="142"/>
      <c r="DMZ42" s="142"/>
      <c r="DNA42" s="143"/>
      <c r="DNB42" s="144"/>
      <c r="DNC42" s="144"/>
      <c r="DND42" s="144"/>
      <c r="DNE42" s="141"/>
      <c r="DNF42" s="141"/>
      <c r="DNG42" s="142"/>
      <c r="DNH42" s="142"/>
      <c r="DNI42" s="143"/>
      <c r="DNJ42" s="144"/>
      <c r="DNK42" s="144"/>
      <c r="DNL42" s="144"/>
      <c r="DNM42" s="141"/>
      <c r="DNN42" s="141"/>
      <c r="DNO42" s="142"/>
      <c r="DNP42" s="142"/>
      <c r="DNQ42" s="143"/>
      <c r="DNR42" s="144"/>
      <c r="DNS42" s="144"/>
      <c r="DNT42" s="144"/>
      <c r="DNU42" s="141"/>
      <c r="DNV42" s="141"/>
      <c r="DNW42" s="142"/>
      <c r="DNX42" s="142"/>
      <c r="DNY42" s="143"/>
      <c r="DNZ42" s="144"/>
      <c r="DOA42" s="144"/>
      <c r="DOB42" s="144"/>
      <c r="DOC42" s="141"/>
      <c r="DOD42" s="141"/>
      <c r="DOE42" s="142"/>
      <c r="DOF42" s="142"/>
      <c r="DOG42" s="143"/>
      <c r="DOH42" s="144"/>
      <c r="DOI42" s="144"/>
      <c r="DOJ42" s="144"/>
      <c r="DOK42" s="141"/>
      <c r="DOL42" s="141"/>
      <c r="DOM42" s="142"/>
      <c r="DON42" s="142"/>
      <c r="DOO42" s="143"/>
      <c r="DOP42" s="144"/>
      <c r="DOQ42" s="144"/>
      <c r="DOR42" s="144"/>
      <c r="DOS42" s="141"/>
      <c r="DOT42" s="141"/>
      <c r="DOU42" s="142"/>
      <c r="DOV42" s="142"/>
      <c r="DOW42" s="143"/>
      <c r="DOX42" s="144"/>
      <c r="DOY42" s="144"/>
      <c r="DOZ42" s="144"/>
      <c r="DPA42" s="141"/>
      <c r="DPB42" s="141"/>
      <c r="DPC42" s="142"/>
      <c r="DPD42" s="142"/>
      <c r="DPE42" s="143"/>
      <c r="DPF42" s="144"/>
      <c r="DPG42" s="144"/>
      <c r="DPH42" s="144"/>
      <c r="DPI42" s="141"/>
      <c r="DPJ42" s="141"/>
      <c r="DPK42" s="142"/>
      <c r="DPL42" s="142"/>
      <c r="DPM42" s="143"/>
      <c r="DPN42" s="144"/>
      <c r="DPO42" s="144"/>
      <c r="DPP42" s="144"/>
      <c r="DPQ42" s="141"/>
      <c r="DPR42" s="141"/>
      <c r="DPS42" s="142"/>
      <c r="DPT42" s="142"/>
      <c r="DPU42" s="143"/>
      <c r="DPV42" s="144"/>
      <c r="DPW42" s="144"/>
      <c r="DPX42" s="144"/>
      <c r="DPY42" s="141"/>
      <c r="DPZ42" s="141"/>
      <c r="DQA42" s="142"/>
      <c r="DQB42" s="142"/>
      <c r="DQC42" s="143"/>
      <c r="DQD42" s="144"/>
      <c r="DQE42" s="144"/>
      <c r="DQF42" s="144"/>
      <c r="DQG42" s="141"/>
      <c r="DQH42" s="141"/>
      <c r="DQI42" s="142"/>
      <c r="DQJ42" s="142"/>
      <c r="DQK42" s="143"/>
      <c r="DQL42" s="144"/>
      <c r="DQM42" s="144"/>
      <c r="DQN42" s="144"/>
      <c r="DQO42" s="141"/>
      <c r="DQP42" s="141"/>
      <c r="DQQ42" s="142"/>
      <c r="DQR42" s="142"/>
      <c r="DQS42" s="143"/>
      <c r="DQT42" s="144"/>
      <c r="DQU42" s="144"/>
      <c r="DQV42" s="144"/>
      <c r="DQW42" s="141"/>
      <c r="DQX42" s="141"/>
      <c r="DQY42" s="142"/>
      <c r="DQZ42" s="142"/>
      <c r="DRA42" s="143"/>
      <c r="DRB42" s="144"/>
      <c r="DRC42" s="144"/>
      <c r="DRD42" s="144"/>
      <c r="DRE42" s="141"/>
      <c r="DRF42" s="141"/>
      <c r="DRG42" s="142"/>
      <c r="DRH42" s="142"/>
      <c r="DRI42" s="143"/>
      <c r="DRJ42" s="144"/>
      <c r="DRK42" s="144"/>
      <c r="DRL42" s="144"/>
      <c r="DRM42" s="141"/>
      <c r="DRN42" s="141"/>
      <c r="DRO42" s="142"/>
      <c r="DRP42" s="142"/>
      <c r="DRQ42" s="143"/>
      <c r="DRR42" s="144"/>
      <c r="DRS42" s="144"/>
      <c r="DRT42" s="144"/>
      <c r="DRU42" s="141"/>
      <c r="DRV42" s="141"/>
      <c r="DRW42" s="142"/>
      <c r="DRX42" s="142"/>
      <c r="DRY42" s="143"/>
      <c r="DRZ42" s="144"/>
      <c r="DSA42" s="144"/>
      <c r="DSB42" s="144"/>
      <c r="DSC42" s="141"/>
      <c r="DSD42" s="141"/>
      <c r="DSE42" s="142"/>
      <c r="DSF42" s="142"/>
      <c r="DSG42" s="143"/>
      <c r="DSH42" s="144"/>
      <c r="DSI42" s="144"/>
      <c r="DSJ42" s="144"/>
      <c r="DSK42" s="141"/>
      <c r="DSL42" s="141"/>
      <c r="DSM42" s="142"/>
      <c r="DSN42" s="142"/>
      <c r="DSO42" s="143"/>
      <c r="DSP42" s="144"/>
      <c r="DSQ42" s="144"/>
      <c r="DSR42" s="144"/>
      <c r="DSS42" s="141"/>
      <c r="DST42" s="141"/>
      <c r="DSU42" s="142"/>
      <c r="DSV42" s="142"/>
      <c r="DSW42" s="143"/>
      <c r="DSX42" s="144"/>
      <c r="DSY42" s="144"/>
      <c r="DSZ42" s="144"/>
      <c r="DTA42" s="141"/>
      <c r="DTB42" s="141"/>
      <c r="DTC42" s="142"/>
      <c r="DTD42" s="142"/>
      <c r="DTE42" s="143"/>
      <c r="DTF42" s="144"/>
      <c r="DTG42" s="144"/>
      <c r="DTH42" s="144"/>
      <c r="DTI42" s="141"/>
      <c r="DTJ42" s="141"/>
      <c r="DTK42" s="142"/>
      <c r="DTL42" s="142"/>
      <c r="DTM42" s="143"/>
      <c r="DTN42" s="144"/>
      <c r="DTO42" s="144"/>
      <c r="DTP42" s="144"/>
      <c r="DTQ42" s="141"/>
      <c r="DTR42" s="141"/>
      <c r="DTS42" s="142"/>
      <c r="DTT42" s="142"/>
      <c r="DTU42" s="143"/>
      <c r="DTV42" s="144"/>
      <c r="DTW42" s="144"/>
      <c r="DTX42" s="144"/>
      <c r="DTY42" s="141"/>
      <c r="DTZ42" s="141"/>
      <c r="DUA42" s="142"/>
      <c r="DUB42" s="142"/>
      <c r="DUC42" s="143"/>
      <c r="DUD42" s="144"/>
      <c r="DUE42" s="144"/>
      <c r="DUF42" s="144"/>
      <c r="DUG42" s="141"/>
      <c r="DUH42" s="141"/>
      <c r="DUI42" s="142"/>
      <c r="DUJ42" s="142"/>
      <c r="DUK42" s="143"/>
      <c r="DUL42" s="144"/>
      <c r="DUM42" s="144"/>
      <c r="DUN42" s="144"/>
      <c r="DUO42" s="141"/>
      <c r="DUP42" s="141"/>
      <c r="DUQ42" s="142"/>
      <c r="DUR42" s="142"/>
      <c r="DUS42" s="143"/>
      <c r="DUT42" s="144"/>
      <c r="DUU42" s="144"/>
      <c r="DUV42" s="144"/>
      <c r="DUW42" s="141"/>
      <c r="DUX42" s="141"/>
      <c r="DUY42" s="142"/>
      <c r="DUZ42" s="142"/>
      <c r="DVA42" s="143"/>
      <c r="DVB42" s="144"/>
      <c r="DVC42" s="144"/>
      <c r="DVD42" s="144"/>
      <c r="DVE42" s="141"/>
      <c r="DVF42" s="141"/>
      <c r="DVG42" s="142"/>
      <c r="DVH42" s="142"/>
      <c r="DVI42" s="143"/>
      <c r="DVJ42" s="144"/>
      <c r="DVK42" s="144"/>
      <c r="DVL42" s="144"/>
      <c r="DVM42" s="141"/>
      <c r="DVN42" s="141"/>
      <c r="DVO42" s="142"/>
      <c r="DVP42" s="142"/>
      <c r="DVQ42" s="143"/>
      <c r="DVR42" s="144"/>
      <c r="DVS42" s="144"/>
      <c r="DVT42" s="144"/>
      <c r="DVU42" s="141"/>
      <c r="DVV42" s="141"/>
      <c r="DVW42" s="142"/>
      <c r="DVX42" s="142"/>
      <c r="DVY42" s="143"/>
      <c r="DVZ42" s="144"/>
      <c r="DWA42" s="144"/>
      <c r="DWB42" s="144"/>
      <c r="DWC42" s="141"/>
      <c r="DWD42" s="141"/>
      <c r="DWE42" s="142"/>
      <c r="DWF42" s="142"/>
      <c r="DWG42" s="143"/>
      <c r="DWH42" s="144"/>
      <c r="DWI42" s="144"/>
      <c r="DWJ42" s="144"/>
      <c r="DWK42" s="141"/>
      <c r="DWL42" s="141"/>
      <c r="DWM42" s="142"/>
      <c r="DWN42" s="142"/>
      <c r="DWO42" s="143"/>
      <c r="DWP42" s="144"/>
      <c r="DWQ42" s="144"/>
      <c r="DWR42" s="144"/>
      <c r="DWS42" s="141"/>
      <c r="DWT42" s="141"/>
      <c r="DWU42" s="142"/>
      <c r="DWV42" s="142"/>
      <c r="DWW42" s="143"/>
      <c r="DWX42" s="144"/>
      <c r="DWY42" s="144"/>
      <c r="DWZ42" s="144"/>
      <c r="DXA42" s="141"/>
      <c r="DXB42" s="141"/>
      <c r="DXC42" s="142"/>
      <c r="DXD42" s="142"/>
      <c r="DXE42" s="143"/>
      <c r="DXF42" s="144"/>
      <c r="DXG42" s="144"/>
      <c r="DXH42" s="144"/>
      <c r="DXI42" s="141"/>
      <c r="DXJ42" s="141"/>
      <c r="DXK42" s="142"/>
      <c r="DXL42" s="142"/>
      <c r="DXM42" s="143"/>
      <c r="DXN42" s="144"/>
      <c r="DXO42" s="144"/>
      <c r="DXP42" s="144"/>
      <c r="DXQ42" s="141"/>
      <c r="DXR42" s="141"/>
      <c r="DXS42" s="142"/>
      <c r="DXT42" s="142"/>
      <c r="DXU42" s="143"/>
      <c r="DXV42" s="144"/>
      <c r="DXW42" s="144"/>
      <c r="DXX42" s="144"/>
      <c r="DXY42" s="141"/>
      <c r="DXZ42" s="141"/>
      <c r="DYA42" s="142"/>
      <c r="DYB42" s="142"/>
      <c r="DYC42" s="143"/>
      <c r="DYD42" s="144"/>
      <c r="DYE42" s="144"/>
      <c r="DYF42" s="144"/>
      <c r="DYG42" s="141"/>
      <c r="DYH42" s="141"/>
      <c r="DYI42" s="142"/>
      <c r="DYJ42" s="142"/>
      <c r="DYK42" s="143"/>
      <c r="DYL42" s="144"/>
      <c r="DYM42" s="144"/>
      <c r="DYN42" s="144"/>
      <c r="DYO42" s="141"/>
      <c r="DYP42" s="141"/>
      <c r="DYQ42" s="142"/>
      <c r="DYR42" s="142"/>
      <c r="DYS42" s="143"/>
      <c r="DYT42" s="144"/>
      <c r="DYU42" s="144"/>
      <c r="DYV42" s="144"/>
      <c r="DYW42" s="141"/>
      <c r="DYX42" s="141"/>
      <c r="DYY42" s="142"/>
      <c r="DYZ42" s="142"/>
      <c r="DZA42" s="143"/>
      <c r="DZB42" s="144"/>
      <c r="DZC42" s="144"/>
      <c r="DZD42" s="144"/>
      <c r="DZE42" s="141"/>
      <c r="DZF42" s="141"/>
      <c r="DZG42" s="142"/>
      <c r="DZH42" s="142"/>
      <c r="DZI42" s="143"/>
      <c r="DZJ42" s="144"/>
      <c r="DZK42" s="144"/>
      <c r="DZL42" s="144"/>
      <c r="DZM42" s="141"/>
      <c r="DZN42" s="141"/>
      <c r="DZO42" s="142"/>
      <c r="DZP42" s="142"/>
      <c r="DZQ42" s="143"/>
      <c r="DZR42" s="144"/>
      <c r="DZS42" s="144"/>
      <c r="DZT42" s="144"/>
      <c r="DZU42" s="141"/>
      <c r="DZV42" s="141"/>
      <c r="DZW42" s="142"/>
      <c r="DZX42" s="142"/>
      <c r="DZY42" s="143"/>
      <c r="DZZ42" s="144"/>
      <c r="EAA42" s="144"/>
      <c r="EAB42" s="144"/>
      <c r="EAC42" s="141"/>
      <c r="EAD42" s="141"/>
      <c r="EAE42" s="142"/>
      <c r="EAF42" s="142"/>
      <c r="EAG42" s="143"/>
      <c r="EAH42" s="144"/>
      <c r="EAI42" s="144"/>
      <c r="EAJ42" s="144"/>
      <c r="EAK42" s="141"/>
      <c r="EAL42" s="141"/>
      <c r="EAM42" s="142"/>
      <c r="EAN42" s="142"/>
      <c r="EAO42" s="143"/>
      <c r="EAP42" s="144"/>
      <c r="EAQ42" s="144"/>
      <c r="EAR42" s="144"/>
      <c r="EAS42" s="141"/>
      <c r="EAT42" s="141"/>
      <c r="EAU42" s="142"/>
      <c r="EAV42" s="142"/>
      <c r="EAW42" s="143"/>
      <c r="EAX42" s="144"/>
      <c r="EAY42" s="144"/>
      <c r="EAZ42" s="144"/>
      <c r="EBA42" s="141"/>
      <c r="EBB42" s="141"/>
      <c r="EBC42" s="142"/>
      <c r="EBD42" s="142"/>
      <c r="EBE42" s="143"/>
      <c r="EBF42" s="144"/>
      <c r="EBG42" s="144"/>
      <c r="EBH42" s="144"/>
      <c r="EBI42" s="141"/>
      <c r="EBJ42" s="141"/>
      <c r="EBK42" s="142"/>
      <c r="EBL42" s="142"/>
      <c r="EBM42" s="143"/>
      <c r="EBN42" s="144"/>
      <c r="EBO42" s="144"/>
      <c r="EBP42" s="144"/>
      <c r="EBQ42" s="141"/>
      <c r="EBR42" s="141"/>
      <c r="EBS42" s="142"/>
      <c r="EBT42" s="142"/>
      <c r="EBU42" s="143"/>
      <c r="EBV42" s="144"/>
      <c r="EBW42" s="144"/>
      <c r="EBX42" s="144"/>
      <c r="EBY42" s="141"/>
      <c r="EBZ42" s="141"/>
      <c r="ECA42" s="142"/>
      <c r="ECB42" s="142"/>
      <c r="ECC42" s="143"/>
      <c r="ECD42" s="144"/>
      <c r="ECE42" s="144"/>
      <c r="ECF42" s="144"/>
      <c r="ECG42" s="141"/>
      <c r="ECH42" s="141"/>
      <c r="ECI42" s="142"/>
      <c r="ECJ42" s="142"/>
      <c r="ECK42" s="143"/>
      <c r="ECL42" s="144"/>
      <c r="ECM42" s="144"/>
      <c r="ECN42" s="144"/>
      <c r="ECO42" s="141"/>
      <c r="ECP42" s="141"/>
      <c r="ECQ42" s="142"/>
      <c r="ECR42" s="142"/>
      <c r="ECS42" s="143"/>
      <c r="ECT42" s="144"/>
      <c r="ECU42" s="144"/>
      <c r="ECV42" s="144"/>
      <c r="ECW42" s="141"/>
      <c r="ECX42" s="141"/>
      <c r="ECY42" s="142"/>
      <c r="ECZ42" s="142"/>
      <c r="EDA42" s="143"/>
      <c r="EDB42" s="144"/>
      <c r="EDC42" s="144"/>
      <c r="EDD42" s="144"/>
      <c r="EDE42" s="141"/>
      <c r="EDF42" s="141"/>
      <c r="EDG42" s="142"/>
      <c r="EDH42" s="142"/>
      <c r="EDI42" s="143"/>
      <c r="EDJ42" s="144"/>
      <c r="EDK42" s="144"/>
      <c r="EDL42" s="144"/>
      <c r="EDM42" s="141"/>
      <c r="EDN42" s="141"/>
      <c r="EDO42" s="142"/>
      <c r="EDP42" s="142"/>
      <c r="EDQ42" s="143"/>
      <c r="EDR42" s="144"/>
      <c r="EDS42" s="144"/>
      <c r="EDT42" s="144"/>
      <c r="EDU42" s="141"/>
      <c r="EDV42" s="141"/>
      <c r="EDW42" s="142"/>
      <c r="EDX42" s="142"/>
      <c r="EDY42" s="143"/>
      <c r="EDZ42" s="144"/>
      <c r="EEA42" s="144"/>
      <c r="EEB42" s="144"/>
      <c r="EEC42" s="141"/>
      <c r="EED42" s="141"/>
      <c r="EEE42" s="142"/>
      <c r="EEF42" s="142"/>
      <c r="EEG42" s="143"/>
      <c r="EEH42" s="144"/>
      <c r="EEI42" s="144"/>
      <c r="EEJ42" s="144"/>
      <c r="EEK42" s="141"/>
      <c r="EEL42" s="141"/>
      <c r="EEM42" s="142"/>
      <c r="EEN42" s="142"/>
      <c r="EEO42" s="143"/>
      <c r="EEP42" s="144"/>
      <c r="EEQ42" s="144"/>
      <c r="EER42" s="144"/>
      <c r="EES42" s="141"/>
      <c r="EET42" s="141"/>
      <c r="EEU42" s="142"/>
      <c r="EEV42" s="142"/>
      <c r="EEW42" s="143"/>
      <c r="EEX42" s="144"/>
      <c r="EEY42" s="144"/>
      <c r="EEZ42" s="144"/>
      <c r="EFA42" s="141"/>
      <c r="EFB42" s="141"/>
      <c r="EFC42" s="142"/>
      <c r="EFD42" s="142"/>
      <c r="EFE42" s="143"/>
      <c r="EFF42" s="144"/>
      <c r="EFG42" s="144"/>
      <c r="EFH42" s="144"/>
      <c r="EFI42" s="141"/>
      <c r="EFJ42" s="141"/>
      <c r="EFK42" s="142"/>
      <c r="EFL42" s="142"/>
      <c r="EFM42" s="143"/>
      <c r="EFN42" s="144"/>
      <c r="EFO42" s="144"/>
      <c r="EFP42" s="144"/>
      <c r="EFQ42" s="141"/>
      <c r="EFR42" s="141"/>
      <c r="EFS42" s="142"/>
      <c r="EFT42" s="142"/>
      <c r="EFU42" s="143"/>
      <c r="EFV42" s="144"/>
      <c r="EFW42" s="144"/>
      <c r="EFX42" s="144"/>
      <c r="EFY42" s="141"/>
      <c r="EFZ42" s="141"/>
      <c r="EGA42" s="142"/>
      <c r="EGB42" s="142"/>
      <c r="EGC42" s="143"/>
      <c r="EGD42" s="144"/>
      <c r="EGE42" s="144"/>
      <c r="EGF42" s="144"/>
      <c r="EGG42" s="141"/>
      <c r="EGH42" s="141"/>
      <c r="EGI42" s="142"/>
      <c r="EGJ42" s="142"/>
      <c r="EGK42" s="143"/>
      <c r="EGL42" s="144"/>
      <c r="EGM42" s="144"/>
      <c r="EGN42" s="144"/>
      <c r="EGO42" s="141"/>
      <c r="EGP42" s="141"/>
      <c r="EGQ42" s="142"/>
      <c r="EGR42" s="142"/>
      <c r="EGS42" s="143"/>
      <c r="EGT42" s="144"/>
      <c r="EGU42" s="144"/>
      <c r="EGV42" s="144"/>
      <c r="EGW42" s="141"/>
      <c r="EGX42" s="141"/>
      <c r="EGY42" s="142"/>
      <c r="EGZ42" s="142"/>
      <c r="EHA42" s="143"/>
      <c r="EHB42" s="144"/>
      <c r="EHC42" s="144"/>
      <c r="EHD42" s="144"/>
      <c r="EHE42" s="141"/>
      <c r="EHF42" s="141"/>
      <c r="EHG42" s="142"/>
      <c r="EHH42" s="142"/>
      <c r="EHI42" s="143"/>
      <c r="EHJ42" s="144"/>
      <c r="EHK42" s="144"/>
      <c r="EHL42" s="144"/>
      <c r="EHM42" s="141"/>
      <c r="EHN42" s="141"/>
      <c r="EHO42" s="142"/>
      <c r="EHP42" s="142"/>
      <c r="EHQ42" s="143"/>
      <c r="EHR42" s="144"/>
      <c r="EHS42" s="144"/>
      <c r="EHT42" s="144"/>
      <c r="EHU42" s="141"/>
      <c r="EHV42" s="141"/>
      <c r="EHW42" s="142"/>
      <c r="EHX42" s="142"/>
      <c r="EHY42" s="143"/>
      <c r="EHZ42" s="144"/>
      <c r="EIA42" s="144"/>
      <c r="EIB42" s="144"/>
      <c r="EIC42" s="141"/>
      <c r="EID42" s="141"/>
      <c r="EIE42" s="142"/>
      <c r="EIF42" s="142"/>
      <c r="EIG42" s="143"/>
      <c r="EIH42" s="144"/>
      <c r="EII42" s="144"/>
      <c r="EIJ42" s="144"/>
      <c r="EIK42" s="141"/>
      <c r="EIL42" s="141"/>
      <c r="EIM42" s="142"/>
      <c r="EIN42" s="142"/>
      <c r="EIO42" s="143"/>
      <c r="EIP42" s="144"/>
      <c r="EIQ42" s="144"/>
      <c r="EIR42" s="144"/>
      <c r="EIS42" s="141"/>
      <c r="EIT42" s="141"/>
      <c r="EIU42" s="142"/>
      <c r="EIV42" s="142"/>
      <c r="EIW42" s="143"/>
      <c r="EIX42" s="144"/>
      <c r="EIY42" s="144"/>
      <c r="EIZ42" s="144"/>
      <c r="EJA42" s="141"/>
      <c r="EJB42" s="141"/>
      <c r="EJC42" s="142"/>
      <c r="EJD42" s="142"/>
      <c r="EJE42" s="143"/>
      <c r="EJF42" s="144"/>
      <c r="EJG42" s="144"/>
      <c r="EJH42" s="144"/>
      <c r="EJI42" s="141"/>
      <c r="EJJ42" s="141"/>
      <c r="EJK42" s="142"/>
      <c r="EJL42" s="142"/>
      <c r="EJM42" s="143"/>
      <c r="EJN42" s="144"/>
      <c r="EJO42" s="144"/>
      <c r="EJP42" s="144"/>
      <c r="EJQ42" s="141"/>
      <c r="EJR42" s="141"/>
      <c r="EJS42" s="142"/>
      <c r="EJT42" s="142"/>
      <c r="EJU42" s="143"/>
      <c r="EJV42" s="144"/>
      <c r="EJW42" s="144"/>
      <c r="EJX42" s="144"/>
      <c r="EJY42" s="141"/>
      <c r="EJZ42" s="141"/>
      <c r="EKA42" s="142"/>
      <c r="EKB42" s="142"/>
      <c r="EKC42" s="143"/>
      <c r="EKD42" s="144"/>
      <c r="EKE42" s="144"/>
      <c r="EKF42" s="144"/>
      <c r="EKG42" s="141"/>
      <c r="EKH42" s="141"/>
      <c r="EKI42" s="142"/>
      <c r="EKJ42" s="142"/>
      <c r="EKK42" s="143"/>
      <c r="EKL42" s="144"/>
      <c r="EKM42" s="144"/>
      <c r="EKN42" s="144"/>
      <c r="EKO42" s="141"/>
      <c r="EKP42" s="141"/>
      <c r="EKQ42" s="142"/>
      <c r="EKR42" s="142"/>
      <c r="EKS42" s="143"/>
      <c r="EKT42" s="144"/>
      <c r="EKU42" s="144"/>
      <c r="EKV42" s="144"/>
      <c r="EKW42" s="141"/>
      <c r="EKX42" s="141"/>
      <c r="EKY42" s="142"/>
      <c r="EKZ42" s="142"/>
      <c r="ELA42" s="143"/>
      <c r="ELB42" s="144"/>
      <c r="ELC42" s="144"/>
      <c r="ELD42" s="144"/>
      <c r="ELE42" s="141"/>
      <c r="ELF42" s="141"/>
      <c r="ELG42" s="142"/>
      <c r="ELH42" s="142"/>
      <c r="ELI42" s="143"/>
      <c r="ELJ42" s="144"/>
      <c r="ELK42" s="144"/>
      <c r="ELL42" s="144"/>
      <c r="ELM42" s="141"/>
      <c r="ELN42" s="141"/>
      <c r="ELO42" s="142"/>
      <c r="ELP42" s="142"/>
      <c r="ELQ42" s="143"/>
      <c r="ELR42" s="144"/>
      <c r="ELS42" s="144"/>
      <c r="ELT42" s="144"/>
      <c r="ELU42" s="141"/>
      <c r="ELV42" s="141"/>
      <c r="ELW42" s="142"/>
      <c r="ELX42" s="142"/>
      <c r="ELY42" s="143"/>
      <c r="ELZ42" s="144"/>
      <c r="EMA42" s="144"/>
      <c r="EMB42" s="144"/>
      <c r="EMC42" s="141"/>
      <c r="EMD42" s="141"/>
      <c r="EME42" s="142"/>
      <c r="EMF42" s="142"/>
      <c r="EMG42" s="143"/>
      <c r="EMH42" s="144"/>
      <c r="EMI42" s="144"/>
      <c r="EMJ42" s="144"/>
      <c r="EMK42" s="141"/>
      <c r="EML42" s="141"/>
      <c r="EMM42" s="142"/>
      <c r="EMN42" s="142"/>
      <c r="EMO42" s="143"/>
      <c r="EMP42" s="144"/>
      <c r="EMQ42" s="144"/>
      <c r="EMR42" s="144"/>
      <c r="EMS42" s="141"/>
      <c r="EMT42" s="141"/>
      <c r="EMU42" s="142"/>
      <c r="EMV42" s="142"/>
      <c r="EMW42" s="143"/>
      <c r="EMX42" s="144"/>
      <c r="EMY42" s="144"/>
      <c r="EMZ42" s="144"/>
      <c r="ENA42" s="141"/>
      <c r="ENB42" s="141"/>
      <c r="ENC42" s="142"/>
      <c r="END42" s="142"/>
      <c r="ENE42" s="143"/>
      <c r="ENF42" s="144"/>
      <c r="ENG42" s="144"/>
      <c r="ENH42" s="144"/>
      <c r="ENI42" s="141"/>
      <c r="ENJ42" s="141"/>
      <c r="ENK42" s="142"/>
      <c r="ENL42" s="142"/>
      <c r="ENM42" s="143"/>
      <c r="ENN42" s="144"/>
      <c r="ENO42" s="144"/>
      <c r="ENP42" s="144"/>
      <c r="ENQ42" s="141"/>
      <c r="ENR42" s="141"/>
      <c r="ENS42" s="142"/>
      <c r="ENT42" s="142"/>
      <c r="ENU42" s="143"/>
      <c r="ENV42" s="144"/>
      <c r="ENW42" s="144"/>
      <c r="ENX42" s="144"/>
      <c r="ENY42" s="141"/>
      <c r="ENZ42" s="141"/>
      <c r="EOA42" s="142"/>
      <c r="EOB42" s="142"/>
      <c r="EOC42" s="143"/>
      <c r="EOD42" s="144"/>
      <c r="EOE42" s="144"/>
      <c r="EOF42" s="144"/>
      <c r="EOG42" s="141"/>
      <c r="EOH42" s="141"/>
      <c r="EOI42" s="142"/>
      <c r="EOJ42" s="142"/>
      <c r="EOK42" s="143"/>
      <c r="EOL42" s="144"/>
      <c r="EOM42" s="144"/>
      <c r="EON42" s="144"/>
      <c r="EOO42" s="141"/>
      <c r="EOP42" s="141"/>
      <c r="EOQ42" s="142"/>
      <c r="EOR42" s="142"/>
      <c r="EOS42" s="143"/>
      <c r="EOT42" s="144"/>
      <c r="EOU42" s="144"/>
      <c r="EOV42" s="144"/>
      <c r="EOW42" s="141"/>
      <c r="EOX42" s="141"/>
      <c r="EOY42" s="142"/>
      <c r="EOZ42" s="142"/>
      <c r="EPA42" s="143"/>
      <c r="EPB42" s="144"/>
      <c r="EPC42" s="144"/>
      <c r="EPD42" s="144"/>
      <c r="EPE42" s="141"/>
      <c r="EPF42" s="141"/>
      <c r="EPG42" s="142"/>
      <c r="EPH42" s="142"/>
      <c r="EPI42" s="143"/>
      <c r="EPJ42" s="144"/>
      <c r="EPK42" s="144"/>
      <c r="EPL42" s="144"/>
      <c r="EPM42" s="141"/>
      <c r="EPN42" s="141"/>
      <c r="EPO42" s="142"/>
      <c r="EPP42" s="142"/>
      <c r="EPQ42" s="143"/>
      <c r="EPR42" s="144"/>
      <c r="EPS42" s="144"/>
      <c r="EPT42" s="144"/>
      <c r="EPU42" s="141"/>
      <c r="EPV42" s="141"/>
      <c r="EPW42" s="142"/>
      <c r="EPX42" s="142"/>
      <c r="EPY42" s="143"/>
      <c r="EPZ42" s="144"/>
      <c r="EQA42" s="144"/>
      <c r="EQB42" s="144"/>
      <c r="EQC42" s="141"/>
      <c r="EQD42" s="141"/>
      <c r="EQE42" s="142"/>
      <c r="EQF42" s="142"/>
      <c r="EQG42" s="143"/>
      <c r="EQH42" s="144"/>
      <c r="EQI42" s="144"/>
      <c r="EQJ42" s="144"/>
      <c r="EQK42" s="141"/>
      <c r="EQL42" s="141"/>
      <c r="EQM42" s="142"/>
      <c r="EQN42" s="142"/>
      <c r="EQO42" s="143"/>
      <c r="EQP42" s="144"/>
      <c r="EQQ42" s="144"/>
      <c r="EQR42" s="144"/>
      <c r="EQS42" s="141"/>
      <c r="EQT42" s="141"/>
      <c r="EQU42" s="142"/>
      <c r="EQV42" s="142"/>
      <c r="EQW42" s="143"/>
      <c r="EQX42" s="144"/>
      <c r="EQY42" s="144"/>
      <c r="EQZ42" s="144"/>
      <c r="ERA42" s="141"/>
      <c r="ERB42" s="141"/>
      <c r="ERC42" s="142"/>
      <c r="ERD42" s="142"/>
      <c r="ERE42" s="143"/>
      <c r="ERF42" s="144"/>
      <c r="ERG42" s="144"/>
      <c r="ERH42" s="144"/>
      <c r="ERI42" s="141"/>
      <c r="ERJ42" s="141"/>
      <c r="ERK42" s="142"/>
      <c r="ERL42" s="142"/>
      <c r="ERM42" s="143"/>
      <c r="ERN42" s="144"/>
      <c r="ERO42" s="144"/>
      <c r="ERP42" s="144"/>
      <c r="ERQ42" s="141"/>
      <c r="ERR42" s="141"/>
      <c r="ERS42" s="142"/>
      <c r="ERT42" s="142"/>
      <c r="ERU42" s="143"/>
      <c r="ERV42" s="144"/>
      <c r="ERW42" s="144"/>
      <c r="ERX42" s="144"/>
      <c r="ERY42" s="141"/>
      <c r="ERZ42" s="141"/>
      <c r="ESA42" s="142"/>
      <c r="ESB42" s="142"/>
      <c r="ESC42" s="143"/>
      <c r="ESD42" s="144"/>
      <c r="ESE42" s="144"/>
      <c r="ESF42" s="144"/>
      <c r="ESG42" s="141"/>
      <c r="ESH42" s="141"/>
      <c r="ESI42" s="142"/>
      <c r="ESJ42" s="142"/>
      <c r="ESK42" s="143"/>
      <c r="ESL42" s="144"/>
      <c r="ESM42" s="144"/>
      <c r="ESN42" s="144"/>
      <c r="ESO42" s="141"/>
      <c r="ESP42" s="141"/>
      <c r="ESQ42" s="142"/>
      <c r="ESR42" s="142"/>
      <c r="ESS42" s="143"/>
      <c r="EST42" s="144"/>
      <c r="ESU42" s="144"/>
      <c r="ESV42" s="144"/>
      <c r="ESW42" s="141"/>
      <c r="ESX42" s="141"/>
      <c r="ESY42" s="142"/>
      <c r="ESZ42" s="142"/>
      <c r="ETA42" s="143"/>
      <c r="ETB42" s="144"/>
      <c r="ETC42" s="144"/>
      <c r="ETD42" s="144"/>
      <c r="ETE42" s="141"/>
      <c r="ETF42" s="141"/>
      <c r="ETG42" s="142"/>
      <c r="ETH42" s="142"/>
      <c r="ETI42" s="143"/>
      <c r="ETJ42" s="144"/>
      <c r="ETK42" s="144"/>
      <c r="ETL42" s="144"/>
      <c r="ETM42" s="141"/>
      <c r="ETN42" s="141"/>
      <c r="ETO42" s="142"/>
      <c r="ETP42" s="142"/>
      <c r="ETQ42" s="143"/>
      <c r="ETR42" s="144"/>
      <c r="ETS42" s="144"/>
      <c r="ETT42" s="144"/>
      <c r="ETU42" s="141"/>
      <c r="ETV42" s="141"/>
      <c r="ETW42" s="142"/>
      <c r="ETX42" s="142"/>
      <c r="ETY42" s="143"/>
      <c r="ETZ42" s="144"/>
      <c r="EUA42" s="144"/>
      <c r="EUB42" s="144"/>
      <c r="EUC42" s="141"/>
      <c r="EUD42" s="141"/>
      <c r="EUE42" s="142"/>
      <c r="EUF42" s="142"/>
      <c r="EUG42" s="143"/>
      <c r="EUH42" s="144"/>
      <c r="EUI42" s="144"/>
      <c r="EUJ42" s="144"/>
      <c r="EUK42" s="141"/>
      <c r="EUL42" s="141"/>
      <c r="EUM42" s="142"/>
      <c r="EUN42" s="142"/>
      <c r="EUO42" s="143"/>
      <c r="EUP42" s="144"/>
      <c r="EUQ42" s="144"/>
      <c r="EUR42" s="144"/>
      <c r="EUS42" s="141"/>
      <c r="EUT42" s="141"/>
      <c r="EUU42" s="142"/>
      <c r="EUV42" s="142"/>
      <c r="EUW42" s="143"/>
      <c r="EUX42" s="144"/>
      <c r="EUY42" s="144"/>
      <c r="EUZ42" s="144"/>
      <c r="EVA42" s="141"/>
      <c r="EVB42" s="141"/>
      <c r="EVC42" s="142"/>
      <c r="EVD42" s="142"/>
      <c r="EVE42" s="143"/>
      <c r="EVF42" s="144"/>
      <c r="EVG42" s="144"/>
      <c r="EVH42" s="144"/>
      <c r="EVI42" s="141"/>
      <c r="EVJ42" s="141"/>
      <c r="EVK42" s="142"/>
      <c r="EVL42" s="142"/>
      <c r="EVM42" s="143"/>
      <c r="EVN42" s="144"/>
      <c r="EVO42" s="144"/>
      <c r="EVP42" s="144"/>
      <c r="EVQ42" s="141"/>
      <c r="EVR42" s="141"/>
      <c r="EVS42" s="142"/>
      <c r="EVT42" s="142"/>
      <c r="EVU42" s="143"/>
      <c r="EVV42" s="144"/>
      <c r="EVW42" s="144"/>
      <c r="EVX42" s="144"/>
      <c r="EVY42" s="141"/>
      <c r="EVZ42" s="141"/>
      <c r="EWA42" s="142"/>
      <c r="EWB42" s="142"/>
      <c r="EWC42" s="143"/>
      <c r="EWD42" s="144"/>
      <c r="EWE42" s="144"/>
      <c r="EWF42" s="144"/>
      <c r="EWG42" s="141"/>
      <c r="EWH42" s="141"/>
      <c r="EWI42" s="142"/>
      <c r="EWJ42" s="142"/>
      <c r="EWK42" s="143"/>
      <c r="EWL42" s="144"/>
      <c r="EWM42" s="144"/>
      <c r="EWN42" s="144"/>
      <c r="EWO42" s="141"/>
      <c r="EWP42" s="141"/>
      <c r="EWQ42" s="142"/>
      <c r="EWR42" s="142"/>
      <c r="EWS42" s="143"/>
      <c r="EWT42" s="144"/>
      <c r="EWU42" s="144"/>
      <c r="EWV42" s="144"/>
      <c r="EWW42" s="141"/>
      <c r="EWX42" s="141"/>
      <c r="EWY42" s="142"/>
      <c r="EWZ42" s="142"/>
      <c r="EXA42" s="143"/>
      <c r="EXB42" s="144"/>
      <c r="EXC42" s="144"/>
      <c r="EXD42" s="144"/>
      <c r="EXE42" s="141"/>
      <c r="EXF42" s="141"/>
      <c r="EXG42" s="142"/>
      <c r="EXH42" s="142"/>
      <c r="EXI42" s="143"/>
      <c r="EXJ42" s="144"/>
      <c r="EXK42" s="144"/>
      <c r="EXL42" s="144"/>
      <c r="EXM42" s="141"/>
      <c r="EXN42" s="141"/>
      <c r="EXO42" s="142"/>
      <c r="EXP42" s="142"/>
      <c r="EXQ42" s="143"/>
      <c r="EXR42" s="144"/>
      <c r="EXS42" s="144"/>
      <c r="EXT42" s="144"/>
      <c r="EXU42" s="141"/>
      <c r="EXV42" s="141"/>
      <c r="EXW42" s="142"/>
      <c r="EXX42" s="142"/>
      <c r="EXY42" s="143"/>
      <c r="EXZ42" s="144"/>
      <c r="EYA42" s="144"/>
      <c r="EYB42" s="144"/>
      <c r="EYC42" s="141"/>
      <c r="EYD42" s="141"/>
      <c r="EYE42" s="142"/>
      <c r="EYF42" s="142"/>
      <c r="EYG42" s="143"/>
      <c r="EYH42" s="144"/>
      <c r="EYI42" s="144"/>
      <c r="EYJ42" s="144"/>
      <c r="EYK42" s="141"/>
      <c r="EYL42" s="141"/>
      <c r="EYM42" s="142"/>
      <c r="EYN42" s="142"/>
      <c r="EYO42" s="143"/>
      <c r="EYP42" s="144"/>
      <c r="EYQ42" s="144"/>
      <c r="EYR42" s="144"/>
      <c r="EYS42" s="141"/>
      <c r="EYT42" s="141"/>
      <c r="EYU42" s="142"/>
      <c r="EYV42" s="142"/>
      <c r="EYW42" s="143"/>
      <c r="EYX42" s="144"/>
      <c r="EYY42" s="144"/>
      <c r="EYZ42" s="144"/>
      <c r="EZA42" s="141"/>
      <c r="EZB42" s="141"/>
      <c r="EZC42" s="142"/>
      <c r="EZD42" s="142"/>
      <c r="EZE42" s="143"/>
      <c r="EZF42" s="144"/>
      <c r="EZG42" s="144"/>
      <c r="EZH42" s="144"/>
      <c r="EZI42" s="141"/>
      <c r="EZJ42" s="141"/>
      <c r="EZK42" s="142"/>
      <c r="EZL42" s="142"/>
      <c r="EZM42" s="143"/>
      <c r="EZN42" s="144"/>
      <c r="EZO42" s="144"/>
      <c r="EZP42" s="144"/>
      <c r="EZQ42" s="141"/>
      <c r="EZR42" s="141"/>
      <c r="EZS42" s="142"/>
      <c r="EZT42" s="142"/>
      <c r="EZU42" s="143"/>
      <c r="EZV42" s="144"/>
      <c r="EZW42" s="144"/>
      <c r="EZX42" s="144"/>
      <c r="EZY42" s="141"/>
      <c r="EZZ42" s="141"/>
      <c r="FAA42" s="142"/>
      <c r="FAB42" s="142"/>
      <c r="FAC42" s="143"/>
      <c r="FAD42" s="144"/>
      <c r="FAE42" s="144"/>
      <c r="FAF42" s="144"/>
      <c r="FAG42" s="141"/>
      <c r="FAH42" s="141"/>
      <c r="FAI42" s="142"/>
      <c r="FAJ42" s="142"/>
      <c r="FAK42" s="143"/>
      <c r="FAL42" s="144"/>
      <c r="FAM42" s="144"/>
      <c r="FAN42" s="144"/>
      <c r="FAO42" s="141"/>
      <c r="FAP42" s="141"/>
      <c r="FAQ42" s="142"/>
      <c r="FAR42" s="142"/>
      <c r="FAS42" s="143"/>
      <c r="FAT42" s="144"/>
      <c r="FAU42" s="144"/>
      <c r="FAV42" s="144"/>
      <c r="FAW42" s="141"/>
      <c r="FAX42" s="141"/>
      <c r="FAY42" s="142"/>
      <c r="FAZ42" s="142"/>
      <c r="FBA42" s="143"/>
      <c r="FBB42" s="144"/>
      <c r="FBC42" s="144"/>
      <c r="FBD42" s="144"/>
      <c r="FBE42" s="141"/>
      <c r="FBF42" s="141"/>
      <c r="FBG42" s="142"/>
      <c r="FBH42" s="142"/>
      <c r="FBI42" s="143"/>
      <c r="FBJ42" s="144"/>
      <c r="FBK42" s="144"/>
      <c r="FBL42" s="144"/>
      <c r="FBM42" s="141"/>
      <c r="FBN42" s="141"/>
      <c r="FBO42" s="142"/>
      <c r="FBP42" s="142"/>
      <c r="FBQ42" s="143"/>
      <c r="FBR42" s="144"/>
      <c r="FBS42" s="144"/>
      <c r="FBT42" s="144"/>
      <c r="FBU42" s="141"/>
      <c r="FBV42" s="141"/>
      <c r="FBW42" s="142"/>
      <c r="FBX42" s="142"/>
      <c r="FBY42" s="143"/>
      <c r="FBZ42" s="144"/>
      <c r="FCA42" s="144"/>
      <c r="FCB42" s="144"/>
      <c r="FCC42" s="141"/>
      <c r="FCD42" s="141"/>
      <c r="FCE42" s="142"/>
      <c r="FCF42" s="142"/>
      <c r="FCG42" s="143"/>
      <c r="FCH42" s="144"/>
      <c r="FCI42" s="144"/>
      <c r="FCJ42" s="144"/>
      <c r="FCK42" s="141"/>
      <c r="FCL42" s="141"/>
      <c r="FCM42" s="142"/>
      <c r="FCN42" s="142"/>
      <c r="FCO42" s="143"/>
      <c r="FCP42" s="144"/>
      <c r="FCQ42" s="144"/>
      <c r="FCR42" s="144"/>
      <c r="FCS42" s="141"/>
      <c r="FCT42" s="141"/>
      <c r="FCU42" s="142"/>
      <c r="FCV42" s="142"/>
      <c r="FCW42" s="143"/>
      <c r="FCX42" s="144"/>
      <c r="FCY42" s="144"/>
      <c r="FCZ42" s="144"/>
      <c r="FDA42" s="141"/>
      <c r="FDB42" s="141"/>
      <c r="FDC42" s="142"/>
      <c r="FDD42" s="142"/>
      <c r="FDE42" s="143"/>
      <c r="FDF42" s="144"/>
      <c r="FDG42" s="144"/>
      <c r="FDH42" s="144"/>
      <c r="FDI42" s="141"/>
      <c r="FDJ42" s="141"/>
      <c r="FDK42" s="142"/>
      <c r="FDL42" s="142"/>
      <c r="FDM42" s="143"/>
      <c r="FDN42" s="144"/>
      <c r="FDO42" s="144"/>
      <c r="FDP42" s="144"/>
      <c r="FDQ42" s="141"/>
      <c r="FDR42" s="141"/>
      <c r="FDS42" s="142"/>
      <c r="FDT42" s="142"/>
      <c r="FDU42" s="143"/>
      <c r="FDV42" s="144"/>
      <c r="FDW42" s="144"/>
      <c r="FDX42" s="144"/>
      <c r="FDY42" s="141"/>
      <c r="FDZ42" s="141"/>
      <c r="FEA42" s="142"/>
      <c r="FEB42" s="142"/>
      <c r="FEC42" s="143"/>
      <c r="FED42" s="144"/>
      <c r="FEE42" s="144"/>
      <c r="FEF42" s="144"/>
      <c r="FEG42" s="141"/>
      <c r="FEH42" s="141"/>
      <c r="FEI42" s="142"/>
      <c r="FEJ42" s="142"/>
      <c r="FEK42" s="143"/>
      <c r="FEL42" s="144"/>
      <c r="FEM42" s="144"/>
      <c r="FEN42" s="144"/>
      <c r="FEO42" s="141"/>
      <c r="FEP42" s="141"/>
      <c r="FEQ42" s="142"/>
      <c r="FER42" s="142"/>
      <c r="FES42" s="143"/>
      <c r="FET42" s="144"/>
      <c r="FEU42" s="144"/>
      <c r="FEV42" s="144"/>
      <c r="FEW42" s="141"/>
      <c r="FEX42" s="141"/>
      <c r="FEY42" s="142"/>
      <c r="FEZ42" s="142"/>
      <c r="FFA42" s="143"/>
      <c r="FFB42" s="144"/>
      <c r="FFC42" s="144"/>
      <c r="FFD42" s="144"/>
      <c r="FFE42" s="141"/>
      <c r="FFF42" s="141"/>
      <c r="FFG42" s="142"/>
      <c r="FFH42" s="142"/>
      <c r="FFI42" s="143"/>
      <c r="FFJ42" s="144"/>
      <c r="FFK42" s="144"/>
      <c r="FFL42" s="144"/>
      <c r="FFM42" s="141"/>
      <c r="FFN42" s="141"/>
      <c r="FFO42" s="142"/>
      <c r="FFP42" s="142"/>
      <c r="FFQ42" s="143"/>
      <c r="FFR42" s="144"/>
      <c r="FFS42" s="144"/>
      <c r="FFT42" s="144"/>
      <c r="FFU42" s="141"/>
      <c r="FFV42" s="141"/>
      <c r="FFW42" s="142"/>
      <c r="FFX42" s="142"/>
      <c r="FFY42" s="143"/>
      <c r="FFZ42" s="144"/>
      <c r="FGA42" s="144"/>
      <c r="FGB42" s="144"/>
      <c r="FGC42" s="141"/>
      <c r="FGD42" s="141"/>
      <c r="FGE42" s="142"/>
      <c r="FGF42" s="142"/>
      <c r="FGG42" s="143"/>
      <c r="FGH42" s="144"/>
      <c r="FGI42" s="144"/>
      <c r="FGJ42" s="144"/>
      <c r="FGK42" s="141"/>
      <c r="FGL42" s="141"/>
      <c r="FGM42" s="142"/>
      <c r="FGN42" s="142"/>
      <c r="FGO42" s="143"/>
      <c r="FGP42" s="144"/>
      <c r="FGQ42" s="144"/>
      <c r="FGR42" s="144"/>
      <c r="FGS42" s="141"/>
      <c r="FGT42" s="141"/>
      <c r="FGU42" s="142"/>
      <c r="FGV42" s="142"/>
      <c r="FGW42" s="143"/>
      <c r="FGX42" s="144"/>
      <c r="FGY42" s="144"/>
      <c r="FGZ42" s="144"/>
      <c r="FHA42" s="141"/>
      <c r="FHB42" s="141"/>
      <c r="FHC42" s="142"/>
      <c r="FHD42" s="142"/>
      <c r="FHE42" s="143"/>
      <c r="FHF42" s="144"/>
      <c r="FHG42" s="144"/>
      <c r="FHH42" s="144"/>
      <c r="FHI42" s="141"/>
      <c r="FHJ42" s="141"/>
      <c r="FHK42" s="142"/>
      <c r="FHL42" s="142"/>
      <c r="FHM42" s="143"/>
      <c r="FHN42" s="144"/>
      <c r="FHO42" s="144"/>
      <c r="FHP42" s="144"/>
      <c r="FHQ42" s="141"/>
      <c r="FHR42" s="141"/>
      <c r="FHS42" s="142"/>
      <c r="FHT42" s="142"/>
      <c r="FHU42" s="143"/>
      <c r="FHV42" s="144"/>
      <c r="FHW42" s="144"/>
      <c r="FHX42" s="144"/>
      <c r="FHY42" s="141"/>
      <c r="FHZ42" s="141"/>
      <c r="FIA42" s="142"/>
      <c r="FIB42" s="142"/>
      <c r="FIC42" s="143"/>
      <c r="FID42" s="144"/>
      <c r="FIE42" s="144"/>
      <c r="FIF42" s="144"/>
      <c r="FIG42" s="141"/>
      <c r="FIH42" s="141"/>
      <c r="FII42" s="142"/>
      <c r="FIJ42" s="142"/>
      <c r="FIK42" s="143"/>
      <c r="FIL42" s="144"/>
      <c r="FIM42" s="144"/>
      <c r="FIN42" s="144"/>
      <c r="FIO42" s="141"/>
      <c r="FIP42" s="141"/>
      <c r="FIQ42" s="142"/>
      <c r="FIR42" s="142"/>
      <c r="FIS42" s="143"/>
      <c r="FIT42" s="144"/>
      <c r="FIU42" s="144"/>
      <c r="FIV42" s="144"/>
      <c r="FIW42" s="141"/>
      <c r="FIX42" s="141"/>
      <c r="FIY42" s="142"/>
      <c r="FIZ42" s="142"/>
      <c r="FJA42" s="143"/>
      <c r="FJB42" s="144"/>
      <c r="FJC42" s="144"/>
      <c r="FJD42" s="144"/>
      <c r="FJE42" s="141"/>
      <c r="FJF42" s="141"/>
      <c r="FJG42" s="142"/>
      <c r="FJH42" s="142"/>
      <c r="FJI42" s="143"/>
      <c r="FJJ42" s="144"/>
      <c r="FJK42" s="144"/>
      <c r="FJL42" s="144"/>
      <c r="FJM42" s="141"/>
      <c r="FJN42" s="141"/>
      <c r="FJO42" s="142"/>
      <c r="FJP42" s="142"/>
      <c r="FJQ42" s="143"/>
      <c r="FJR42" s="144"/>
      <c r="FJS42" s="144"/>
      <c r="FJT42" s="144"/>
      <c r="FJU42" s="141"/>
      <c r="FJV42" s="141"/>
      <c r="FJW42" s="142"/>
      <c r="FJX42" s="142"/>
      <c r="FJY42" s="143"/>
      <c r="FJZ42" s="144"/>
      <c r="FKA42" s="144"/>
      <c r="FKB42" s="144"/>
      <c r="FKC42" s="141"/>
      <c r="FKD42" s="141"/>
      <c r="FKE42" s="142"/>
      <c r="FKF42" s="142"/>
      <c r="FKG42" s="143"/>
      <c r="FKH42" s="144"/>
      <c r="FKI42" s="144"/>
      <c r="FKJ42" s="144"/>
      <c r="FKK42" s="141"/>
      <c r="FKL42" s="141"/>
      <c r="FKM42" s="142"/>
      <c r="FKN42" s="142"/>
      <c r="FKO42" s="143"/>
      <c r="FKP42" s="144"/>
      <c r="FKQ42" s="144"/>
      <c r="FKR42" s="144"/>
      <c r="FKS42" s="141"/>
      <c r="FKT42" s="141"/>
      <c r="FKU42" s="142"/>
      <c r="FKV42" s="142"/>
      <c r="FKW42" s="143"/>
      <c r="FKX42" s="144"/>
      <c r="FKY42" s="144"/>
      <c r="FKZ42" s="144"/>
      <c r="FLA42" s="141"/>
      <c r="FLB42" s="141"/>
      <c r="FLC42" s="142"/>
      <c r="FLD42" s="142"/>
      <c r="FLE42" s="143"/>
      <c r="FLF42" s="144"/>
      <c r="FLG42" s="144"/>
      <c r="FLH42" s="144"/>
      <c r="FLI42" s="141"/>
      <c r="FLJ42" s="141"/>
      <c r="FLK42" s="142"/>
      <c r="FLL42" s="142"/>
      <c r="FLM42" s="143"/>
      <c r="FLN42" s="144"/>
      <c r="FLO42" s="144"/>
      <c r="FLP42" s="144"/>
      <c r="FLQ42" s="141"/>
      <c r="FLR42" s="141"/>
      <c r="FLS42" s="142"/>
      <c r="FLT42" s="142"/>
      <c r="FLU42" s="143"/>
      <c r="FLV42" s="144"/>
      <c r="FLW42" s="144"/>
      <c r="FLX42" s="144"/>
      <c r="FLY42" s="141"/>
      <c r="FLZ42" s="141"/>
      <c r="FMA42" s="142"/>
      <c r="FMB42" s="142"/>
      <c r="FMC42" s="143"/>
      <c r="FMD42" s="144"/>
      <c r="FME42" s="144"/>
      <c r="FMF42" s="144"/>
      <c r="FMG42" s="141"/>
      <c r="FMH42" s="141"/>
      <c r="FMI42" s="142"/>
      <c r="FMJ42" s="142"/>
      <c r="FMK42" s="143"/>
      <c r="FML42" s="144"/>
      <c r="FMM42" s="144"/>
      <c r="FMN42" s="144"/>
      <c r="FMO42" s="141"/>
      <c r="FMP42" s="141"/>
      <c r="FMQ42" s="142"/>
      <c r="FMR42" s="142"/>
      <c r="FMS42" s="143"/>
      <c r="FMT42" s="144"/>
      <c r="FMU42" s="144"/>
      <c r="FMV42" s="144"/>
      <c r="FMW42" s="141"/>
      <c r="FMX42" s="141"/>
      <c r="FMY42" s="142"/>
      <c r="FMZ42" s="142"/>
      <c r="FNA42" s="143"/>
      <c r="FNB42" s="144"/>
      <c r="FNC42" s="144"/>
      <c r="FND42" s="144"/>
      <c r="FNE42" s="141"/>
      <c r="FNF42" s="141"/>
      <c r="FNG42" s="142"/>
      <c r="FNH42" s="142"/>
      <c r="FNI42" s="143"/>
      <c r="FNJ42" s="144"/>
      <c r="FNK42" s="144"/>
      <c r="FNL42" s="144"/>
      <c r="FNM42" s="141"/>
      <c r="FNN42" s="141"/>
      <c r="FNO42" s="142"/>
      <c r="FNP42" s="142"/>
      <c r="FNQ42" s="143"/>
      <c r="FNR42" s="144"/>
      <c r="FNS42" s="144"/>
      <c r="FNT42" s="144"/>
      <c r="FNU42" s="141"/>
      <c r="FNV42" s="141"/>
      <c r="FNW42" s="142"/>
      <c r="FNX42" s="142"/>
      <c r="FNY42" s="143"/>
      <c r="FNZ42" s="144"/>
      <c r="FOA42" s="144"/>
      <c r="FOB42" s="144"/>
      <c r="FOC42" s="141"/>
      <c r="FOD42" s="141"/>
      <c r="FOE42" s="142"/>
      <c r="FOF42" s="142"/>
      <c r="FOG42" s="143"/>
      <c r="FOH42" s="144"/>
      <c r="FOI42" s="144"/>
      <c r="FOJ42" s="144"/>
      <c r="FOK42" s="141"/>
      <c r="FOL42" s="141"/>
      <c r="FOM42" s="142"/>
      <c r="FON42" s="142"/>
      <c r="FOO42" s="143"/>
      <c r="FOP42" s="144"/>
      <c r="FOQ42" s="144"/>
      <c r="FOR42" s="144"/>
      <c r="FOS42" s="141"/>
      <c r="FOT42" s="141"/>
      <c r="FOU42" s="142"/>
      <c r="FOV42" s="142"/>
      <c r="FOW42" s="143"/>
      <c r="FOX42" s="144"/>
      <c r="FOY42" s="144"/>
      <c r="FOZ42" s="144"/>
      <c r="FPA42" s="141"/>
      <c r="FPB42" s="141"/>
      <c r="FPC42" s="142"/>
      <c r="FPD42" s="142"/>
      <c r="FPE42" s="143"/>
      <c r="FPF42" s="144"/>
      <c r="FPG42" s="144"/>
      <c r="FPH42" s="144"/>
      <c r="FPI42" s="141"/>
      <c r="FPJ42" s="141"/>
      <c r="FPK42" s="142"/>
      <c r="FPL42" s="142"/>
      <c r="FPM42" s="143"/>
      <c r="FPN42" s="144"/>
      <c r="FPO42" s="144"/>
      <c r="FPP42" s="144"/>
      <c r="FPQ42" s="141"/>
      <c r="FPR42" s="141"/>
      <c r="FPS42" s="142"/>
      <c r="FPT42" s="142"/>
      <c r="FPU42" s="143"/>
      <c r="FPV42" s="144"/>
      <c r="FPW42" s="144"/>
      <c r="FPX42" s="144"/>
      <c r="FPY42" s="141"/>
      <c r="FPZ42" s="141"/>
      <c r="FQA42" s="142"/>
      <c r="FQB42" s="142"/>
      <c r="FQC42" s="143"/>
      <c r="FQD42" s="144"/>
      <c r="FQE42" s="144"/>
      <c r="FQF42" s="144"/>
      <c r="FQG42" s="141"/>
      <c r="FQH42" s="141"/>
      <c r="FQI42" s="142"/>
      <c r="FQJ42" s="142"/>
      <c r="FQK42" s="143"/>
      <c r="FQL42" s="144"/>
      <c r="FQM42" s="144"/>
      <c r="FQN42" s="144"/>
      <c r="FQO42" s="141"/>
      <c r="FQP42" s="141"/>
      <c r="FQQ42" s="142"/>
      <c r="FQR42" s="142"/>
      <c r="FQS42" s="143"/>
      <c r="FQT42" s="144"/>
      <c r="FQU42" s="144"/>
      <c r="FQV42" s="144"/>
      <c r="FQW42" s="141"/>
      <c r="FQX42" s="141"/>
      <c r="FQY42" s="142"/>
      <c r="FQZ42" s="142"/>
      <c r="FRA42" s="143"/>
      <c r="FRB42" s="144"/>
      <c r="FRC42" s="144"/>
      <c r="FRD42" s="144"/>
      <c r="FRE42" s="141"/>
      <c r="FRF42" s="141"/>
      <c r="FRG42" s="142"/>
      <c r="FRH42" s="142"/>
      <c r="FRI42" s="143"/>
      <c r="FRJ42" s="144"/>
      <c r="FRK42" s="144"/>
      <c r="FRL42" s="144"/>
      <c r="FRM42" s="141"/>
      <c r="FRN42" s="141"/>
      <c r="FRO42" s="142"/>
      <c r="FRP42" s="142"/>
      <c r="FRQ42" s="143"/>
      <c r="FRR42" s="144"/>
      <c r="FRS42" s="144"/>
      <c r="FRT42" s="144"/>
      <c r="FRU42" s="141"/>
      <c r="FRV42" s="141"/>
      <c r="FRW42" s="142"/>
      <c r="FRX42" s="142"/>
      <c r="FRY42" s="143"/>
      <c r="FRZ42" s="144"/>
      <c r="FSA42" s="144"/>
      <c r="FSB42" s="144"/>
      <c r="FSC42" s="141"/>
      <c r="FSD42" s="141"/>
      <c r="FSE42" s="142"/>
      <c r="FSF42" s="142"/>
      <c r="FSG42" s="143"/>
      <c r="FSH42" s="144"/>
      <c r="FSI42" s="144"/>
      <c r="FSJ42" s="144"/>
      <c r="FSK42" s="141"/>
      <c r="FSL42" s="141"/>
      <c r="FSM42" s="142"/>
      <c r="FSN42" s="142"/>
      <c r="FSO42" s="143"/>
      <c r="FSP42" s="144"/>
      <c r="FSQ42" s="144"/>
      <c r="FSR42" s="144"/>
      <c r="FSS42" s="141"/>
      <c r="FST42" s="141"/>
      <c r="FSU42" s="142"/>
      <c r="FSV42" s="142"/>
      <c r="FSW42" s="143"/>
      <c r="FSX42" s="144"/>
      <c r="FSY42" s="144"/>
      <c r="FSZ42" s="144"/>
      <c r="FTA42" s="141"/>
      <c r="FTB42" s="141"/>
      <c r="FTC42" s="142"/>
      <c r="FTD42" s="142"/>
      <c r="FTE42" s="143"/>
      <c r="FTF42" s="144"/>
      <c r="FTG42" s="144"/>
      <c r="FTH42" s="144"/>
      <c r="FTI42" s="141"/>
      <c r="FTJ42" s="141"/>
      <c r="FTK42" s="142"/>
      <c r="FTL42" s="142"/>
      <c r="FTM42" s="143"/>
      <c r="FTN42" s="144"/>
      <c r="FTO42" s="144"/>
      <c r="FTP42" s="144"/>
      <c r="FTQ42" s="141"/>
      <c r="FTR42" s="141"/>
      <c r="FTS42" s="142"/>
      <c r="FTT42" s="142"/>
      <c r="FTU42" s="143"/>
      <c r="FTV42" s="144"/>
      <c r="FTW42" s="144"/>
      <c r="FTX42" s="144"/>
      <c r="FTY42" s="141"/>
      <c r="FTZ42" s="141"/>
      <c r="FUA42" s="142"/>
      <c r="FUB42" s="142"/>
      <c r="FUC42" s="143"/>
      <c r="FUD42" s="144"/>
      <c r="FUE42" s="144"/>
      <c r="FUF42" s="144"/>
      <c r="FUG42" s="141"/>
      <c r="FUH42" s="141"/>
      <c r="FUI42" s="142"/>
      <c r="FUJ42" s="142"/>
      <c r="FUK42" s="143"/>
      <c r="FUL42" s="144"/>
      <c r="FUM42" s="144"/>
      <c r="FUN42" s="144"/>
      <c r="FUO42" s="141"/>
      <c r="FUP42" s="141"/>
      <c r="FUQ42" s="142"/>
      <c r="FUR42" s="142"/>
      <c r="FUS42" s="143"/>
      <c r="FUT42" s="144"/>
      <c r="FUU42" s="144"/>
      <c r="FUV42" s="144"/>
      <c r="FUW42" s="141"/>
      <c r="FUX42" s="141"/>
      <c r="FUY42" s="142"/>
      <c r="FUZ42" s="142"/>
      <c r="FVA42" s="143"/>
      <c r="FVB42" s="144"/>
      <c r="FVC42" s="144"/>
      <c r="FVD42" s="144"/>
      <c r="FVE42" s="141"/>
      <c r="FVF42" s="141"/>
      <c r="FVG42" s="142"/>
      <c r="FVH42" s="142"/>
      <c r="FVI42" s="143"/>
      <c r="FVJ42" s="144"/>
      <c r="FVK42" s="144"/>
      <c r="FVL42" s="144"/>
      <c r="FVM42" s="141"/>
      <c r="FVN42" s="141"/>
      <c r="FVO42" s="142"/>
      <c r="FVP42" s="142"/>
      <c r="FVQ42" s="143"/>
      <c r="FVR42" s="144"/>
      <c r="FVS42" s="144"/>
      <c r="FVT42" s="144"/>
      <c r="FVU42" s="141"/>
      <c r="FVV42" s="141"/>
      <c r="FVW42" s="142"/>
      <c r="FVX42" s="142"/>
      <c r="FVY42" s="143"/>
      <c r="FVZ42" s="144"/>
      <c r="FWA42" s="144"/>
      <c r="FWB42" s="144"/>
      <c r="FWC42" s="141"/>
      <c r="FWD42" s="141"/>
      <c r="FWE42" s="142"/>
      <c r="FWF42" s="142"/>
      <c r="FWG42" s="143"/>
      <c r="FWH42" s="144"/>
      <c r="FWI42" s="144"/>
      <c r="FWJ42" s="144"/>
      <c r="FWK42" s="141"/>
      <c r="FWL42" s="141"/>
      <c r="FWM42" s="142"/>
      <c r="FWN42" s="142"/>
      <c r="FWO42" s="143"/>
      <c r="FWP42" s="144"/>
      <c r="FWQ42" s="144"/>
      <c r="FWR42" s="144"/>
      <c r="FWS42" s="141"/>
      <c r="FWT42" s="141"/>
      <c r="FWU42" s="142"/>
      <c r="FWV42" s="142"/>
      <c r="FWW42" s="143"/>
      <c r="FWX42" s="144"/>
      <c r="FWY42" s="144"/>
      <c r="FWZ42" s="144"/>
      <c r="FXA42" s="141"/>
      <c r="FXB42" s="141"/>
      <c r="FXC42" s="142"/>
      <c r="FXD42" s="142"/>
      <c r="FXE42" s="143"/>
      <c r="FXF42" s="144"/>
      <c r="FXG42" s="144"/>
      <c r="FXH42" s="144"/>
      <c r="FXI42" s="141"/>
      <c r="FXJ42" s="141"/>
      <c r="FXK42" s="142"/>
      <c r="FXL42" s="142"/>
      <c r="FXM42" s="143"/>
      <c r="FXN42" s="144"/>
      <c r="FXO42" s="144"/>
      <c r="FXP42" s="144"/>
      <c r="FXQ42" s="141"/>
      <c r="FXR42" s="141"/>
      <c r="FXS42" s="142"/>
      <c r="FXT42" s="142"/>
      <c r="FXU42" s="143"/>
      <c r="FXV42" s="144"/>
      <c r="FXW42" s="144"/>
      <c r="FXX42" s="144"/>
      <c r="FXY42" s="141"/>
      <c r="FXZ42" s="141"/>
      <c r="FYA42" s="142"/>
      <c r="FYB42" s="142"/>
      <c r="FYC42" s="143"/>
      <c r="FYD42" s="144"/>
      <c r="FYE42" s="144"/>
      <c r="FYF42" s="144"/>
      <c r="FYG42" s="141"/>
      <c r="FYH42" s="141"/>
      <c r="FYI42" s="142"/>
      <c r="FYJ42" s="142"/>
      <c r="FYK42" s="143"/>
      <c r="FYL42" s="144"/>
      <c r="FYM42" s="144"/>
      <c r="FYN42" s="144"/>
      <c r="FYO42" s="141"/>
      <c r="FYP42" s="141"/>
      <c r="FYQ42" s="142"/>
      <c r="FYR42" s="142"/>
      <c r="FYS42" s="143"/>
      <c r="FYT42" s="144"/>
      <c r="FYU42" s="144"/>
      <c r="FYV42" s="144"/>
      <c r="FYW42" s="141"/>
      <c r="FYX42" s="141"/>
      <c r="FYY42" s="142"/>
      <c r="FYZ42" s="142"/>
      <c r="FZA42" s="143"/>
      <c r="FZB42" s="144"/>
      <c r="FZC42" s="144"/>
      <c r="FZD42" s="144"/>
      <c r="FZE42" s="141"/>
      <c r="FZF42" s="141"/>
      <c r="FZG42" s="142"/>
      <c r="FZH42" s="142"/>
      <c r="FZI42" s="143"/>
      <c r="FZJ42" s="144"/>
      <c r="FZK42" s="144"/>
      <c r="FZL42" s="144"/>
      <c r="FZM42" s="141"/>
      <c r="FZN42" s="141"/>
      <c r="FZO42" s="142"/>
      <c r="FZP42" s="142"/>
      <c r="FZQ42" s="143"/>
      <c r="FZR42" s="144"/>
      <c r="FZS42" s="144"/>
      <c r="FZT42" s="144"/>
      <c r="FZU42" s="141"/>
      <c r="FZV42" s="141"/>
      <c r="FZW42" s="142"/>
      <c r="FZX42" s="142"/>
      <c r="FZY42" s="143"/>
      <c r="FZZ42" s="144"/>
      <c r="GAA42" s="144"/>
      <c r="GAB42" s="144"/>
      <c r="GAC42" s="141"/>
      <c r="GAD42" s="141"/>
      <c r="GAE42" s="142"/>
      <c r="GAF42" s="142"/>
      <c r="GAG42" s="143"/>
      <c r="GAH42" s="144"/>
      <c r="GAI42" s="144"/>
      <c r="GAJ42" s="144"/>
      <c r="GAK42" s="141"/>
      <c r="GAL42" s="141"/>
      <c r="GAM42" s="142"/>
      <c r="GAN42" s="142"/>
      <c r="GAO42" s="143"/>
      <c r="GAP42" s="144"/>
      <c r="GAQ42" s="144"/>
      <c r="GAR42" s="144"/>
      <c r="GAS42" s="141"/>
      <c r="GAT42" s="141"/>
      <c r="GAU42" s="142"/>
      <c r="GAV42" s="142"/>
      <c r="GAW42" s="143"/>
      <c r="GAX42" s="144"/>
      <c r="GAY42" s="144"/>
      <c r="GAZ42" s="144"/>
      <c r="GBA42" s="141"/>
      <c r="GBB42" s="141"/>
      <c r="GBC42" s="142"/>
      <c r="GBD42" s="142"/>
      <c r="GBE42" s="143"/>
      <c r="GBF42" s="144"/>
      <c r="GBG42" s="144"/>
      <c r="GBH42" s="144"/>
      <c r="GBI42" s="141"/>
      <c r="GBJ42" s="141"/>
      <c r="GBK42" s="142"/>
      <c r="GBL42" s="142"/>
      <c r="GBM42" s="143"/>
      <c r="GBN42" s="144"/>
      <c r="GBO42" s="144"/>
      <c r="GBP42" s="144"/>
      <c r="GBQ42" s="141"/>
      <c r="GBR42" s="141"/>
      <c r="GBS42" s="142"/>
      <c r="GBT42" s="142"/>
      <c r="GBU42" s="143"/>
      <c r="GBV42" s="144"/>
      <c r="GBW42" s="144"/>
      <c r="GBX42" s="144"/>
      <c r="GBY42" s="141"/>
      <c r="GBZ42" s="141"/>
      <c r="GCA42" s="142"/>
      <c r="GCB42" s="142"/>
      <c r="GCC42" s="143"/>
      <c r="GCD42" s="144"/>
      <c r="GCE42" s="144"/>
      <c r="GCF42" s="144"/>
      <c r="GCG42" s="141"/>
      <c r="GCH42" s="141"/>
      <c r="GCI42" s="142"/>
      <c r="GCJ42" s="142"/>
      <c r="GCK42" s="143"/>
      <c r="GCL42" s="144"/>
      <c r="GCM42" s="144"/>
      <c r="GCN42" s="144"/>
      <c r="GCO42" s="141"/>
      <c r="GCP42" s="141"/>
      <c r="GCQ42" s="142"/>
      <c r="GCR42" s="142"/>
      <c r="GCS42" s="143"/>
      <c r="GCT42" s="144"/>
      <c r="GCU42" s="144"/>
      <c r="GCV42" s="144"/>
      <c r="GCW42" s="141"/>
      <c r="GCX42" s="141"/>
      <c r="GCY42" s="142"/>
      <c r="GCZ42" s="142"/>
      <c r="GDA42" s="143"/>
      <c r="GDB42" s="144"/>
      <c r="GDC42" s="144"/>
      <c r="GDD42" s="144"/>
      <c r="GDE42" s="141"/>
      <c r="GDF42" s="141"/>
      <c r="GDG42" s="142"/>
      <c r="GDH42" s="142"/>
      <c r="GDI42" s="143"/>
      <c r="GDJ42" s="144"/>
      <c r="GDK42" s="144"/>
      <c r="GDL42" s="144"/>
      <c r="GDM42" s="141"/>
      <c r="GDN42" s="141"/>
      <c r="GDO42" s="142"/>
      <c r="GDP42" s="142"/>
      <c r="GDQ42" s="143"/>
      <c r="GDR42" s="144"/>
      <c r="GDS42" s="144"/>
      <c r="GDT42" s="144"/>
      <c r="GDU42" s="141"/>
      <c r="GDV42" s="141"/>
      <c r="GDW42" s="142"/>
      <c r="GDX42" s="142"/>
      <c r="GDY42" s="143"/>
      <c r="GDZ42" s="144"/>
      <c r="GEA42" s="144"/>
      <c r="GEB42" s="144"/>
      <c r="GEC42" s="141"/>
      <c r="GED42" s="141"/>
      <c r="GEE42" s="142"/>
      <c r="GEF42" s="142"/>
      <c r="GEG42" s="143"/>
      <c r="GEH42" s="144"/>
      <c r="GEI42" s="144"/>
      <c r="GEJ42" s="144"/>
      <c r="GEK42" s="141"/>
      <c r="GEL42" s="141"/>
      <c r="GEM42" s="142"/>
      <c r="GEN42" s="142"/>
      <c r="GEO42" s="143"/>
      <c r="GEP42" s="144"/>
      <c r="GEQ42" s="144"/>
      <c r="GER42" s="144"/>
      <c r="GES42" s="141"/>
      <c r="GET42" s="141"/>
      <c r="GEU42" s="142"/>
      <c r="GEV42" s="142"/>
      <c r="GEW42" s="143"/>
      <c r="GEX42" s="144"/>
      <c r="GEY42" s="144"/>
      <c r="GEZ42" s="144"/>
      <c r="GFA42" s="141"/>
      <c r="GFB42" s="141"/>
      <c r="GFC42" s="142"/>
      <c r="GFD42" s="142"/>
      <c r="GFE42" s="143"/>
      <c r="GFF42" s="144"/>
      <c r="GFG42" s="144"/>
      <c r="GFH42" s="144"/>
      <c r="GFI42" s="141"/>
      <c r="GFJ42" s="141"/>
      <c r="GFK42" s="142"/>
      <c r="GFL42" s="142"/>
      <c r="GFM42" s="143"/>
      <c r="GFN42" s="144"/>
      <c r="GFO42" s="144"/>
      <c r="GFP42" s="144"/>
      <c r="GFQ42" s="141"/>
      <c r="GFR42" s="141"/>
      <c r="GFS42" s="142"/>
      <c r="GFT42" s="142"/>
      <c r="GFU42" s="143"/>
      <c r="GFV42" s="144"/>
      <c r="GFW42" s="144"/>
      <c r="GFX42" s="144"/>
      <c r="GFY42" s="141"/>
      <c r="GFZ42" s="141"/>
      <c r="GGA42" s="142"/>
      <c r="GGB42" s="142"/>
      <c r="GGC42" s="143"/>
      <c r="GGD42" s="144"/>
      <c r="GGE42" s="144"/>
      <c r="GGF42" s="144"/>
      <c r="GGG42" s="141"/>
      <c r="GGH42" s="141"/>
      <c r="GGI42" s="142"/>
      <c r="GGJ42" s="142"/>
      <c r="GGK42" s="143"/>
      <c r="GGL42" s="144"/>
      <c r="GGM42" s="144"/>
      <c r="GGN42" s="144"/>
      <c r="GGO42" s="141"/>
      <c r="GGP42" s="141"/>
      <c r="GGQ42" s="142"/>
      <c r="GGR42" s="142"/>
      <c r="GGS42" s="143"/>
      <c r="GGT42" s="144"/>
      <c r="GGU42" s="144"/>
      <c r="GGV42" s="144"/>
      <c r="GGW42" s="141"/>
      <c r="GGX42" s="141"/>
      <c r="GGY42" s="142"/>
      <c r="GGZ42" s="142"/>
      <c r="GHA42" s="143"/>
      <c r="GHB42" s="144"/>
      <c r="GHC42" s="144"/>
      <c r="GHD42" s="144"/>
      <c r="GHE42" s="141"/>
      <c r="GHF42" s="141"/>
      <c r="GHG42" s="142"/>
      <c r="GHH42" s="142"/>
      <c r="GHI42" s="143"/>
      <c r="GHJ42" s="144"/>
      <c r="GHK42" s="144"/>
      <c r="GHL42" s="144"/>
      <c r="GHM42" s="141"/>
      <c r="GHN42" s="141"/>
      <c r="GHO42" s="142"/>
      <c r="GHP42" s="142"/>
      <c r="GHQ42" s="143"/>
      <c r="GHR42" s="144"/>
      <c r="GHS42" s="144"/>
      <c r="GHT42" s="144"/>
      <c r="GHU42" s="141"/>
      <c r="GHV42" s="141"/>
      <c r="GHW42" s="142"/>
      <c r="GHX42" s="142"/>
      <c r="GHY42" s="143"/>
      <c r="GHZ42" s="144"/>
      <c r="GIA42" s="144"/>
      <c r="GIB42" s="144"/>
      <c r="GIC42" s="141"/>
      <c r="GID42" s="141"/>
      <c r="GIE42" s="142"/>
      <c r="GIF42" s="142"/>
      <c r="GIG42" s="143"/>
      <c r="GIH42" s="144"/>
      <c r="GII42" s="144"/>
      <c r="GIJ42" s="144"/>
      <c r="GIK42" s="141"/>
      <c r="GIL42" s="141"/>
      <c r="GIM42" s="142"/>
      <c r="GIN42" s="142"/>
      <c r="GIO42" s="143"/>
      <c r="GIP42" s="144"/>
      <c r="GIQ42" s="144"/>
      <c r="GIR42" s="144"/>
      <c r="GIS42" s="141"/>
      <c r="GIT42" s="141"/>
      <c r="GIU42" s="142"/>
      <c r="GIV42" s="142"/>
      <c r="GIW42" s="143"/>
      <c r="GIX42" s="144"/>
      <c r="GIY42" s="144"/>
      <c r="GIZ42" s="144"/>
      <c r="GJA42" s="141"/>
      <c r="GJB42" s="141"/>
      <c r="GJC42" s="142"/>
      <c r="GJD42" s="142"/>
      <c r="GJE42" s="143"/>
      <c r="GJF42" s="144"/>
      <c r="GJG42" s="144"/>
      <c r="GJH42" s="144"/>
      <c r="GJI42" s="141"/>
      <c r="GJJ42" s="141"/>
      <c r="GJK42" s="142"/>
      <c r="GJL42" s="142"/>
      <c r="GJM42" s="143"/>
      <c r="GJN42" s="144"/>
      <c r="GJO42" s="144"/>
      <c r="GJP42" s="144"/>
      <c r="GJQ42" s="141"/>
      <c r="GJR42" s="141"/>
      <c r="GJS42" s="142"/>
      <c r="GJT42" s="142"/>
      <c r="GJU42" s="143"/>
      <c r="GJV42" s="144"/>
      <c r="GJW42" s="144"/>
      <c r="GJX42" s="144"/>
      <c r="GJY42" s="141"/>
      <c r="GJZ42" s="141"/>
      <c r="GKA42" s="142"/>
      <c r="GKB42" s="142"/>
      <c r="GKC42" s="143"/>
      <c r="GKD42" s="144"/>
      <c r="GKE42" s="144"/>
      <c r="GKF42" s="144"/>
      <c r="GKG42" s="141"/>
      <c r="GKH42" s="141"/>
      <c r="GKI42" s="142"/>
      <c r="GKJ42" s="142"/>
      <c r="GKK42" s="143"/>
      <c r="GKL42" s="144"/>
      <c r="GKM42" s="144"/>
      <c r="GKN42" s="144"/>
      <c r="GKO42" s="141"/>
      <c r="GKP42" s="141"/>
      <c r="GKQ42" s="142"/>
      <c r="GKR42" s="142"/>
      <c r="GKS42" s="143"/>
      <c r="GKT42" s="144"/>
      <c r="GKU42" s="144"/>
      <c r="GKV42" s="144"/>
      <c r="GKW42" s="141"/>
      <c r="GKX42" s="141"/>
      <c r="GKY42" s="142"/>
      <c r="GKZ42" s="142"/>
      <c r="GLA42" s="143"/>
      <c r="GLB42" s="144"/>
      <c r="GLC42" s="144"/>
      <c r="GLD42" s="144"/>
      <c r="GLE42" s="141"/>
      <c r="GLF42" s="141"/>
      <c r="GLG42" s="142"/>
      <c r="GLH42" s="142"/>
      <c r="GLI42" s="143"/>
      <c r="GLJ42" s="144"/>
      <c r="GLK42" s="144"/>
      <c r="GLL42" s="144"/>
      <c r="GLM42" s="141"/>
      <c r="GLN42" s="141"/>
      <c r="GLO42" s="142"/>
      <c r="GLP42" s="142"/>
      <c r="GLQ42" s="143"/>
      <c r="GLR42" s="144"/>
      <c r="GLS42" s="144"/>
      <c r="GLT42" s="144"/>
      <c r="GLU42" s="141"/>
      <c r="GLV42" s="141"/>
      <c r="GLW42" s="142"/>
      <c r="GLX42" s="142"/>
      <c r="GLY42" s="143"/>
      <c r="GLZ42" s="144"/>
      <c r="GMA42" s="144"/>
      <c r="GMB42" s="144"/>
      <c r="GMC42" s="141"/>
      <c r="GMD42" s="141"/>
      <c r="GME42" s="142"/>
      <c r="GMF42" s="142"/>
      <c r="GMG42" s="143"/>
      <c r="GMH42" s="144"/>
      <c r="GMI42" s="144"/>
      <c r="GMJ42" s="144"/>
      <c r="GMK42" s="141"/>
      <c r="GML42" s="141"/>
      <c r="GMM42" s="142"/>
      <c r="GMN42" s="142"/>
      <c r="GMO42" s="143"/>
      <c r="GMP42" s="144"/>
      <c r="GMQ42" s="144"/>
      <c r="GMR42" s="144"/>
      <c r="GMS42" s="141"/>
      <c r="GMT42" s="141"/>
      <c r="GMU42" s="142"/>
      <c r="GMV42" s="142"/>
      <c r="GMW42" s="143"/>
      <c r="GMX42" s="144"/>
      <c r="GMY42" s="144"/>
      <c r="GMZ42" s="144"/>
      <c r="GNA42" s="141"/>
      <c r="GNB42" s="141"/>
      <c r="GNC42" s="142"/>
      <c r="GND42" s="142"/>
      <c r="GNE42" s="143"/>
      <c r="GNF42" s="144"/>
      <c r="GNG42" s="144"/>
      <c r="GNH42" s="144"/>
      <c r="GNI42" s="141"/>
      <c r="GNJ42" s="141"/>
      <c r="GNK42" s="142"/>
      <c r="GNL42" s="142"/>
      <c r="GNM42" s="143"/>
      <c r="GNN42" s="144"/>
      <c r="GNO42" s="144"/>
      <c r="GNP42" s="144"/>
      <c r="GNQ42" s="141"/>
      <c r="GNR42" s="141"/>
      <c r="GNS42" s="142"/>
      <c r="GNT42" s="142"/>
      <c r="GNU42" s="143"/>
      <c r="GNV42" s="144"/>
      <c r="GNW42" s="144"/>
      <c r="GNX42" s="144"/>
      <c r="GNY42" s="141"/>
      <c r="GNZ42" s="141"/>
      <c r="GOA42" s="142"/>
      <c r="GOB42" s="142"/>
      <c r="GOC42" s="143"/>
      <c r="GOD42" s="144"/>
      <c r="GOE42" s="144"/>
      <c r="GOF42" s="144"/>
      <c r="GOG42" s="141"/>
      <c r="GOH42" s="141"/>
      <c r="GOI42" s="142"/>
      <c r="GOJ42" s="142"/>
      <c r="GOK42" s="143"/>
      <c r="GOL42" s="144"/>
      <c r="GOM42" s="144"/>
      <c r="GON42" s="144"/>
      <c r="GOO42" s="141"/>
      <c r="GOP42" s="141"/>
      <c r="GOQ42" s="142"/>
      <c r="GOR42" s="142"/>
      <c r="GOS42" s="143"/>
      <c r="GOT42" s="144"/>
      <c r="GOU42" s="144"/>
      <c r="GOV42" s="144"/>
      <c r="GOW42" s="141"/>
      <c r="GOX42" s="141"/>
      <c r="GOY42" s="142"/>
      <c r="GOZ42" s="142"/>
      <c r="GPA42" s="143"/>
      <c r="GPB42" s="144"/>
      <c r="GPC42" s="144"/>
      <c r="GPD42" s="144"/>
      <c r="GPE42" s="141"/>
      <c r="GPF42" s="141"/>
      <c r="GPG42" s="142"/>
      <c r="GPH42" s="142"/>
      <c r="GPI42" s="143"/>
      <c r="GPJ42" s="144"/>
      <c r="GPK42" s="144"/>
      <c r="GPL42" s="144"/>
      <c r="GPM42" s="141"/>
      <c r="GPN42" s="141"/>
      <c r="GPO42" s="142"/>
      <c r="GPP42" s="142"/>
      <c r="GPQ42" s="143"/>
      <c r="GPR42" s="144"/>
      <c r="GPS42" s="144"/>
      <c r="GPT42" s="144"/>
      <c r="GPU42" s="141"/>
      <c r="GPV42" s="141"/>
      <c r="GPW42" s="142"/>
      <c r="GPX42" s="142"/>
      <c r="GPY42" s="143"/>
      <c r="GPZ42" s="144"/>
      <c r="GQA42" s="144"/>
      <c r="GQB42" s="144"/>
      <c r="GQC42" s="141"/>
      <c r="GQD42" s="141"/>
      <c r="GQE42" s="142"/>
      <c r="GQF42" s="142"/>
      <c r="GQG42" s="143"/>
      <c r="GQH42" s="144"/>
      <c r="GQI42" s="144"/>
      <c r="GQJ42" s="144"/>
      <c r="GQK42" s="141"/>
      <c r="GQL42" s="141"/>
      <c r="GQM42" s="142"/>
      <c r="GQN42" s="142"/>
      <c r="GQO42" s="143"/>
      <c r="GQP42" s="144"/>
      <c r="GQQ42" s="144"/>
      <c r="GQR42" s="144"/>
      <c r="GQS42" s="141"/>
      <c r="GQT42" s="141"/>
      <c r="GQU42" s="142"/>
      <c r="GQV42" s="142"/>
      <c r="GQW42" s="143"/>
      <c r="GQX42" s="144"/>
      <c r="GQY42" s="144"/>
      <c r="GQZ42" s="144"/>
      <c r="GRA42" s="141"/>
      <c r="GRB42" s="141"/>
      <c r="GRC42" s="142"/>
      <c r="GRD42" s="142"/>
      <c r="GRE42" s="143"/>
      <c r="GRF42" s="144"/>
      <c r="GRG42" s="144"/>
      <c r="GRH42" s="144"/>
      <c r="GRI42" s="141"/>
      <c r="GRJ42" s="141"/>
      <c r="GRK42" s="142"/>
      <c r="GRL42" s="142"/>
      <c r="GRM42" s="143"/>
      <c r="GRN42" s="144"/>
      <c r="GRO42" s="144"/>
      <c r="GRP42" s="144"/>
      <c r="GRQ42" s="141"/>
      <c r="GRR42" s="141"/>
      <c r="GRS42" s="142"/>
      <c r="GRT42" s="142"/>
      <c r="GRU42" s="143"/>
      <c r="GRV42" s="144"/>
      <c r="GRW42" s="144"/>
      <c r="GRX42" s="144"/>
      <c r="GRY42" s="141"/>
      <c r="GRZ42" s="141"/>
      <c r="GSA42" s="142"/>
      <c r="GSB42" s="142"/>
      <c r="GSC42" s="143"/>
      <c r="GSD42" s="144"/>
      <c r="GSE42" s="144"/>
      <c r="GSF42" s="144"/>
      <c r="GSG42" s="141"/>
      <c r="GSH42" s="141"/>
      <c r="GSI42" s="142"/>
      <c r="GSJ42" s="142"/>
      <c r="GSK42" s="143"/>
      <c r="GSL42" s="144"/>
      <c r="GSM42" s="144"/>
      <c r="GSN42" s="144"/>
      <c r="GSO42" s="141"/>
      <c r="GSP42" s="141"/>
      <c r="GSQ42" s="142"/>
      <c r="GSR42" s="142"/>
      <c r="GSS42" s="143"/>
      <c r="GST42" s="144"/>
      <c r="GSU42" s="144"/>
      <c r="GSV42" s="144"/>
      <c r="GSW42" s="141"/>
      <c r="GSX42" s="141"/>
      <c r="GSY42" s="142"/>
      <c r="GSZ42" s="142"/>
      <c r="GTA42" s="143"/>
      <c r="GTB42" s="144"/>
      <c r="GTC42" s="144"/>
      <c r="GTD42" s="144"/>
      <c r="GTE42" s="141"/>
      <c r="GTF42" s="141"/>
      <c r="GTG42" s="142"/>
      <c r="GTH42" s="142"/>
      <c r="GTI42" s="143"/>
      <c r="GTJ42" s="144"/>
      <c r="GTK42" s="144"/>
      <c r="GTL42" s="144"/>
      <c r="GTM42" s="141"/>
      <c r="GTN42" s="141"/>
      <c r="GTO42" s="142"/>
      <c r="GTP42" s="142"/>
      <c r="GTQ42" s="143"/>
      <c r="GTR42" s="144"/>
      <c r="GTS42" s="144"/>
      <c r="GTT42" s="144"/>
      <c r="GTU42" s="141"/>
      <c r="GTV42" s="141"/>
      <c r="GTW42" s="142"/>
      <c r="GTX42" s="142"/>
      <c r="GTY42" s="143"/>
      <c r="GTZ42" s="144"/>
      <c r="GUA42" s="144"/>
      <c r="GUB42" s="144"/>
      <c r="GUC42" s="141"/>
      <c r="GUD42" s="141"/>
      <c r="GUE42" s="142"/>
      <c r="GUF42" s="142"/>
      <c r="GUG42" s="143"/>
      <c r="GUH42" s="144"/>
      <c r="GUI42" s="144"/>
      <c r="GUJ42" s="144"/>
      <c r="GUK42" s="141"/>
      <c r="GUL42" s="141"/>
      <c r="GUM42" s="142"/>
      <c r="GUN42" s="142"/>
      <c r="GUO42" s="143"/>
      <c r="GUP42" s="144"/>
      <c r="GUQ42" s="144"/>
      <c r="GUR42" s="144"/>
      <c r="GUS42" s="141"/>
      <c r="GUT42" s="141"/>
      <c r="GUU42" s="142"/>
      <c r="GUV42" s="142"/>
      <c r="GUW42" s="143"/>
      <c r="GUX42" s="144"/>
      <c r="GUY42" s="144"/>
      <c r="GUZ42" s="144"/>
      <c r="GVA42" s="141"/>
      <c r="GVB42" s="141"/>
      <c r="GVC42" s="142"/>
      <c r="GVD42" s="142"/>
      <c r="GVE42" s="143"/>
      <c r="GVF42" s="144"/>
      <c r="GVG42" s="144"/>
      <c r="GVH42" s="144"/>
      <c r="GVI42" s="141"/>
      <c r="GVJ42" s="141"/>
      <c r="GVK42" s="142"/>
      <c r="GVL42" s="142"/>
      <c r="GVM42" s="143"/>
      <c r="GVN42" s="144"/>
      <c r="GVO42" s="144"/>
      <c r="GVP42" s="144"/>
      <c r="GVQ42" s="141"/>
      <c r="GVR42" s="141"/>
      <c r="GVS42" s="142"/>
      <c r="GVT42" s="142"/>
      <c r="GVU42" s="143"/>
      <c r="GVV42" s="144"/>
      <c r="GVW42" s="144"/>
      <c r="GVX42" s="144"/>
      <c r="GVY42" s="141"/>
      <c r="GVZ42" s="141"/>
      <c r="GWA42" s="142"/>
      <c r="GWB42" s="142"/>
      <c r="GWC42" s="143"/>
      <c r="GWD42" s="144"/>
      <c r="GWE42" s="144"/>
      <c r="GWF42" s="144"/>
      <c r="GWG42" s="141"/>
      <c r="GWH42" s="141"/>
      <c r="GWI42" s="142"/>
      <c r="GWJ42" s="142"/>
      <c r="GWK42" s="143"/>
      <c r="GWL42" s="144"/>
      <c r="GWM42" s="144"/>
      <c r="GWN42" s="144"/>
      <c r="GWO42" s="141"/>
      <c r="GWP42" s="141"/>
      <c r="GWQ42" s="142"/>
      <c r="GWR42" s="142"/>
      <c r="GWS42" s="143"/>
      <c r="GWT42" s="144"/>
      <c r="GWU42" s="144"/>
      <c r="GWV42" s="144"/>
      <c r="GWW42" s="141"/>
      <c r="GWX42" s="141"/>
      <c r="GWY42" s="142"/>
      <c r="GWZ42" s="142"/>
      <c r="GXA42" s="143"/>
      <c r="GXB42" s="144"/>
      <c r="GXC42" s="144"/>
      <c r="GXD42" s="144"/>
      <c r="GXE42" s="141"/>
      <c r="GXF42" s="141"/>
      <c r="GXG42" s="142"/>
      <c r="GXH42" s="142"/>
      <c r="GXI42" s="143"/>
      <c r="GXJ42" s="144"/>
      <c r="GXK42" s="144"/>
      <c r="GXL42" s="144"/>
      <c r="GXM42" s="141"/>
      <c r="GXN42" s="141"/>
      <c r="GXO42" s="142"/>
      <c r="GXP42" s="142"/>
      <c r="GXQ42" s="143"/>
      <c r="GXR42" s="144"/>
      <c r="GXS42" s="144"/>
      <c r="GXT42" s="144"/>
      <c r="GXU42" s="141"/>
      <c r="GXV42" s="141"/>
      <c r="GXW42" s="142"/>
      <c r="GXX42" s="142"/>
      <c r="GXY42" s="143"/>
      <c r="GXZ42" s="144"/>
      <c r="GYA42" s="144"/>
      <c r="GYB42" s="144"/>
      <c r="GYC42" s="141"/>
      <c r="GYD42" s="141"/>
      <c r="GYE42" s="142"/>
      <c r="GYF42" s="142"/>
      <c r="GYG42" s="143"/>
      <c r="GYH42" s="144"/>
      <c r="GYI42" s="144"/>
      <c r="GYJ42" s="144"/>
      <c r="GYK42" s="141"/>
      <c r="GYL42" s="141"/>
      <c r="GYM42" s="142"/>
      <c r="GYN42" s="142"/>
      <c r="GYO42" s="143"/>
      <c r="GYP42" s="144"/>
      <c r="GYQ42" s="144"/>
      <c r="GYR42" s="144"/>
      <c r="GYS42" s="141"/>
      <c r="GYT42" s="141"/>
      <c r="GYU42" s="142"/>
      <c r="GYV42" s="142"/>
      <c r="GYW42" s="143"/>
      <c r="GYX42" s="144"/>
      <c r="GYY42" s="144"/>
      <c r="GYZ42" s="144"/>
      <c r="GZA42" s="141"/>
      <c r="GZB42" s="141"/>
      <c r="GZC42" s="142"/>
      <c r="GZD42" s="142"/>
      <c r="GZE42" s="143"/>
      <c r="GZF42" s="144"/>
      <c r="GZG42" s="144"/>
      <c r="GZH42" s="144"/>
      <c r="GZI42" s="141"/>
      <c r="GZJ42" s="141"/>
      <c r="GZK42" s="142"/>
      <c r="GZL42" s="142"/>
      <c r="GZM42" s="143"/>
      <c r="GZN42" s="144"/>
      <c r="GZO42" s="144"/>
      <c r="GZP42" s="144"/>
      <c r="GZQ42" s="141"/>
      <c r="GZR42" s="141"/>
      <c r="GZS42" s="142"/>
      <c r="GZT42" s="142"/>
      <c r="GZU42" s="143"/>
      <c r="GZV42" s="144"/>
      <c r="GZW42" s="144"/>
      <c r="GZX42" s="144"/>
      <c r="GZY42" s="141"/>
      <c r="GZZ42" s="141"/>
      <c r="HAA42" s="142"/>
      <c r="HAB42" s="142"/>
      <c r="HAC42" s="143"/>
      <c r="HAD42" s="144"/>
      <c r="HAE42" s="144"/>
      <c r="HAF42" s="144"/>
      <c r="HAG42" s="141"/>
      <c r="HAH42" s="141"/>
      <c r="HAI42" s="142"/>
      <c r="HAJ42" s="142"/>
      <c r="HAK42" s="143"/>
      <c r="HAL42" s="144"/>
      <c r="HAM42" s="144"/>
      <c r="HAN42" s="144"/>
      <c r="HAO42" s="141"/>
      <c r="HAP42" s="141"/>
      <c r="HAQ42" s="142"/>
      <c r="HAR42" s="142"/>
      <c r="HAS42" s="143"/>
      <c r="HAT42" s="144"/>
      <c r="HAU42" s="144"/>
      <c r="HAV42" s="144"/>
      <c r="HAW42" s="141"/>
      <c r="HAX42" s="141"/>
      <c r="HAY42" s="142"/>
      <c r="HAZ42" s="142"/>
      <c r="HBA42" s="143"/>
      <c r="HBB42" s="144"/>
      <c r="HBC42" s="144"/>
      <c r="HBD42" s="144"/>
      <c r="HBE42" s="141"/>
      <c r="HBF42" s="141"/>
      <c r="HBG42" s="142"/>
      <c r="HBH42" s="142"/>
      <c r="HBI42" s="143"/>
      <c r="HBJ42" s="144"/>
      <c r="HBK42" s="144"/>
      <c r="HBL42" s="144"/>
      <c r="HBM42" s="141"/>
      <c r="HBN42" s="141"/>
      <c r="HBO42" s="142"/>
      <c r="HBP42" s="142"/>
      <c r="HBQ42" s="143"/>
      <c r="HBR42" s="144"/>
      <c r="HBS42" s="144"/>
      <c r="HBT42" s="144"/>
      <c r="HBU42" s="141"/>
      <c r="HBV42" s="141"/>
      <c r="HBW42" s="142"/>
      <c r="HBX42" s="142"/>
      <c r="HBY42" s="143"/>
      <c r="HBZ42" s="144"/>
      <c r="HCA42" s="144"/>
      <c r="HCB42" s="144"/>
      <c r="HCC42" s="141"/>
      <c r="HCD42" s="141"/>
      <c r="HCE42" s="142"/>
      <c r="HCF42" s="142"/>
      <c r="HCG42" s="143"/>
      <c r="HCH42" s="144"/>
      <c r="HCI42" s="144"/>
      <c r="HCJ42" s="144"/>
      <c r="HCK42" s="141"/>
      <c r="HCL42" s="141"/>
      <c r="HCM42" s="142"/>
      <c r="HCN42" s="142"/>
      <c r="HCO42" s="143"/>
      <c r="HCP42" s="144"/>
      <c r="HCQ42" s="144"/>
      <c r="HCR42" s="144"/>
      <c r="HCS42" s="141"/>
      <c r="HCT42" s="141"/>
      <c r="HCU42" s="142"/>
      <c r="HCV42" s="142"/>
      <c r="HCW42" s="143"/>
      <c r="HCX42" s="144"/>
      <c r="HCY42" s="144"/>
      <c r="HCZ42" s="144"/>
      <c r="HDA42" s="141"/>
      <c r="HDB42" s="141"/>
      <c r="HDC42" s="142"/>
      <c r="HDD42" s="142"/>
      <c r="HDE42" s="143"/>
      <c r="HDF42" s="144"/>
      <c r="HDG42" s="144"/>
      <c r="HDH42" s="144"/>
      <c r="HDI42" s="141"/>
      <c r="HDJ42" s="141"/>
      <c r="HDK42" s="142"/>
      <c r="HDL42" s="142"/>
      <c r="HDM42" s="143"/>
      <c r="HDN42" s="144"/>
      <c r="HDO42" s="144"/>
      <c r="HDP42" s="144"/>
      <c r="HDQ42" s="141"/>
      <c r="HDR42" s="141"/>
      <c r="HDS42" s="142"/>
      <c r="HDT42" s="142"/>
      <c r="HDU42" s="143"/>
      <c r="HDV42" s="144"/>
      <c r="HDW42" s="144"/>
      <c r="HDX42" s="144"/>
      <c r="HDY42" s="141"/>
      <c r="HDZ42" s="141"/>
      <c r="HEA42" s="142"/>
      <c r="HEB42" s="142"/>
      <c r="HEC42" s="143"/>
      <c r="HED42" s="144"/>
      <c r="HEE42" s="144"/>
      <c r="HEF42" s="144"/>
      <c r="HEG42" s="141"/>
      <c r="HEH42" s="141"/>
      <c r="HEI42" s="142"/>
      <c r="HEJ42" s="142"/>
      <c r="HEK42" s="143"/>
      <c r="HEL42" s="144"/>
      <c r="HEM42" s="144"/>
      <c r="HEN42" s="144"/>
      <c r="HEO42" s="141"/>
      <c r="HEP42" s="141"/>
      <c r="HEQ42" s="142"/>
      <c r="HER42" s="142"/>
      <c r="HES42" s="143"/>
      <c r="HET42" s="144"/>
      <c r="HEU42" s="144"/>
      <c r="HEV42" s="144"/>
      <c r="HEW42" s="141"/>
      <c r="HEX42" s="141"/>
      <c r="HEY42" s="142"/>
      <c r="HEZ42" s="142"/>
      <c r="HFA42" s="143"/>
      <c r="HFB42" s="144"/>
      <c r="HFC42" s="144"/>
      <c r="HFD42" s="144"/>
      <c r="HFE42" s="141"/>
      <c r="HFF42" s="141"/>
      <c r="HFG42" s="142"/>
      <c r="HFH42" s="142"/>
      <c r="HFI42" s="143"/>
      <c r="HFJ42" s="144"/>
      <c r="HFK42" s="144"/>
      <c r="HFL42" s="144"/>
      <c r="HFM42" s="141"/>
      <c r="HFN42" s="141"/>
      <c r="HFO42" s="142"/>
      <c r="HFP42" s="142"/>
      <c r="HFQ42" s="143"/>
      <c r="HFR42" s="144"/>
      <c r="HFS42" s="144"/>
      <c r="HFT42" s="144"/>
      <c r="HFU42" s="141"/>
      <c r="HFV42" s="141"/>
      <c r="HFW42" s="142"/>
      <c r="HFX42" s="142"/>
      <c r="HFY42" s="143"/>
      <c r="HFZ42" s="144"/>
      <c r="HGA42" s="144"/>
      <c r="HGB42" s="144"/>
      <c r="HGC42" s="141"/>
      <c r="HGD42" s="141"/>
      <c r="HGE42" s="142"/>
      <c r="HGF42" s="142"/>
      <c r="HGG42" s="143"/>
      <c r="HGH42" s="144"/>
      <c r="HGI42" s="144"/>
      <c r="HGJ42" s="144"/>
      <c r="HGK42" s="141"/>
      <c r="HGL42" s="141"/>
      <c r="HGM42" s="142"/>
      <c r="HGN42" s="142"/>
      <c r="HGO42" s="143"/>
      <c r="HGP42" s="144"/>
      <c r="HGQ42" s="144"/>
      <c r="HGR42" s="144"/>
      <c r="HGS42" s="141"/>
      <c r="HGT42" s="141"/>
      <c r="HGU42" s="142"/>
      <c r="HGV42" s="142"/>
      <c r="HGW42" s="143"/>
      <c r="HGX42" s="144"/>
      <c r="HGY42" s="144"/>
      <c r="HGZ42" s="144"/>
      <c r="HHA42" s="141"/>
      <c r="HHB42" s="141"/>
      <c r="HHC42" s="142"/>
      <c r="HHD42" s="142"/>
      <c r="HHE42" s="143"/>
      <c r="HHF42" s="144"/>
      <c r="HHG42" s="144"/>
      <c r="HHH42" s="144"/>
      <c r="HHI42" s="141"/>
      <c r="HHJ42" s="141"/>
      <c r="HHK42" s="142"/>
      <c r="HHL42" s="142"/>
      <c r="HHM42" s="143"/>
      <c r="HHN42" s="144"/>
      <c r="HHO42" s="144"/>
      <c r="HHP42" s="144"/>
      <c r="HHQ42" s="141"/>
      <c r="HHR42" s="141"/>
      <c r="HHS42" s="142"/>
      <c r="HHT42" s="142"/>
      <c r="HHU42" s="143"/>
      <c r="HHV42" s="144"/>
      <c r="HHW42" s="144"/>
      <c r="HHX42" s="144"/>
      <c r="HHY42" s="141"/>
      <c r="HHZ42" s="141"/>
      <c r="HIA42" s="142"/>
      <c r="HIB42" s="142"/>
      <c r="HIC42" s="143"/>
      <c r="HID42" s="144"/>
      <c r="HIE42" s="144"/>
      <c r="HIF42" s="144"/>
      <c r="HIG42" s="141"/>
      <c r="HIH42" s="141"/>
      <c r="HII42" s="142"/>
      <c r="HIJ42" s="142"/>
      <c r="HIK42" s="143"/>
      <c r="HIL42" s="144"/>
      <c r="HIM42" s="144"/>
      <c r="HIN42" s="144"/>
      <c r="HIO42" s="141"/>
      <c r="HIP42" s="141"/>
      <c r="HIQ42" s="142"/>
      <c r="HIR42" s="142"/>
      <c r="HIS42" s="143"/>
      <c r="HIT42" s="144"/>
      <c r="HIU42" s="144"/>
      <c r="HIV42" s="144"/>
      <c r="HIW42" s="141"/>
      <c r="HIX42" s="141"/>
      <c r="HIY42" s="142"/>
      <c r="HIZ42" s="142"/>
      <c r="HJA42" s="143"/>
      <c r="HJB42" s="144"/>
      <c r="HJC42" s="144"/>
      <c r="HJD42" s="144"/>
      <c r="HJE42" s="141"/>
      <c r="HJF42" s="141"/>
      <c r="HJG42" s="142"/>
      <c r="HJH42" s="142"/>
      <c r="HJI42" s="143"/>
      <c r="HJJ42" s="144"/>
      <c r="HJK42" s="144"/>
      <c r="HJL42" s="144"/>
      <c r="HJM42" s="141"/>
      <c r="HJN42" s="141"/>
      <c r="HJO42" s="142"/>
      <c r="HJP42" s="142"/>
      <c r="HJQ42" s="143"/>
      <c r="HJR42" s="144"/>
      <c r="HJS42" s="144"/>
      <c r="HJT42" s="144"/>
      <c r="HJU42" s="141"/>
      <c r="HJV42" s="141"/>
      <c r="HJW42" s="142"/>
      <c r="HJX42" s="142"/>
      <c r="HJY42" s="143"/>
      <c r="HJZ42" s="144"/>
      <c r="HKA42" s="144"/>
      <c r="HKB42" s="144"/>
      <c r="HKC42" s="141"/>
      <c r="HKD42" s="141"/>
      <c r="HKE42" s="142"/>
      <c r="HKF42" s="142"/>
      <c r="HKG42" s="143"/>
      <c r="HKH42" s="144"/>
      <c r="HKI42" s="144"/>
      <c r="HKJ42" s="144"/>
      <c r="HKK42" s="141"/>
      <c r="HKL42" s="141"/>
      <c r="HKM42" s="142"/>
      <c r="HKN42" s="142"/>
      <c r="HKO42" s="143"/>
      <c r="HKP42" s="144"/>
      <c r="HKQ42" s="144"/>
      <c r="HKR42" s="144"/>
      <c r="HKS42" s="141"/>
      <c r="HKT42" s="141"/>
      <c r="HKU42" s="142"/>
      <c r="HKV42" s="142"/>
      <c r="HKW42" s="143"/>
      <c r="HKX42" s="144"/>
      <c r="HKY42" s="144"/>
      <c r="HKZ42" s="144"/>
      <c r="HLA42" s="141"/>
      <c r="HLB42" s="141"/>
      <c r="HLC42" s="142"/>
      <c r="HLD42" s="142"/>
      <c r="HLE42" s="143"/>
      <c r="HLF42" s="144"/>
      <c r="HLG42" s="144"/>
      <c r="HLH42" s="144"/>
      <c r="HLI42" s="141"/>
      <c r="HLJ42" s="141"/>
      <c r="HLK42" s="142"/>
      <c r="HLL42" s="142"/>
      <c r="HLM42" s="143"/>
      <c r="HLN42" s="144"/>
      <c r="HLO42" s="144"/>
      <c r="HLP42" s="144"/>
      <c r="HLQ42" s="141"/>
      <c r="HLR42" s="141"/>
      <c r="HLS42" s="142"/>
      <c r="HLT42" s="142"/>
      <c r="HLU42" s="143"/>
      <c r="HLV42" s="144"/>
      <c r="HLW42" s="144"/>
      <c r="HLX42" s="144"/>
      <c r="HLY42" s="141"/>
      <c r="HLZ42" s="141"/>
      <c r="HMA42" s="142"/>
      <c r="HMB42" s="142"/>
      <c r="HMC42" s="143"/>
      <c r="HMD42" s="144"/>
      <c r="HME42" s="144"/>
      <c r="HMF42" s="144"/>
      <c r="HMG42" s="141"/>
      <c r="HMH42" s="141"/>
      <c r="HMI42" s="142"/>
      <c r="HMJ42" s="142"/>
      <c r="HMK42" s="143"/>
      <c r="HML42" s="144"/>
      <c r="HMM42" s="144"/>
      <c r="HMN42" s="144"/>
      <c r="HMO42" s="141"/>
      <c r="HMP42" s="141"/>
      <c r="HMQ42" s="142"/>
      <c r="HMR42" s="142"/>
      <c r="HMS42" s="143"/>
      <c r="HMT42" s="144"/>
      <c r="HMU42" s="144"/>
      <c r="HMV42" s="144"/>
      <c r="HMW42" s="141"/>
      <c r="HMX42" s="141"/>
      <c r="HMY42" s="142"/>
      <c r="HMZ42" s="142"/>
      <c r="HNA42" s="143"/>
      <c r="HNB42" s="144"/>
      <c r="HNC42" s="144"/>
      <c r="HND42" s="144"/>
      <c r="HNE42" s="141"/>
      <c r="HNF42" s="141"/>
      <c r="HNG42" s="142"/>
      <c r="HNH42" s="142"/>
      <c r="HNI42" s="143"/>
      <c r="HNJ42" s="144"/>
      <c r="HNK42" s="144"/>
      <c r="HNL42" s="144"/>
      <c r="HNM42" s="141"/>
      <c r="HNN42" s="141"/>
      <c r="HNO42" s="142"/>
      <c r="HNP42" s="142"/>
      <c r="HNQ42" s="143"/>
      <c r="HNR42" s="144"/>
      <c r="HNS42" s="144"/>
      <c r="HNT42" s="144"/>
      <c r="HNU42" s="141"/>
      <c r="HNV42" s="141"/>
      <c r="HNW42" s="142"/>
      <c r="HNX42" s="142"/>
      <c r="HNY42" s="143"/>
      <c r="HNZ42" s="144"/>
      <c r="HOA42" s="144"/>
      <c r="HOB42" s="144"/>
      <c r="HOC42" s="141"/>
      <c r="HOD42" s="141"/>
      <c r="HOE42" s="142"/>
      <c r="HOF42" s="142"/>
      <c r="HOG42" s="143"/>
      <c r="HOH42" s="144"/>
      <c r="HOI42" s="144"/>
      <c r="HOJ42" s="144"/>
      <c r="HOK42" s="141"/>
      <c r="HOL42" s="141"/>
      <c r="HOM42" s="142"/>
      <c r="HON42" s="142"/>
      <c r="HOO42" s="143"/>
      <c r="HOP42" s="144"/>
      <c r="HOQ42" s="144"/>
      <c r="HOR42" s="144"/>
      <c r="HOS42" s="141"/>
      <c r="HOT42" s="141"/>
      <c r="HOU42" s="142"/>
      <c r="HOV42" s="142"/>
      <c r="HOW42" s="143"/>
      <c r="HOX42" s="144"/>
      <c r="HOY42" s="144"/>
      <c r="HOZ42" s="144"/>
      <c r="HPA42" s="141"/>
      <c r="HPB42" s="141"/>
      <c r="HPC42" s="142"/>
      <c r="HPD42" s="142"/>
      <c r="HPE42" s="143"/>
      <c r="HPF42" s="144"/>
      <c r="HPG42" s="144"/>
      <c r="HPH42" s="144"/>
      <c r="HPI42" s="141"/>
      <c r="HPJ42" s="141"/>
      <c r="HPK42" s="142"/>
      <c r="HPL42" s="142"/>
      <c r="HPM42" s="143"/>
      <c r="HPN42" s="144"/>
      <c r="HPO42" s="144"/>
      <c r="HPP42" s="144"/>
      <c r="HPQ42" s="141"/>
      <c r="HPR42" s="141"/>
      <c r="HPS42" s="142"/>
      <c r="HPT42" s="142"/>
      <c r="HPU42" s="143"/>
      <c r="HPV42" s="144"/>
      <c r="HPW42" s="144"/>
      <c r="HPX42" s="144"/>
      <c r="HPY42" s="141"/>
      <c r="HPZ42" s="141"/>
      <c r="HQA42" s="142"/>
      <c r="HQB42" s="142"/>
      <c r="HQC42" s="143"/>
      <c r="HQD42" s="144"/>
      <c r="HQE42" s="144"/>
      <c r="HQF42" s="144"/>
      <c r="HQG42" s="141"/>
      <c r="HQH42" s="141"/>
      <c r="HQI42" s="142"/>
      <c r="HQJ42" s="142"/>
      <c r="HQK42" s="143"/>
      <c r="HQL42" s="144"/>
      <c r="HQM42" s="144"/>
      <c r="HQN42" s="144"/>
      <c r="HQO42" s="141"/>
      <c r="HQP42" s="141"/>
      <c r="HQQ42" s="142"/>
      <c r="HQR42" s="142"/>
      <c r="HQS42" s="143"/>
      <c r="HQT42" s="144"/>
      <c r="HQU42" s="144"/>
      <c r="HQV42" s="144"/>
      <c r="HQW42" s="141"/>
      <c r="HQX42" s="141"/>
      <c r="HQY42" s="142"/>
      <c r="HQZ42" s="142"/>
      <c r="HRA42" s="143"/>
      <c r="HRB42" s="144"/>
      <c r="HRC42" s="144"/>
      <c r="HRD42" s="144"/>
      <c r="HRE42" s="141"/>
      <c r="HRF42" s="141"/>
      <c r="HRG42" s="142"/>
      <c r="HRH42" s="142"/>
      <c r="HRI42" s="143"/>
      <c r="HRJ42" s="144"/>
      <c r="HRK42" s="144"/>
      <c r="HRL42" s="144"/>
      <c r="HRM42" s="141"/>
      <c r="HRN42" s="141"/>
      <c r="HRO42" s="142"/>
      <c r="HRP42" s="142"/>
      <c r="HRQ42" s="143"/>
      <c r="HRR42" s="144"/>
      <c r="HRS42" s="144"/>
      <c r="HRT42" s="144"/>
      <c r="HRU42" s="141"/>
      <c r="HRV42" s="141"/>
      <c r="HRW42" s="142"/>
      <c r="HRX42" s="142"/>
      <c r="HRY42" s="143"/>
      <c r="HRZ42" s="144"/>
      <c r="HSA42" s="144"/>
      <c r="HSB42" s="144"/>
      <c r="HSC42" s="141"/>
      <c r="HSD42" s="141"/>
      <c r="HSE42" s="142"/>
      <c r="HSF42" s="142"/>
      <c r="HSG42" s="143"/>
      <c r="HSH42" s="144"/>
      <c r="HSI42" s="144"/>
      <c r="HSJ42" s="144"/>
      <c r="HSK42" s="141"/>
      <c r="HSL42" s="141"/>
      <c r="HSM42" s="142"/>
      <c r="HSN42" s="142"/>
      <c r="HSO42" s="143"/>
      <c r="HSP42" s="144"/>
      <c r="HSQ42" s="144"/>
      <c r="HSR42" s="144"/>
      <c r="HSS42" s="141"/>
      <c r="HST42" s="141"/>
      <c r="HSU42" s="142"/>
      <c r="HSV42" s="142"/>
      <c r="HSW42" s="143"/>
      <c r="HSX42" s="144"/>
      <c r="HSY42" s="144"/>
      <c r="HSZ42" s="144"/>
      <c r="HTA42" s="141"/>
      <c r="HTB42" s="141"/>
      <c r="HTC42" s="142"/>
      <c r="HTD42" s="142"/>
      <c r="HTE42" s="143"/>
      <c r="HTF42" s="144"/>
      <c r="HTG42" s="144"/>
      <c r="HTH42" s="144"/>
      <c r="HTI42" s="141"/>
      <c r="HTJ42" s="141"/>
      <c r="HTK42" s="142"/>
      <c r="HTL42" s="142"/>
      <c r="HTM42" s="143"/>
      <c r="HTN42" s="144"/>
      <c r="HTO42" s="144"/>
      <c r="HTP42" s="144"/>
      <c r="HTQ42" s="141"/>
      <c r="HTR42" s="141"/>
      <c r="HTS42" s="142"/>
      <c r="HTT42" s="142"/>
      <c r="HTU42" s="143"/>
      <c r="HTV42" s="144"/>
      <c r="HTW42" s="144"/>
      <c r="HTX42" s="144"/>
      <c r="HTY42" s="141"/>
      <c r="HTZ42" s="141"/>
      <c r="HUA42" s="142"/>
      <c r="HUB42" s="142"/>
      <c r="HUC42" s="143"/>
      <c r="HUD42" s="144"/>
      <c r="HUE42" s="144"/>
      <c r="HUF42" s="144"/>
      <c r="HUG42" s="141"/>
      <c r="HUH42" s="141"/>
      <c r="HUI42" s="142"/>
      <c r="HUJ42" s="142"/>
      <c r="HUK42" s="143"/>
      <c r="HUL42" s="144"/>
      <c r="HUM42" s="144"/>
      <c r="HUN42" s="144"/>
      <c r="HUO42" s="141"/>
      <c r="HUP42" s="141"/>
      <c r="HUQ42" s="142"/>
      <c r="HUR42" s="142"/>
      <c r="HUS42" s="143"/>
      <c r="HUT42" s="144"/>
      <c r="HUU42" s="144"/>
      <c r="HUV42" s="144"/>
      <c r="HUW42" s="141"/>
      <c r="HUX42" s="141"/>
      <c r="HUY42" s="142"/>
      <c r="HUZ42" s="142"/>
      <c r="HVA42" s="143"/>
      <c r="HVB42" s="144"/>
      <c r="HVC42" s="144"/>
      <c r="HVD42" s="144"/>
      <c r="HVE42" s="141"/>
      <c r="HVF42" s="141"/>
      <c r="HVG42" s="142"/>
      <c r="HVH42" s="142"/>
      <c r="HVI42" s="143"/>
      <c r="HVJ42" s="144"/>
      <c r="HVK42" s="144"/>
      <c r="HVL42" s="144"/>
      <c r="HVM42" s="141"/>
      <c r="HVN42" s="141"/>
      <c r="HVO42" s="142"/>
      <c r="HVP42" s="142"/>
      <c r="HVQ42" s="143"/>
      <c r="HVR42" s="144"/>
      <c r="HVS42" s="144"/>
      <c r="HVT42" s="144"/>
      <c r="HVU42" s="141"/>
      <c r="HVV42" s="141"/>
      <c r="HVW42" s="142"/>
      <c r="HVX42" s="142"/>
      <c r="HVY42" s="143"/>
      <c r="HVZ42" s="144"/>
      <c r="HWA42" s="144"/>
      <c r="HWB42" s="144"/>
      <c r="HWC42" s="141"/>
      <c r="HWD42" s="141"/>
      <c r="HWE42" s="142"/>
      <c r="HWF42" s="142"/>
      <c r="HWG42" s="143"/>
      <c r="HWH42" s="144"/>
      <c r="HWI42" s="144"/>
      <c r="HWJ42" s="144"/>
      <c r="HWK42" s="141"/>
      <c r="HWL42" s="141"/>
      <c r="HWM42" s="142"/>
      <c r="HWN42" s="142"/>
      <c r="HWO42" s="143"/>
      <c r="HWP42" s="144"/>
      <c r="HWQ42" s="144"/>
      <c r="HWR42" s="144"/>
      <c r="HWS42" s="141"/>
      <c r="HWT42" s="141"/>
      <c r="HWU42" s="142"/>
      <c r="HWV42" s="142"/>
      <c r="HWW42" s="143"/>
      <c r="HWX42" s="144"/>
      <c r="HWY42" s="144"/>
      <c r="HWZ42" s="144"/>
      <c r="HXA42" s="141"/>
      <c r="HXB42" s="141"/>
      <c r="HXC42" s="142"/>
      <c r="HXD42" s="142"/>
      <c r="HXE42" s="143"/>
      <c r="HXF42" s="144"/>
      <c r="HXG42" s="144"/>
      <c r="HXH42" s="144"/>
      <c r="HXI42" s="141"/>
      <c r="HXJ42" s="141"/>
      <c r="HXK42" s="142"/>
      <c r="HXL42" s="142"/>
      <c r="HXM42" s="143"/>
      <c r="HXN42" s="144"/>
      <c r="HXO42" s="144"/>
      <c r="HXP42" s="144"/>
      <c r="HXQ42" s="141"/>
      <c r="HXR42" s="141"/>
      <c r="HXS42" s="142"/>
      <c r="HXT42" s="142"/>
      <c r="HXU42" s="143"/>
      <c r="HXV42" s="144"/>
      <c r="HXW42" s="144"/>
      <c r="HXX42" s="144"/>
      <c r="HXY42" s="141"/>
      <c r="HXZ42" s="141"/>
      <c r="HYA42" s="142"/>
      <c r="HYB42" s="142"/>
      <c r="HYC42" s="143"/>
      <c r="HYD42" s="144"/>
      <c r="HYE42" s="144"/>
      <c r="HYF42" s="144"/>
      <c r="HYG42" s="141"/>
      <c r="HYH42" s="141"/>
      <c r="HYI42" s="142"/>
      <c r="HYJ42" s="142"/>
      <c r="HYK42" s="143"/>
      <c r="HYL42" s="144"/>
      <c r="HYM42" s="144"/>
      <c r="HYN42" s="144"/>
      <c r="HYO42" s="141"/>
      <c r="HYP42" s="141"/>
      <c r="HYQ42" s="142"/>
      <c r="HYR42" s="142"/>
      <c r="HYS42" s="143"/>
      <c r="HYT42" s="144"/>
      <c r="HYU42" s="144"/>
      <c r="HYV42" s="144"/>
      <c r="HYW42" s="141"/>
      <c r="HYX42" s="141"/>
      <c r="HYY42" s="142"/>
      <c r="HYZ42" s="142"/>
      <c r="HZA42" s="143"/>
      <c r="HZB42" s="144"/>
      <c r="HZC42" s="144"/>
      <c r="HZD42" s="144"/>
      <c r="HZE42" s="141"/>
      <c r="HZF42" s="141"/>
      <c r="HZG42" s="142"/>
      <c r="HZH42" s="142"/>
      <c r="HZI42" s="143"/>
      <c r="HZJ42" s="144"/>
      <c r="HZK42" s="144"/>
      <c r="HZL42" s="144"/>
      <c r="HZM42" s="141"/>
      <c r="HZN42" s="141"/>
      <c r="HZO42" s="142"/>
      <c r="HZP42" s="142"/>
      <c r="HZQ42" s="143"/>
      <c r="HZR42" s="144"/>
      <c r="HZS42" s="144"/>
      <c r="HZT42" s="144"/>
      <c r="HZU42" s="141"/>
      <c r="HZV42" s="141"/>
      <c r="HZW42" s="142"/>
      <c r="HZX42" s="142"/>
      <c r="HZY42" s="143"/>
      <c r="HZZ42" s="144"/>
      <c r="IAA42" s="144"/>
      <c r="IAB42" s="144"/>
      <c r="IAC42" s="141"/>
      <c r="IAD42" s="141"/>
      <c r="IAE42" s="142"/>
      <c r="IAF42" s="142"/>
      <c r="IAG42" s="143"/>
      <c r="IAH42" s="144"/>
      <c r="IAI42" s="144"/>
      <c r="IAJ42" s="144"/>
      <c r="IAK42" s="141"/>
      <c r="IAL42" s="141"/>
      <c r="IAM42" s="142"/>
      <c r="IAN42" s="142"/>
      <c r="IAO42" s="143"/>
      <c r="IAP42" s="144"/>
      <c r="IAQ42" s="144"/>
      <c r="IAR42" s="144"/>
      <c r="IAS42" s="141"/>
      <c r="IAT42" s="141"/>
      <c r="IAU42" s="142"/>
      <c r="IAV42" s="142"/>
      <c r="IAW42" s="143"/>
      <c r="IAX42" s="144"/>
      <c r="IAY42" s="144"/>
      <c r="IAZ42" s="144"/>
      <c r="IBA42" s="141"/>
      <c r="IBB42" s="141"/>
      <c r="IBC42" s="142"/>
      <c r="IBD42" s="142"/>
      <c r="IBE42" s="143"/>
      <c r="IBF42" s="144"/>
      <c r="IBG42" s="144"/>
      <c r="IBH42" s="144"/>
      <c r="IBI42" s="141"/>
      <c r="IBJ42" s="141"/>
      <c r="IBK42" s="142"/>
      <c r="IBL42" s="142"/>
      <c r="IBM42" s="143"/>
      <c r="IBN42" s="144"/>
      <c r="IBO42" s="144"/>
      <c r="IBP42" s="144"/>
      <c r="IBQ42" s="141"/>
      <c r="IBR42" s="141"/>
      <c r="IBS42" s="142"/>
      <c r="IBT42" s="142"/>
      <c r="IBU42" s="143"/>
      <c r="IBV42" s="144"/>
      <c r="IBW42" s="144"/>
      <c r="IBX42" s="144"/>
      <c r="IBY42" s="141"/>
      <c r="IBZ42" s="141"/>
      <c r="ICA42" s="142"/>
      <c r="ICB42" s="142"/>
      <c r="ICC42" s="143"/>
      <c r="ICD42" s="144"/>
      <c r="ICE42" s="144"/>
      <c r="ICF42" s="144"/>
      <c r="ICG42" s="141"/>
      <c r="ICH42" s="141"/>
      <c r="ICI42" s="142"/>
      <c r="ICJ42" s="142"/>
      <c r="ICK42" s="143"/>
      <c r="ICL42" s="144"/>
      <c r="ICM42" s="144"/>
      <c r="ICN42" s="144"/>
      <c r="ICO42" s="141"/>
      <c r="ICP42" s="141"/>
      <c r="ICQ42" s="142"/>
      <c r="ICR42" s="142"/>
      <c r="ICS42" s="143"/>
      <c r="ICT42" s="144"/>
      <c r="ICU42" s="144"/>
      <c r="ICV42" s="144"/>
      <c r="ICW42" s="141"/>
      <c r="ICX42" s="141"/>
      <c r="ICY42" s="142"/>
      <c r="ICZ42" s="142"/>
      <c r="IDA42" s="143"/>
      <c r="IDB42" s="144"/>
      <c r="IDC42" s="144"/>
      <c r="IDD42" s="144"/>
      <c r="IDE42" s="141"/>
      <c r="IDF42" s="141"/>
      <c r="IDG42" s="142"/>
      <c r="IDH42" s="142"/>
      <c r="IDI42" s="143"/>
      <c r="IDJ42" s="144"/>
      <c r="IDK42" s="144"/>
      <c r="IDL42" s="144"/>
      <c r="IDM42" s="141"/>
      <c r="IDN42" s="141"/>
      <c r="IDO42" s="142"/>
      <c r="IDP42" s="142"/>
      <c r="IDQ42" s="143"/>
      <c r="IDR42" s="144"/>
      <c r="IDS42" s="144"/>
      <c r="IDT42" s="144"/>
      <c r="IDU42" s="141"/>
      <c r="IDV42" s="141"/>
      <c r="IDW42" s="142"/>
      <c r="IDX42" s="142"/>
      <c r="IDY42" s="143"/>
      <c r="IDZ42" s="144"/>
      <c r="IEA42" s="144"/>
      <c r="IEB42" s="144"/>
      <c r="IEC42" s="141"/>
      <c r="IED42" s="141"/>
      <c r="IEE42" s="142"/>
      <c r="IEF42" s="142"/>
      <c r="IEG42" s="143"/>
      <c r="IEH42" s="144"/>
      <c r="IEI42" s="144"/>
      <c r="IEJ42" s="144"/>
      <c r="IEK42" s="141"/>
      <c r="IEL42" s="141"/>
      <c r="IEM42" s="142"/>
      <c r="IEN42" s="142"/>
      <c r="IEO42" s="143"/>
      <c r="IEP42" s="144"/>
      <c r="IEQ42" s="144"/>
      <c r="IER42" s="144"/>
      <c r="IES42" s="141"/>
      <c r="IET42" s="141"/>
      <c r="IEU42" s="142"/>
      <c r="IEV42" s="142"/>
      <c r="IEW42" s="143"/>
      <c r="IEX42" s="144"/>
      <c r="IEY42" s="144"/>
      <c r="IEZ42" s="144"/>
      <c r="IFA42" s="141"/>
      <c r="IFB42" s="141"/>
      <c r="IFC42" s="142"/>
      <c r="IFD42" s="142"/>
      <c r="IFE42" s="143"/>
      <c r="IFF42" s="144"/>
      <c r="IFG42" s="144"/>
      <c r="IFH42" s="144"/>
      <c r="IFI42" s="141"/>
      <c r="IFJ42" s="141"/>
      <c r="IFK42" s="142"/>
      <c r="IFL42" s="142"/>
      <c r="IFM42" s="143"/>
      <c r="IFN42" s="144"/>
      <c r="IFO42" s="144"/>
      <c r="IFP42" s="144"/>
      <c r="IFQ42" s="141"/>
      <c r="IFR42" s="141"/>
      <c r="IFS42" s="142"/>
      <c r="IFT42" s="142"/>
      <c r="IFU42" s="143"/>
      <c r="IFV42" s="144"/>
      <c r="IFW42" s="144"/>
      <c r="IFX42" s="144"/>
      <c r="IFY42" s="141"/>
      <c r="IFZ42" s="141"/>
      <c r="IGA42" s="142"/>
      <c r="IGB42" s="142"/>
      <c r="IGC42" s="143"/>
      <c r="IGD42" s="144"/>
      <c r="IGE42" s="144"/>
      <c r="IGF42" s="144"/>
      <c r="IGG42" s="141"/>
      <c r="IGH42" s="141"/>
      <c r="IGI42" s="142"/>
      <c r="IGJ42" s="142"/>
      <c r="IGK42" s="143"/>
      <c r="IGL42" s="144"/>
      <c r="IGM42" s="144"/>
      <c r="IGN42" s="144"/>
      <c r="IGO42" s="141"/>
      <c r="IGP42" s="141"/>
      <c r="IGQ42" s="142"/>
      <c r="IGR42" s="142"/>
      <c r="IGS42" s="143"/>
      <c r="IGT42" s="144"/>
      <c r="IGU42" s="144"/>
      <c r="IGV42" s="144"/>
      <c r="IGW42" s="141"/>
      <c r="IGX42" s="141"/>
      <c r="IGY42" s="142"/>
      <c r="IGZ42" s="142"/>
      <c r="IHA42" s="143"/>
      <c r="IHB42" s="144"/>
      <c r="IHC42" s="144"/>
      <c r="IHD42" s="144"/>
      <c r="IHE42" s="141"/>
      <c r="IHF42" s="141"/>
      <c r="IHG42" s="142"/>
      <c r="IHH42" s="142"/>
      <c r="IHI42" s="143"/>
      <c r="IHJ42" s="144"/>
      <c r="IHK42" s="144"/>
      <c r="IHL42" s="144"/>
      <c r="IHM42" s="141"/>
      <c r="IHN42" s="141"/>
      <c r="IHO42" s="142"/>
      <c r="IHP42" s="142"/>
      <c r="IHQ42" s="143"/>
      <c r="IHR42" s="144"/>
      <c r="IHS42" s="144"/>
      <c r="IHT42" s="144"/>
      <c r="IHU42" s="141"/>
      <c r="IHV42" s="141"/>
      <c r="IHW42" s="142"/>
      <c r="IHX42" s="142"/>
      <c r="IHY42" s="143"/>
      <c r="IHZ42" s="144"/>
      <c r="IIA42" s="144"/>
      <c r="IIB42" s="144"/>
      <c r="IIC42" s="141"/>
      <c r="IID42" s="141"/>
      <c r="IIE42" s="142"/>
      <c r="IIF42" s="142"/>
      <c r="IIG42" s="143"/>
      <c r="IIH42" s="144"/>
      <c r="III42" s="144"/>
      <c r="IIJ42" s="144"/>
      <c r="IIK42" s="141"/>
      <c r="IIL42" s="141"/>
      <c r="IIM42" s="142"/>
      <c r="IIN42" s="142"/>
      <c r="IIO42" s="143"/>
      <c r="IIP42" s="144"/>
      <c r="IIQ42" s="144"/>
      <c r="IIR42" s="144"/>
      <c r="IIS42" s="141"/>
      <c r="IIT42" s="141"/>
      <c r="IIU42" s="142"/>
      <c r="IIV42" s="142"/>
      <c r="IIW42" s="143"/>
      <c r="IIX42" s="144"/>
      <c r="IIY42" s="144"/>
      <c r="IIZ42" s="144"/>
      <c r="IJA42" s="141"/>
      <c r="IJB42" s="141"/>
      <c r="IJC42" s="142"/>
      <c r="IJD42" s="142"/>
      <c r="IJE42" s="143"/>
      <c r="IJF42" s="144"/>
      <c r="IJG42" s="144"/>
      <c r="IJH42" s="144"/>
      <c r="IJI42" s="141"/>
      <c r="IJJ42" s="141"/>
      <c r="IJK42" s="142"/>
      <c r="IJL42" s="142"/>
      <c r="IJM42" s="143"/>
      <c r="IJN42" s="144"/>
      <c r="IJO42" s="144"/>
      <c r="IJP42" s="144"/>
      <c r="IJQ42" s="141"/>
      <c r="IJR42" s="141"/>
      <c r="IJS42" s="142"/>
      <c r="IJT42" s="142"/>
      <c r="IJU42" s="143"/>
      <c r="IJV42" s="144"/>
      <c r="IJW42" s="144"/>
      <c r="IJX42" s="144"/>
      <c r="IJY42" s="141"/>
      <c r="IJZ42" s="141"/>
      <c r="IKA42" s="142"/>
      <c r="IKB42" s="142"/>
      <c r="IKC42" s="143"/>
      <c r="IKD42" s="144"/>
      <c r="IKE42" s="144"/>
      <c r="IKF42" s="144"/>
      <c r="IKG42" s="141"/>
      <c r="IKH42" s="141"/>
      <c r="IKI42" s="142"/>
      <c r="IKJ42" s="142"/>
      <c r="IKK42" s="143"/>
      <c r="IKL42" s="144"/>
      <c r="IKM42" s="144"/>
      <c r="IKN42" s="144"/>
      <c r="IKO42" s="141"/>
      <c r="IKP42" s="141"/>
      <c r="IKQ42" s="142"/>
      <c r="IKR42" s="142"/>
      <c r="IKS42" s="143"/>
      <c r="IKT42" s="144"/>
      <c r="IKU42" s="144"/>
      <c r="IKV42" s="144"/>
      <c r="IKW42" s="141"/>
      <c r="IKX42" s="141"/>
      <c r="IKY42" s="142"/>
      <c r="IKZ42" s="142"/>
      <c r="ILA42" s="143"/>
      <c r="ILB42" s="144"/>
      <c r="ILC42" s="144"/>
      <c r="ILD42" s="144"/>
      <c r="ILE42" s="141"/>
      <c r="ILF42" s="141"/>
      <c r="ILG42" s="142"/>
      <c r="ILH42" s="142"/>
      <c r="ILI42" s="143"/>
      <c r="ILJ42" s="144"/>
      <c r="ILK42" s="144"/>
      <c r="ILL42" s="144"/>
      <c r="ILM42" s="141"/>
      <c r="ILN42" s="141"/>
      <c r="ILO42" s="142"/>
      <c r="ILP42" s="142"/>
      <c r="ILQ42" s="143"/>
      <c r="ILR42" s="144"/>
      <c r="ILS42" s="144"/>
      <c r="ILT42" s="144"/>
      <c r="ILU42" s="141"/>
      <c r="ILV42" s="141"/>
      <c r="ILW42" s="142"/>
      <c r="ILX42" s="142"/>
      <c r="ILY42" s="143"/>
      <c r="ILZ42" s="144"/>
      <c r="IMA42" s="144"/>
      <c r="IMB42" s="144"/>
      <c r="IMC42" s="141"/>
      <c r="IMD42" s="141"/>
      <c r="IME42" s="142"/>
      <c r="IMF42" s="142"/>
      <c r="IMG42" s="143"/>
      <c r="IMH42" s="144"/>
      <c r="IMI42" s="144"/>
      <c r="IMJ42" s="144"/>
      <c r="IMK42" s="141"/>
      <c r="IML42" s="141"/>
      <c r="IMM42" s="142"/>
      <c r="IMN42" s="142"/>
      <c r="IMO42" s="143"/>
      <c r="IMP42" s="144"/>
      <c r="IMQ42" s="144"/>
      <c r="IMR42" s="144"/>
      <c r="IMS42" s="141"/>
      <c r="IMT42" s="141"/>
      <c r="IMU42" s="142"/>
      <c r="IMV42" s="142"/>
      <c r="IMW42" s="143"/>
      <c r="IMX42" s="144"/>
      <c r="IMY42" s="144"/>
      <c r="IMZ42" s="144"/>
      <c r="INA42" s="141"/>
      <c r="INB42" s="141"/>
      <c r="INC42" s="142"/>
      <c r="IND42" s="142"/>
      <c r="INE42" s="143"/>
      <c r="INF42" s="144"/>
      <c r="ING42" s="144"/>
      <c r="INH42" s="144"/>
      <c r="INI42" s="141"/>
      <c r="INJ42" s="141"/>
      <c r="INK42" s="142"/>
      <c r="INL42" s="142"/>
      <c r="INM42" s="143"/>
      <c r="INN42" s="144"/>
      <c r="INO42" s="144"/>
      <c r="INP42" s="144"/>
      <c r="INQ42" s="141"/>
      <c r="INR42" s="141"/>
      <c r="INS42" s="142"/>
      <c r="INT42" s="142"/>
      <c r="INU42" s="143"/>
      <c r="INV42" s="144"/>
      <c r="INW42" s="144"/>
      <c r="INX42" s="144"/>
      <c r="INY42" s="141"/>
      <c r="INZ42" s="141"/>
      <c r="IOA42" s="142"/>
      <c r="IOB42" s="142"/>
      <c r="IOC42" s="143"/>
      <c r="IOD42" s="144"/>
      <c r="IOE42" s="144"/>
      <c r="IOF42" s="144"/>
      <c r="IOG42" s="141"/>
      <c r="IOH42" s="141"/>
      <c r="IOI42" s="142"/>
      <c r="IOJ42" s="142"/>
      <c r="IOK42" s="143"/>
      <c r="IOL42" s="144"/>
      <c r="IOM42" s="144"/>
      <c r="ION42" s="144"/>
      <c r="IOO42" s="141"/>
      <c r="IOP42" s="141"/>
      <c r="IOQ42" s="142"/>
      <c r="IOR42" s="142"/>
      <c r="IOS42" s="143"/>
      <c r="IOT42" s="144"/>
      <c r="IOU42" s="144"/>
      <c r="IOV42" s="144"/>
      <c r="IOW42" s="141"/>
      <c r="IOX42" s="141"/>
      <c r="IOY42" s="142"/>
      <c r="IOZ42" s="142"/>
      <c r="IPA42" s="143"/>
      <c r="IPB42" s="144"/>
      <c r="IPC42" s="144"/>
      <c r="IPD42" s="144"/>
      <c r="IPE42" s="141"/>
      <c r="IPF42" s="141"/>
      <c r="IPG42" s="142"/>
      <c r="IPH42" s="142"/>
      <c r="IPI42" s="143"/>
      <c r="IPJ42" s="144"/>
      <c r="IPK42" s="144"/>
      <c r="IPL42" s="144"/>
      <c r="IPM42" s="141"/>
      <c r="IPN42" s="141"/>
      <c r="IPO42" s="142"/>
      <c r="IPP42" s="142"/>
      <c r="IPQ42" s="143"/>
      <c r="IPR42" s="144"/>
      <c r="IPS42" s="144"/>
      <c r="IPT42" s="144"/>
      <c r="IPU42" s="141"/>
      <c r="IPV42" s="141"/>
      <c r="IPW42" s="142"/>
      <c r="IPX42" s="142"/>
      <c r="IPY42" s="143"/>
      <c r="IPZ42" s="144"/>
      <c r="IQA42" s="144"/>
      <c r="IQB42" s="144"/>
      <c r="IQC42" s="141"/>
      <c r="IQD42" s="141"/>
      <c r="IQE42" s="142"/>
      <c r="IQF42" s="142"/>
      <c r="IQG42" s="143"/>
      <c r="IQH42" s="144"/>
      <c r="IQI42" s="144"/>
      <c r="IQJ42" s="144"/>
      <c r="IQK42" s="141"/>
      <c r="IQL42" s="141"/>
      <c r="IQM42" s="142"/>
      <c r="IQN42" s="142"/>
      <c r="IQO42" s="143"/>
      <c r="IQP42" s="144"/>
      <c r="IQQ42" s="144"/>
      <c r="IQR42" s="144"/>
      <c r="IQS42" s="141"/>
      <c r="IQT42" s="141"/>
      <c r="IQU42" s="142"/>
      <c r="IQV42" s="142"/>
      <c r="IQW42" s="143"/>
      <c r="IQX42" s="144"/>
      <c r="IQY42" s="144"/>
      <c r="IQZ42" s="144"/>
      <c r="IRA42" s="141"/>
      <c r="IRB42" s="141"/>
      <c r="IRC42" s="142"/>
      <c r="IRD42" s="142"/>
      <c r="IRE42" s="143"/>
      <c r="IRF42" s="144"/>
      <c r="IRG42" s="144"/>
      <c r="IRH42" s="144"/>
      <c r="IRI42" s="141"/>
      <c r="IRJ42" s="141"/>
      <c r="IRK42" s="142"/>
      <c r="IRL42" s="142"/>
      <c r="IRM42" s="143"/>
      <c r="IRN42" s="144"/>
      <c r="IRO42" s="144"/>
      <c r="IRP42" s="144"/>
      <c r="IRQ42" s="141"/>
      <c r="IRR42" s="141"/>
      <c r="IRS42" s="142"/>
      <c r="IRT42" s="142"/>
      <c r="IRU42" s="143"/>
      <c r="IRV42" s="144"/>
      <c r="IRW42" s="144"/>
      <c r="IRX42" s="144"/>
      <c r="IRY42" s="141"/>
      <c r="IRZ42" s="141"/>
      <c r="ISA42" s="142"/>
      <c r="ISB42" s="142"/>
      <c r="ISC42" s="143"/>
      <c r="ISD42" s="144"/>
      <c r="ISE42" s="144"/>
      <c r="ISF42" s="144"/>
      <c r="ISG42" s="141"/>
      <c r="ISH42" s="141"/>
      <c r="ISI42" s="142"/>
      <c r="ISJ42" s="142"/>
      <c r="ISK42" s="143"/>
      <c r="ISL42" s="144"/>
      <c r="ISM42" s="144"/>
      <c r="ISN42" s="144"/>
      <c r="ISO42" s="141"/>
      <c r="ISP42" s="141"/>
      <c r="ISQ42" s="142"/>
      <c r="ISR42" s="142"/>
      <c r="ISS42" s="143"/>
      <c r="IST42" s="144"/>
      <c r="ISU42" s="144"/>
      <c r="ISV42" s="144"/>
      <c r="ISW42" s="141"/>
      <c r="ISX42" s="141"/>
      <c r="ISY42" s="142"/>
      <c r="ISZ42" s="142"/>
      <c r="ITA42" s="143"/>
      <c r="ITB42" s="144"/>
      <c r="ITC42" s="144"/>
      <c r="ITD42" s="144"/>
      <c r="ITE42" s="141"/>
      <c r="ITF42" s="141"/>
      <c r="ITG42" s="142"/>
      <c r="ITH42" s="142"/>
      <c r="ITI42" s="143"/>
      <c r="ITJ42" s="144"/>
      <c r="ITK42" s="144"/>
      <c r="ITL42" s="144"/>
      <c r="ITM42" s="141"/>
      <c r="ITN42" s="141"/>
      <c r="ITO42" s="142"/>
      <c r="ITP42" s="142"/>
      <c r="ITQ42" s="143"/>
      <c r="ITR42" s="144"/>
      <c r="ITS42" s="144"/>
      <c r="ITT42" s="144"/>
      <c r="ITU42" s="141"/>
      <c r="ITV42" s="141"/>
      <c r="ITW42" s="142"/>
      <c r="ITX42" s="142"/>
      <c r="ITY42" s="143"/>
      <c r="ITZ42" s="144"/>
      <c r="IUA42" s="144"/>
      <c r="IUB42" s="144"/>
      <c r="IUC42" s="141"/>
      <c r="IUD42" s="141"/>
      <c r="IUE42" s="142"/>
      <c r="IUF42" s="142"/>
      <c r="IUG42" s="143"/>
      <c r="IUH42" s="144"/>
      <c r="IUI42" s="144"/>
      <c r="IUJ42" s="144"/>
      <c r="IUK42" s="141"/>
      <c r="IUL42" s="141"/>
      <c r="IUM42" s="142"/>
      <c r="IUN42" s="142"/>
      <c r="IUO42" s="143"/>
      <c r="IUP42" s="144"/>
      <c r="IUQ42" s="144"/>
      <c r="IUR42" s="144"/>
      <c r="IUS42" s="141"/>
      <c r="IUT42" s="141"/>
      <c r="IUU42" s="142"/>
      <c r="IUV42" s="142"/>
      <c r="IUW42" s="143"/>
      <c r="IUX42" s="144"/>
      <c r="IUY42" s="144"/>
      <c r="IUZ42" s="144"/>
      <c r="IVA42" s="141"/>
      <c r="IVB42" s="141"/>
      <c r="IVC42" s="142"/>
      <c r="IVD42" s="142"/>
      <c r="IVE42" s="143"/>
      <c r="IVF42" s="144"/>
      <c r="IVG42" s="144"/>
      <c r="IVH42" s="144"/>
      <c r="IVI42" s="141"/>
      <c r="IVJ42" s="141"/>
      <c r="IVK42" s="142"/>
      <c r="IVL42" s="142"/>
      <c r="IVM42" s="143"/>
      <c r="IVN42" s="144"/>
      <c r="IVO42" s="144"/>
      <c r="IVP42" s="144"/>
      <c r="IVQ42" s="141"/>
      <c r="IVR42" s="141"/>
      <c r="IVS42" s="142"/>
      <c r="IVT42" s="142"/>
      <c r="IVU42" s="143"/>
      <c r="IVV42" s="144"/>
      <c r="IVW42" s="144"/>
      <c r="IVX42" s="144"/>
      <c r="IVY42" s="141"/>
      <c r="IVZ42" s="141"/>
      <c r="IWA42" s="142"/>
      <c r="IWB42" s="142"/>
      <c r="IWC42" s="143"/>
      <c r="IWD42" s="144"/>
      <c r="IWE42" s="144"/>
      <c r="IWF42" s="144"/>
      <c r="IWG42" s="141"/>
      <c r="IWH42" s="141"/>
      <c r="IWI42" s="142"/>
      <c r="IWJ42" s="142"/>
      <c r="IWK42" s="143"/>
      <c r="IWL42" s="144"/>
      <c r="IWM42" s="144"/>
      <c r="IWN42" s="144"/>
      <c r="IWO42" s="141"/>
      <c r="IWP42" s="141"/>
      <c r="IWQ42" s="142"/>
      <c r="IWR42" s="142"/>
      <c r="IWS42" s="143"/>
      <c r="IWT42" s="144"/>
      <c r="IWU42" s="144"/>
      <c r="IWV42" s="144"/>
      <c r="IWW42" s="141"/>
      <c r="IWX42" s="141"/>
      <c r="IWY42" s="142"/>
      <c r="IWZ42" s="142"/>
      <c r="IXA42" s="143"/>
      <c r="IXB42" s="144"/>
      <c r="IXC42" s="144"/>
      <c r="IXD42" s="144"/>
      <c r="IXE42" s="141"/>
      <c r="IXF42" s="141"/>
      <c r="IXG42" s="142"/>
      <c r="IXH42" s="142"/>
      <c r="IXI42" s="143"/>
      <c r="IXJ42" s="144"/>
      <c r="IXK42" s="144"/>
      <c r="IXL42" s="144"/>
      <c r="IXM42" s="141"/>
      <c r="IXN42" s="141"/>
      <c r="IXO42" s="142"/>
      <c r="IXP42" s="142"/>
      <c r="IXQ42" s="143"/>
      <c r="IXR42" s="144"/>
      <c r="IXS42" s="144"/>
      <c r="IXT42" s="144"/>
      <c r="IXU42" s="141"/>
      <c r="IXV42" s="141"/>
      <c r="IXW42" s="142"/>
      <c r="IXX42" s="142"/>
      <c r="IXY42" s="143"/>
      <c r="IXZ42" s="144"/>
      <c r="IYA42" s="144"/>
      <c r="IYB42" s="144"/>
      <c r="IYC42" s="141"/>
      <c r="IYD42" s="141"/>
      <c r="IYE42" s="142"/>
      <c r="IYF42" s="142"/>
      <c r="IYG42" s="143"/>
      <c r="IYH42" s="144"/>
      <c r="IYI42" s="144"/>
      <c r="IYJ42" s="144"/>
      <c r="IYK42" s="141"/>
      <c r="IYL42" s="141"/>
      <c r="IYM42" s="142"/>
      <c r="IYN42" s="142"/>
      <c r="IYO42" s="143"/>
      <c r="IYP42" s="144"/>
      <c r="IYQ42" s="144"/>
      <c r="IYR42" s="144"/>
      <c r="IYS42" s="141"/>
      <c r="IYT42" s="141"/>
      <c r="IYU42" s="142"/>
      <c r="IYV42" s="142"/>
      <c r="IYW42" s="143"/>
      <c r="IYX42" s="144"/>
      <c r="IYY42" s="144"/>
      <c r="IYZ42" s="144"/>
      <c r="IZA42" s="141"/>
      <c r="IZB42" s="141"/>
      <c r="IZC42" s="142"/>
      <c r="IZD42" s="142"/>
      <c r="IZE42" s="143"/>
      <c r="IZF42" s="144"/>
      <c r="IZG42" s="144"/>
      <c r="IZH42" s="144"/>
      <c r="IZI42" s="141"/>
      <c r="IZJ42" s="141"/>
      <c r="IZK42" s="142"/>
      <c r="IZL42" s="142"/>
      <c r="IZM42" s="143"/>
      <c r="IZN42" s="144"/>
      <c r="IZO42" s="144"/>
      <c r="IZP42" s="144"/>
      <c r="IZQ42" s="141"/>
      <c r="IZR42" s="141"/>
      <c r="IZS42" s="142"/>
      <c r="IZT42" s="142"/>
      <c r="IZU42" s="143"/>
      <c r="IZV42" s="144"/>
      <c r="IZW42" s="144"/>
      <c r="IZX42" s="144"/>
      <c r="IZY42" s="141"/>
      <c r="IZZ42" s="141"/>
      <c r="JAA42" s="142"/>
      <c r="JAB42" s="142"/>
      <c r="JAC42" s="143"/>
      <c r="JAD42" s="144"/>
      <c r="JAE42" s="144"/>
      <c r="JAF42" s="144"/>
      <c r="JAG42" s="141"/>
      <c r="JAH42" s="141"/>
      <c r="JAI42" s="142"/>
      <c r="JAJ42" s="142"/>
      <c r="JAK42" s="143"/>
      <c r="JAL42" s="144"/>
      <c r="JAM42" s="144"/>
      <c r="JAN42" s="144"/>
      <c r="JAO42" s="141"/>
      <c r="JAP42" s="141"/>
      <c r="JAQ42" s="142"/>
      <c r="JAR42" s="142"/>
      <c r="JAS42" s="143"/>
      <c r="JAT42" s="144"/>
      <c r="JAU42" s="144"/>
      <c r="JAV42" s="144"/>
      <c r="JAW42" s="141"/>
      <c r="JAX42" s="141"/>
      <c r="JAY42" s="142"/>
      <c r="JAZ42" s="142"/>
      <c r="JBA42" s="143"/>
      <c r="JBB42" s="144"/>
      <c r="JBC42" s="144"/>
      <c r="JBD42" s="144"/>
      <c r="JBE42" s="141"/>
      <c r="JBF42" s="141"/>
      <c r="JBG42" s="142"/>
      <c r="JBH42" s="142"/>
      <c r="JBI42" s="143"/>
      <c r="JBJ42" s="144"/>
      <c r="JBK42" s="144"/>
      <c r="JBL42" s="144"/>
      <c r="JBM42" s="141"/>
      <c r="JBN42" s="141"/>
      <c r="JBO42" s="142"/>
      <c r="JBP42" s="142"/>
      <c r="JBQ42" s="143"/>
      <c r="JBR42" s="144"/>
      <c r="JBS42" s="144"/>
      <c r="JBT42" s="144"/>
      <c r="JBU42" s="141"/>
      <c r="JBV42" s="141"/>
      <c r="JBW42" s="142"/>
      <c r="JBX42" s="142"/>
      <c r="JBY42" s="143"/>
      <c r="JBZ42" s="144"/>
      <c r="JCA42" s="144"/>
      <c r="JCB42" s="144"/>
      <c r="JCC42" s="141"/>
      <c r="JCD42" s="141"/>
      <c r="JCE42" s="142"/>
      <c r="JCF42" s="142"/>
      <c r="JCG42" s="143"/>
      <c r="JCH42" s="144"/>
      <c r="JCI42" s="144"/>
      <c r="JCJ42" s="144"/>
      <c r="JCK42" s="141"/>
      <c r="JCL42" s="141"/>
      <c r="JCM42" s="142"/>
      <c r="JCN42" s="142"/>
      <c r="JCO42" s="143"/>
      <c r="JCP42" s="144"/>
      <c r="JCQ42" s="144"/>
      <c r="JCR42" s="144"/>
      <c r="JCS42" s="141"/>
      <c r="JCT42" s="141"/>
      <c r="JCU42" s="142"/>
      <c r="JCV42" s="142"/>
      <c r="JCW42" s="143"/>
      <c r="JCX42" s="144"/>
      <c r="JCY42" s="144"/>
      <c r="JCZ42" s="144"/>
      <c r="JDA42" s="141"/>
      <c r="JDB42" s="141"/>
      <c r="JDC42" s="142"/>
      <c r="JDD42" s="142"/>
      <c r="JDE42" s="143"/>
      <c r="JDF42" s="144"/>
      <c r="JDG42" s="144"/>
      <c r="JDH42" s="144"/>
      <c r="JDI42" s="141"/>
      <c r="JDJ42" s="141"/>
      <c r="JDK42" s="142"/>
      <c r="JDL42" s="142"/>
      <c r="JDM42" s="143"/>
      <c r="JDN42" s="144"/>
      <c r="JDO42" s="144"/>
      <c r="JDP42" s="144"/>
      <c r="JDQ42" s="141"/>
      <c r="JDR42" s="141"/>
      <c r="JDS42" s="142"/>
      <c r="JDT42" s="142"/>
      <c r="JDU42" s="143"/>
      <c r="JDV42" s="144"/>
      <c r="JDW42" s="144"/>
      <c r="JDX42" s="144"/>
      <c r="JDY42" s="141"/>
      <c r="JDZ42" s="141"/>
      <c r="JEA42" s="142"/>
      <c r="JEB42" s="142"/>
      <c r="JEC42" s="143"/>
      <c r="JED42" s="144"/>
      <c r="JEE42" s="144"/>
      <c r="JEF42" s="144"/>
      <c r="JEG42" s="141"/>
      <c r="JEH42" s="141"/>
      <c r="JEI42" s="142"/>
      <c r="JEJ42" s="142"/>
      <c r="JEK42" s="143"/>
      <c r="JEL42" s="144"/>
      <c r="JEM42" s="144"/>
      <c r="JEN42" s="144"/>
      <c r="JEO42" s="141"/>
      <c r="JEP42" s="141"/>
      <c r="JEQ42" s="142"/>
      <c r="JER42" s="142"/>
      <c r="JES42" s="143"/>
      <c r="JET42" s="144"/>
      <c r="JEU42" s="144"/>
      <c r="JEV42" s="144"/>
      <c r="JEW42" s="141"/>
      <c r="JEX42" s="141"/>
      <c r="JEY42" s="142"/>
      <c r="JEZ42" s="142"/>
      <c r="JFA42" s="143"/>
      <c r="JFB42" s="144"/>
      <c r="JFC42" s="144"/>
      <c r="JFD42" s="144"/>
      <c r="JFE42" s="141"/>
      <c r="JFF42" s="141"/>
      <c r="JFG42" s="142"/>
      <c r="JFH42" s="142"/>
      <c r="JFI42" s="143"/>
      <c r="JFJ42" s="144"/>
      <c r="JFK42" s="144"/>
      <c r="JFL42" s="144"/>
      <c r="JFM42" s="141"/>
      <c r="JFN42" s="141"/>
      <c r="JFO42" s="142"/>
      <c r="JFP42" s="142"/>
      <c r="JFQ42" s="143"/>
      <c r="JFR42" s="144"/>
      <c r="JFS42" s="144"/>
      <c r="JFT42" s="144"/>
      <c r="JFU42" s="141"/>
      <c r="JFV42" s="141"/>
      <c r="JFW42" s="142"/>
      <c r="JFX42" s="142"/>
      <c r="JFY42" s="143"/>
      <c r="JFZ42" s="144"/>
      <c r="JGA42" s="144"/>
      <c r="JGB42" s="144"/>
      <c r="JGC42" s="141"/>
      <c r="JGD42" s="141"/>
      <c r="JGE42" s="142"/>
      <c r="JGF42" s="142"/>
      <c r="JGG42" s="143"/>
      <c r="JGH42" s="144"/>
      <c r="JGI42" s="144"/>
      <c r="JGJ42" s="144"/>
      <c r="JGK42" s="141"/>
      <c r="JGL42" s="141"/>
      <c r="JGM42" s="142"/>
      <c r="JGN42" s="142"/>
      <c r="JGO42" s="143"/>
      <c r="JGP42" s="144"/>
      <c r="JGQ42" s="144"/>
      <c r="JGR42" s="144"/>
      <c r="JGS42" s="141"/>
      <c r="JGT42" s="141"/>
      <c r="JGU42" s="142"/>
      <c r="JGV42" s="142"/>
      <c r="JGW42" s="143"/>
      <c r="JGX42" s="144"/>
      <c r="JGY42" s="144"/>
      <c r="JGZ42" s="144"/>
      <c r="JHA42" s="141"/>
      <c r="JHB42" s="141"/>
      <c r="JHC42" s="142"/>
      <c r="JHD42" s="142"/>
      <c r="JHE42" s="143"/>
      <c r="JHF42" s="144"/>
      <c r="JHG42" s="144"/>
      <c r="JHH42" s="144"/>
      <c r="JHI42" s="141"/>
      <c r="JHJ42" s="141"/>
      <c r="JHK42" s="142"/>
      <c r="JHL42" s="142"/>
      <c r="JHM42" s="143"/>
      <c r="JHN42" s="144"/>
      <c r="JHO42" s="144"/>
      <c r="JHP42" s="144"/>
      <c r="JHQ42" s="141"/>
      <c r="JHR42" s="141"/>
      <c r="JHS42" s="142"/>
      <c r="JHT42" s="142"/>
      <c r="JHU42" s="143"/>
      <c r="JHV42" s="144"/>
      <c r="JHW42" s="144"/>
      <c r="JHX42" s="144"/>
      <c r="JHY42" s="141"/>
      <c r="JHZ42" s="141"/>
      <c r="JIA42" s="142"/>
      <c r="JIB42" s="142"/>
      <c r="JIC42" s="143"/>
      <c r="JID42" s="144"/>
      <c r="JIE42" s="144"/>
      <c r="JIF42" s="144"/>
      <c r="JIG42" s="141"/>
      <c r="JIH42" s="141"/>
      <c r="JII42" s="142"/>
      <c r="JIJ42" s="142"/>
      <c r="JIK42" s="143"/>
      <c r="JIL42" s="144"/>
      <c r="JIM42" s="144"/>
      <c r="JIN42" s="144"/>
      <c r="JIO42" s="141"/>
      <c r="JIP42" s="141"/>
      <c r="JIQ42" s="142"/>
      <c r="JIR42" s="142"/>
      <c r="JIS42" s="143"/>
      <c r="JIT42" s="144"/>
      <c r="JIU42" s="144"/>
      <c r="JIV42" s="144"/>
      <c r="JIW42" s="141"/>
      <c r="JIX42" s="141"/>
      <c r="JIY42" s="142"/>
      <c r="JIZ42" s="142"/>
      <c r="JJA42" s="143"/>
      <c r="JJB42" s="144"/>
      <c r="JJC42" s="144"/>
      <c r="JJD42" s="144"/>
      <c r="JJE42" s="141"/>
      <c r="JJF42" s="141"/>
      <c r="JJG42" s="142"/>
      <c r="JJH42" s="142"/>
      <c r="JJI42" s="143"/>
      <c r="JJJ42" s="144"/>
      <c r="JJK42" s="144"/>
      <c r="JJL42" s="144"/>
      <c r="JJM42" s="141"/>
      <c r="JJN42" s="141"/>
      <c r="JJO42" s="142"/>
      <c r="JJP42" s="142"/>
      <c r="JJQ42" s="143"/>
      <c r="JJR42" s="144"/>
      <c r="JJS42" s="144"/>
      <c r="JJT42" s="144"/>
      <c r="JJU42" s="141"/>
      <c r="JJV42" s="141"/>
      <c r="JJW42" s="142"/>
      <c r="JJX42" s="142"/>
      <c r="JJY42" s="143"/>
      <c r="JJZ42" s="144"/>
      <c r="JKA42" s="144"/>
      <c r="JKB42" s="144"/>
      <c r="JKC42" s="141"/>
      <c r="JKD42" s="141"/>
      <c r="JKE42" s="142"/>
      <c r="JKF42" s="142"/>
      <c r="JKG42" s="143"/>
      <c r="JKH42" s="144"/>
      <c r="JKI42" s="144"/>
      <c r="JKJ42" s="144"/>
      <c r="JKK42" s="141"/>
      <c r="JKL42" s="141"/>
      <c r="JKM42" s="142"/>
      <c r="JKN42" s="142"/>
      <c r="JKO42" s="143"/>
      <c r="JKP42" s="144"/>
      <c r="JKQ42" s="144"/>
      <c r="JKR42" s="144"/>
      <c r="JKS42" s="141"/>
      <c r="JKT42" s="141"/>
      <c r="JKU42" s="142"/>
      <c r="JKV42" s="142"/>
      <c r="JKW42" s="143"/>
      <c r="JKX42" s="144"/>
      <c r="JKY42" s="144"/>
      <c r="JKZ42" s="144"/>
      <c r="JLA42" s="141"/>
      <c r="JLB42" s="141"/>
      <c r="JLC42" s="142"/>
      <c r="JLD42" s="142"/>
      <c r="JLE42" s="143"/>
      <c r="JLF42" s="144"/>
      <c r="JLG42" s="144"/>
      <c r="JLH42" s="144"/>
      <c r="JLI42" s="141"/>
      <c r="JLJ42" s="141"/>
      <c r="JLK42" s="142"/>
      <c r="JLL42" s="142"/>
      <c r="JLM42" s="143"/>
      <c r="JLN42" s="144"/>
      <c r="JLO42" s="144"/>
      <c r="JLP42" s="144"/>
      <c r="JLQ42" s="141"/>
      <c r="JLR42" s="141"/>
      <c r="JLS42" s="142"/>
      <c r="JLT42" s="142"/>
      <c r="JLU42" s="143"/>
      <c r="JLV42" s="144"/>
      <c r="JLW42" s="144"/>
      <c r="JLX42" s="144"/>
      <c r="JLY42" s="141"/>
      <c r="JLZ42" s="141"/>
      <c r="JMA42" s="142"/>
      <c r="JMB42" s="142"/>
      <c r="JMC42" s="143"/>
      <c r="JMD42" s="144"/>
      <c r="JME42" s="144"/>
      <c r="JMF42" s="144"/>
      <c r="JMG42" s="141"/>
      <c r="JMH42" s="141"/>
      <c r="JMI42" s="142"/>
      <c r="JMJ42" s="142"/>
      <c r="JMK42" s="143"/>
      <c r="JML42" s="144"/>
      <c r="JMM42" s="144"/>
      <c r="JMN42" s="144"/>
      <c r="JMO42" s="141"/>
      <c r="JMP42" s="141"/>
      <c r="JMQ42" s="142"/>
      <c r="JMR42" s="142"/>
      <c r="JMS42" s="143"/>
      <c r="JMT42" s="144"/>
      <c r="JMU42" s="144"/>
      <c r="JMV42" s="144"/>
      <c r="JMW42" s="141"/>
      <c r="JMX42" s="141"/>
      <c r="JMY42" s="142"/>
      <c r="JMZ42" s="142"/>
      <c r="JNA42" s="143"/>
      <c r="JNB42" s="144"/>
      <c r="JNC42" s="144"/>
      <c r="JND42" s="144"/>
      <c r="JNE42" s="141"/>
      <c r="JNF42" s="141"/>
      <c r="JNG42" s="142"/>
      <c r="JNH42" s="142"/>
      <c r="JNI42" s="143"/>
      <c r="JNJ42" s="144"/>
      <c r="JNK42" s="144"/>
      <c r="JNL42" s="144"/>
      <c r="JNM42" s="141"/>
      <c r="JNN42" s="141"/>
      <c r="JNO42" s="142"/>
      <c r="JNP42" s="142"/>
      <c r="JNQ42" s="143"/>
      <c r="JNR42" s="144"/>
      <c r="JNS42" s="144"/>
      <c r="JNT42" s="144"/>
      <c r="JNU42" s="141"/>
      <c r="JNV42" s="141"/>
      <c r="JNW42" s="142"/>
      <c r="JNX42" s="142"/>
      <c r="JNY42" s="143"/>
      <c r="JNZ42" s="144"/>
      <c r="JOA42" s="144"/>
      <c r="JOB42" s="144"/>
      <c r="JOC42" s="141"/>
      <c r="JOD42" s="141"/>
      <c r="JOE42" s="142"/>
      <c r="JOF42" s="142"/>
      <c r="JOG42" s="143"/>
      <c r="JOH42" s="144"/>
      <c r="JOI42" s="144"/>
      <c r="JOJ42" s="144"/>
      <c r="JOK42" s="141"/>
      <c r="JOL42" s="141"/>
      <c r="JOM42" s="142"/>
      <c r="JON42" s="142"/>
      <c r="JOO42" s="143"/>
      <c r="JOP42" s="144"/>
      <c r="JOQ42" s="144"/>
      <c r="JOR42" s="144"/>
      <c r="JOS42" s="141"/>
      <c r="JOT42" s="141"/>
      <c r="JOU42" s="142"/>
      <c r="JOV42" s="142"/>
      <c r="JOW42" s="143"/>
      <c r="JOX42" s="144"/>
      <c r="JOY42" s="144"/>
      <c r="JOZ42" s="144"/>
      <c r="JPA42" s="141"/>
      <c r="JPB42" s="141"/>
      <c r="JPC42" s="142"/>
      <c r="JPD42" s="142"/>
      <c r="JPE42" s="143"/>
      <c r="JPF42" s="144"/>
      <c r="JPG42" s="144"/>
      <c r="JPH42" s="144"/>
      <c r="JPI42" s="141"/>
      <c r="JPJ42" s="141"/>
      <c r="JPK42" s="142"/>
      <c r="JPL42" s="142"/>
      <c r="JPM42" s="143"/>
      <c r="JPN42" s="144"/>
      <c r="JPO42" s="144"/>
      <c r="JPP42" s="144"/>
      <c r="JPQ42" s="141"/>
      <c r="JPR42" s="141"/>
      <c r="JPS42" s="142"/>
      <c r="JPT42" s="142"/>
      <c r="JPU42" s="143"/>
      <c r="JPV42" s="144"/>
      <c r="JPW42" s="144"/>
      <c r="JPX42" s="144"/>
      <c r="JPY42" s="141"/>
      <c r="JPZ42" s="141"/>
      <c r="JQA42" s="142"/>
      <c r="JQB42" s="142"/>
      <c r="JQC42" s="143"/>
      <c r="JQD42" s="144"/>
      <c r="JQE42" s="144"/>
      <c r="JQF42" s="144"/>
      <c r="JQG42" s="141"/>
      <c r="JQH42" s="141"/>
      <c r="JQI42" s="142"/>
      <c r="JQJ42" s="142"/>
      <c r="JQK42" s="143"/>
      <c r="JQL42" s="144"/>
      <c r="JQM42" s="144"/>
      <c r="JQN42" s="144"/>
      <c r="JQO42" s="141"/>
      <c r="JQP42" s="141"/>
      <c r="JQQ42" s="142"/>
      <c r="JQR42" s="142"/>
      <c r="JQS42" s="143"/>
      <c r="JQT42" s="144"/>
      <c r="JQU42" s="144"/>
      <c r="JQV42" s="144"/>
      <c r="JQW42" s="141"/>
      <c r="JQX42" s="141"/>
      <c r="JQY42" s="142"/>
      <c r="JQZ42" s="142"/>
      <c r="JRA42" s="143"/>
      <c r="JRB42" s="144"/>
      <c r="JRC42" s="144"/>
      <c r="JRD42" s="144"/>
      <c r="JRE42" s="141"/>
      <c r="JRF42" s="141"/>
      <c r="JRG42" s="142"/>
      <c r="JRH42" s="142"/>
      <c r="JRI42" s="143"/>
      <c r="JRJ42" s="144"/>
      <c r="JRK42" s="144"/>
      <c r="JRL42" s="144"/>
      <c r="JRM42" s="141"/>
      <c r="JRN42" s="141"/>
      <c r="JRO42" s="142"/>
      <c r="JRP42" s="142"/>
      <c r="JRQ42" s="143"/>
      <c r="JRR42" s="144"/>
      <c r="JRS42" s="144"/>
      <c r="JRT42" s="144"/>
      <c r="JRU42" s="141"/>
      <c r="JRV42" s="141"/>
      <c r="JRW42" s="142"/>
      <c r="JRX42" s="142"/>
      <c r="JRY42" s="143"/>
      <c r="JRZ42" s="144"/>
      <c r="JSA42" s="144"/>
      <c r="JSB42" s="144"/>
      <c r="JSC42" s="141"/>
      <c r="JSD42" s="141"/>
      <c r="JSE42" s="142"/>
      <c r="JSF42" s="142"/>
      <c r="JSG42" s="143"/>
      <c r="JSH42" s="144"/>
      <c r="JSI42" s="144"/>
      <c r="JSJ42" s="144"/>
      <c r="JSK42" s="141"/>
      <c r="JSL42" s="141"/>
      <c r="JSM42" s="142"/>
      <c r="JSN42" s="142"/>
      <c r="JSO42" s="143"/>
      <c r="JSP42" s="144"/>
      <c r="JSQ42" s="144"/>
      <c r="JSR42" s="144"/>
      <c r="JSS42" s="141"/>
      <c r="JST42" s="141"/>
      <c r="JSU42" s="142"/>
      <c r="JSV42" s="142"/>
      <c r="JSW42" s="143"/>
      <c r="JSX42" s="144"/>
      <c r="JSY42" s="144"/>
      <c r="JSZ42" s="144"/>
      <c r="JTA42" s="141"/>
      <c r="JTB42" s="141"/>
      <c r="JTC42" s="142"/>
      <c r="JTD42" s="142"/>
      <c r="JTE42" s="143"/>
      <c r="JTF42" s="144"/>
      <c r="JTG42" s="144"/>
      <c r="JTH42" s="144"/>
      <c r="JTI42" s="141"/>
      <c r="JTJ42" s="141"/>
      <c r="JTK42" s="142"/>
      <c r="JTL42" s="142"/>
      <c r="JTM42" s="143"/>
      <c r="JTN42" s="144"/>
      <c r="JTO42" s="144"/>
      <c r="JTP42" s="144"/>
      <c r="JTQ42" s="141"/>
      <c r="JTR42" s="141"/>
      <c r="JTS42" s="142"/>
      <c r="JTT42" s="142"/>
      <c r="JTU42" s="143"/>
      <c r="JTV42" s="144"/>
      <c r="JTW42" s="144"/>
      <c r="JTX42" s="144"/>
      <c r="JTY42" s="141"/>
      <c r="JTZ42" s="141"/>
      <c r="JUA42" s="142"/>
      <c r="JUB42" s="142"/>
      <c r="JUC42" s="143"/>
      <c r="JUD42" s="144"/>
      <c r="JUE42" s="144"/>
      <c r="JUF42" s="144"/>
      <c r="JUG42" s="141"/>
      <c r="JUH42" s="141"/>
      <c r="JUI42" s="142"/>
      <c r="JUJ42" s="142"/>
      <c r="JUK42" s="143"/>
      <c r="JUL42" s="144"/>
      <c r="JUM42" s="144"/>
      <c r="JUN42" s="144"/>
      <c r="JUO42" s="141"/>
      <c r="JUP42" s="141"/>
      <c r="JUQ42" s="142"/>
      <c r="JUR42" s="142"/>
      <c r="JUS42" s="143"/>
      <c r="JUT42" s="144"/>
      <c r="JUU42" s="144"/>
      <c r="JUV42" s="144"/>
      <c r="JUW42" s="141"/>
      <c r="JUX42" s="141"/>
      <c r="JUY42" s="142"/>
      <c r="JUZ42" s="142"/>
      <c r="JVA42" s="143"/>
      <c r="JVB42" s="144"/>
      <c r="JVC42" s="144"/>
      <c r="JVD42" s="144"/>
      <c r="JVE42" s="141"/>
      <c r="JVF42" s="141"/>
      <c r="JVG42" s="142"/>
      <c r="JVH42" s="142"/>
      <c r="JVI42" s="143"/>
      <c r="JVJ42" s="144"/>
      <c r="JVK42" s="144"/>
      <c r="JVL42" s="144"/>
      <c r="JVM42" s="141"/>
      <c r="JVN42" s="141"/>
      <c r="JVO42" s="142"/>
      <c r="JVP42" s="142"/>
      <c r="JVQ42" s="143"/>
      <c r="JVR42" s="144"/>
      <c r="JVS42" s="144"/>
      <c r="JVT42" s="144"/>
      <c r="JVU42" s="141"/>
      <c r="JVV42" s="141"/>
      <c r="JVW42" s="142"/>
      <c r="JVX42" s="142"/>
      <c r="JVY42" s="143"/>
      <c r="JVZ42" s="144"/>
      <c r="JWA42" s="144"/>
      <c r="JWB42" s="144"/>
      <c r="JWC42" s="141"/>
      <c r="JWD42" s="141"/>
      <c r="JWE42" s="142"/>
      <c r="JWF42" s="142"/>
      <c r="JWG42" s="143"/>
      <c r="JWH42" s="144"/>
      <c r="JWI42" s="144"/>
      <c r="JWJ42" s="144"/>
      <c r="JWK42" s="141"/>
      <c r="JWL42" s="141"/>
      <c r="JWM42" s="142"/>
      <c r="JWN42" s="142"/>
      <c r="JWO42" s="143"/>
      <c r="JWP42" s="144"/>
      <c r="JWQ42" s="144"/>
      <c r="JWR42" s="144"/>
      <c r="JWS42" s="141"/>
      <c r="JWT42" s="141"/>
      <c r="JWU42" s="142"/>
      <c r="JWV42" s="142"/>
      <c r="JWW42" s="143"/>
      <c r="JWX42" s="144"/>
      <c r="JWY42" s="144"/>
      <c r="JWZ42" s="144"/>
      <c r="JXA42" s="141"/>
      <c r="JXB42" s="141"/>
      <c r="JXC42" s="142"/>
      <c r="JXD42" s="142"/>
      <c r="JXE42" s="143"/>
      <c r="JXF42" s="144"/>
      <c r="JXG42" s="144"/>
      <c r="JXH42" s="144"/>
      <c r="JXI42" s="141"/>
      <c r="JXJ42" s="141"/>
      <c r="JXK42" s="142"/>
      <c r="JXL42" s="142"/>
      <c r="JXM42" s="143"/>
      <c r="JXN42" s="144"/>
      <c r="JXO42" s="144"/>
      <c r="JXP42" s="144"/>
      <c r="JXQ42" s="141"/>
      <c r="JXR42" s="141"/>
      <c r="JXS42" s="142"/>
      <c r="JXT42" s="142"/>
      <c r="JXU42" s="143"/>
      <c r="JXV42" s="144"/>
      <c r="JXW42" s="144"/>
      <c r="JXX42" s="144"/>
      <c r="JXY42" s="141"/>
      <c r="JXZ42" s="141"/>
      <c r="JYA42" s="142"/>
      <c r="JYB42" s="142"/>
      <c r="JYC42" s="143"/>
      <c r="JYD42" s="144"/>
      <c r="JYE42" s="144"/>
      <c r="JYF42" s="144"/>
      <c r="JYG42" s="141"/>
      <c r="JYH42" s="141"/>
      <c r="JYI42" s="142"/>
      <c r="JYJ42" s="142"/>
      <c r="JYK42" s="143"/>
      <c r="JYL42" s="144"/>
      <c r="JYM42" s="144"/>
      <c r="JYN42" s="144"/>
      <c r="JYO42" s="141"/>
      <c r="JYP42" s="141"/>
      <c r="JYQ42" s="142"/>
      <c r="JYR42" s="142"/>
      <c r="JYS42" s="143"/>
      <c r="JYT42" s="144"/>
      <c r="JYU42" s="144"/>
      <c r="JYV42" s="144"/>
      <c r="JYW42" s="141"/>
      <c r="JYX42" s="141"/>
      <c r="JYY42" s="142"/>
      <c r="JYZ42" s="142"/>
      <c r="JZA42" s="143"/>
      <c r="JZB42" s="144"/>
      <c r="JZC42" s="144"/>
      <c r="JZD42" s="144"/>
      <c r="JZE42" s="141"/>
      <c r="JZF42" s="141"/>
      <c r="JZG42" s="142"/>
      <c r="JZH42" s="142"/>
      <c r="JZI42" s="143"/>
      <c r="JZJ42" s="144"/>
      <c r="JZK42" s="144"/>
      <c r="JZL42" s="144"/>
      <c r="JZM42" s="141"/>
      <c r="JZN42" s="141"/>
      <c r="JZO42" s="142"/>
      <c r="JZP42" s="142"/>
      <c r="JZQ42" s="143"/>
      <c r="JZR42" s="144"/>
      <c r="JZS42" s="144"/>
      <c r="JZT42" s="144"/>
      <c r="JZU42" s="141"/>
      <c r="JZV42" s="141"/>
      <c r="JZW42" s="142"/>
      <c r="JZX42" s="142"/>
      <c r="JZY42" s="143"/>
      <c r="JZZ42" s="144"/>
      <c r="KAA42" s="144"/>
      <c r="KAB42" s="144"/>
      <c r="KAC42" s="141"/>
      <c r="KAD42" s="141"/>
      <c r="KAE42" s="142"/>
      <c r="KAF42" s="142"/>
      <c r="KAG42" s="143"/>
      <c r="KAH42" s="144"/>
      <c r="KAI42" s="144"/>
      <c r="KAJ42" s="144"/>
      <c r="KAK42" s="141"/>
      <c r="KAL42" s="141"/>
      <c r="KAM42" s="142"/>
      <c r="KAN42" s="142"/>
      <c r="KAO42" s="143"/>
      <c r="KAP42" s="144"/>
      <c r="KAQ42" s="144"/>
      <c r="KAR42" s="144"/>
      <c r="KAS42" s="141"/>
      <c r="KAT42" s="141"/>
      <c r="KAU42" s="142"/>
      <c r="KAV42" s="142"/>
      <c r="KAW42" s="143"/>
      <c r="KAX42" s="144"/>
      <c r="KAY42" s="144"/>
      <c r="KAZ42" s="144"/>
      <c r="KBA42" s="141"/>
      <c r="KBB42" s="141"/>
      <c r="KBC42" s="142"/>
      <c r="KBD42" s="142"/>
      <c r="KBE42" s="143"/>
      <c r="KBF42" s="144"/>
      <c r="KBG42" s="144"/>
      <c r="KBH42" s="144"/>
      <c r="KBI42" s="141"/>
      <c r="KBJ42" s="141"/>
      <c r="KBK42" s="142"/>
      <c r="KBL42" s="142"/>
      <c r="KBM42" s="143"/>
      <c r="KBN42" s="144"/>
      <c r="KBO42" s="144"/>
      <c r="KBP42" s="144"/>
      <c r="KBQ42" s="141"/>
      <c r="KBR42" s="141"/>
      <c r="KBS42" s="142"/>
      <c r="KBT42" s="142"/>
      <c r="KBU42" s="143"/>
      <c r="KBV42" s="144"/>
      <c r="KBW42" s="144"/>
      <c r="KBX42" s="144"/>
      <c r="KBY42" s="141"/>
      <c r="KBZ42" s="141"/>
      <c r="KCA42" s="142"/>
      <c r="KCB42" s="142"/>
      <c r="KCC42" s="143"/>
      <c r="KCD42" s="144"/>
      <c r="KCE42" s="144"/>
      <c r="KCF42" s="144"/>
      <c r="KCG42" s="141"/>
      <c r="KCH42" s="141"/>
      <c r="KCI42" s="142"/>
      <c r="KCJ42" s="142"/>
      <c r="KCK42" s="143"/>
      <c r="KCL42" s="144"/>
      <c r="KCM42" s="144"/>
      <c r="KCN42" s="144"/>
      <c r="KCO42" s="141"/>
      <c r="KCP42" s="141"/>
      <c r="KCQ42" s="142"/>
      <c r="KCR42" s="142"/>
      <c r="KCS42" s="143"/>
      <c r="KCT42" s="144"/>
      <c r="KCU42" s="144"/>
      <c r="KCV42" s="144"/>
      <c r="KCW42" s="141"/>
      <c r="KCX42" s="141"/>
      <c r="KCY42" s="142"/>
      <c r="KCZ42" s="142"/>
      <c r="KDA42" s="143"/>
      <c r="KDB42" s="144"/>
      <c r="KDC42" s="144"/>
      <c r="KDD42" s="144"/>
      <c r="KDE42" s="141"/>
      <c r="KDF42" s="141"/>
      <c r="KDG42" s="142"/>
      <c r="KDH42" s="142"/>
      <c r="KDI42" s="143"/>
      <c r="KDJ42" s="144"/>
      <c r="KDK42" s="144"/>
      <c r="KDL42" s="144"/>
      <c r="KDM42" s="141"/>
      <c r="KDN42" s="141"/>
      <c r="KDO42" s="142"/>
      <c r="KDP42" s="142"/>
      <c r="KDQ42" s="143"/>
      <c r="KDR42" s="144"/>
      <c r="KDS42" s="144"/>
      <c r="KDT42" s="144"/>
      <c r="KDU42" s="141"/>
      <c r="KDV42" s="141"/>
      <c r="KDW42" s="142"/>
      <c r="KDX42" s="142"/>
      <c r="KDY42" s="143"/>
      <c r="KDZ42" s="144"/>
      <c r="KEA42" s="144"/>
      <c r="KEB42" s="144"/>
      <c r="KEC42" s="141"/>
      <c r="KED42" s="141"/>
      <c r="KEE42" s="142"/>
      <c r="KEF42" s="142"/>
      <c r="KEG42" s="143"/>
      <c r="KEH42" s="144"/>
      <c r="KEI42" s="144"/>
      <c r="KEJ42" s="144"/>
      <c r="KEK42" s="141"/>
      <c r="KEL42" s="141"/>
      <c r="KEM42" s="142"/>
      <c r="KEN42" s="142"/>
      <c r="KEO42" s="143"/>
      <c r="KEP42" s="144"/>
      <c r="KEQ42" s="144"/>
      <c r="KER42" s="144"/>
      <c r="KES42" s="141"/>
      <c r="KET42" s="141"/>
      <c r="KEU42" s="142"/>
      <c r="KEV42" s="142"/>
      <c r="KEW42" s="143"/>
      <c r="KEX42" s="144"/>
      <c r="KEY42" s="144"/>
      <c r="KEZ42" s="144"/>
      <c r="KFA42" s="141"/>
      <c r="KFB42" s="141"/>
      <c r="KFC42" s="142"/>
      <c r="KFD42" s="142"/>
      <c r="KFE42" s="143"/>
      <c r="KFF42" s="144"/>
      <c r="KFG42" s="144"/>
      <c r="KFH42" s="144"/>
      <c r="KFI42" s="141"/>
      <c r="KFJ42" s="141"/>
      <c r="KFK42" s="142"/>
      <c r="KFL42" s="142"/>
      <c r="KFM42" s="143"/>
      <c r="KFN42" s="144"/>
      <c r="KFO42" s="144"/>
      <c r="KFP42" s="144"/>
      <c r="KFQ42" s="141"/>
      <c r="KFR42" s="141"/>
      <c r="KFS42" s="142"/>
      <c r="KFT42" s="142"/>
      <c r="KFU42" s="143"/>
      <c r="KFV42" s="144"/>
      <c r="KFW42" s="144"/>
      <c r="KFX42" s="144"/>
      <c r="KFY42" s="141"/>
      <c r="KFZ42" s="141"/>
      <c r="KGA42" s="142"/>
      <c r="KGB42" s="142"/>
      <c r="KGC42" s="143"/>
      <c r="KGD42" s="144"/>
      <c r="KGE42" s="144"/>
      <c r="KGF42" s="144"/>
      <c r="KGG42" s="141"/>
      <c r="KGH42" s="141"/>
      <c r="KGI42" s="142"/>
      <c r="KGJ42" s="142"/>
      <c r="KGK42" s="143"/>
      <c r="KGL42" s="144"/>
      <c r="KGM42" s="144"/>
      <c r="KGN42" s="144"/>
      <c r="KGO42" s="141"/>
      <c r="KGP42" s="141"/>
      <c r="KGQ42" s="142"/>
      <c r="KGR42" s="142"/>
      <c r="KGS42" s="143"/>
      <c r="KGT42" s="144"/>
      <c r="KGU42" s="144"/>
      <c r="KGV42" s="144"/>
      <c r="KGW42" s="141"/>
      <c r="KGX42" s="141"/>
      <c r="KGY42" s="142"/>
      <c r="KGZ42" s="142"/>
      <c r="KHA42" s="143"/>
      <c r="KHB42" s="144"/>
      <c r="KHC42" s="144"/>
      <c r="KHD42" s="144"/>
      <c r="KHE42" s="141"/>
      <c r="KHF42" s="141"/>
      <c r="KHG42" s="142"/>
      <c r="KHH42" s="142"/>
      <c r="KHI42" s="143"/>
      <c r="KHJ42" s="144"/>
      <c r="KHK42" s="144"/>
      <c r="KHL42" s="144"/>
      <c r="KHM42" s="141"/>
      <c r="KHN42" s="141"/>
      <c r="KHO42" s="142"/>
      <c r="KHP42" s="142"/>
      <c r="KHQ42" s="143"/>
      <c r="KHR42" s="144"/>
      <c r="KHS42" s="144"/>
      <c r="KHT42" s="144"/>
      <c r="KHU42" s="141"/>
      <c r="KHV42" s="141"/>
      <c r="KHW42" s="142"/>
      <c r="KHX42" s="142"/>
      <c r="KHY42" s="143"/>
      <c r="KHZ42" s="144"/>
      <c r="KIA42" s="144"/>
      <c r="KIB42" s="144"/>
      <c r="KIC42" s="141"/>
      <c r="KID42" s="141"/>
      <c r="KIE42" s="142"/>
      <c r="KIF42" s="142"/>
      <c r="KIG42" s="143"/>
      <c r="KIH42" s="144"/>
      <c r="KII42" s="144"/>
      <c r="KIJ42" s="144"/>
      <c r="KIK42" s="141"/>
      <c r="KIL42" s="141"/>
      <c r="KIM42" s="142"/>
      <c r="KIN42" s="142"/>
      <c r="KIO42" s="143"/>
      <c r="KIP42" s="144"/>
      <c r="KIQ42" s="144"/>
      <c r="KIR42" s="144"/>
      <c r="KIS42" s="141"/>
      <c r="KIT42" s="141"/>
      <c r="KIU42" s="142"/>
      <c r="KIV42" s="142"/>
      <c r="KIW42" s="143"/>
      <c r="KIX42" s="144"/>
      <c r="KIY42" s="144"/>
      <c r="KIZ42" s="144"/>
      <c r="KJA42" s="141"/>
      <c r="KJB42" s="141"/>
      <c r="KJC42" s="142"/>
      <c r="KJD42" s="142"/>
      <c r="KJE42" s="143"/>
      <c r="KJF42" s="144"/>
      <c r="KJG42" s="144"/>
      <c r="KJH42" s="144"/>
      <c r="KJI42" s="141"/>
      <c r="KJJ42" s="141"/>
      <c r="KJK42" s="142"/>
      <c r="KJL42" s="142"/>
      <c r="KJM42" s="143"/>
      <c r="KJN42" s="144"/>
      <c r="KJO42" s="144"/>
      <c r="KJP42" s="144"/>
      <c r="KJQ42" s="141"/>
      <c r="KJR42" s="141"/>
      <c r="KJS42" s="142"/>
      <c r="KJT42" s="142"/>
      <c r="KJU42" s="143"/>
      <c r="KJV42" s="144"/>
      <c r="KJW42" s="144"/>
      <c r="KJX42" s="144"/>
      <c r="KJY42" s="141"/>
      <c r="KJZ42" s="141"/>
      <c r="KKA42" s="142"/>
      <c r="KKB42" s="142"/>
      <c r="KKC42" s="143"/>
      <c r="KKD42" s="144"/>
      <c r="KKE42" s="144"/>
      <c r="KKF42" s="144"/>
      <c r="KKG42" s="141"/>
      <c r="KKH42" s="141"/>
      <c r="KKI42" s="142"/>
      <c r="KKJ42" s="142"/>
      <c r="KKK42" s="143"/>
      <c r="KKL42" s="144"/>
      <c r="KKM42" s="144"/>
      <c r="KKN42" s="144"/>
      <c r="KKO42" s="141"/>
      <c r="KKP42" s="141"/>
      <c r="KKQ42" s="142"/>
      <c r="KKR42" s="142"/>
      <c r="KKS42" s="143"/>
      <c r="KKT42" s="144"/>
      <c r="KKU42" s="144"/>
      <c r="KKV42" s="144"/>
      <c r="KKW42" s="141"/>
      <c r="KKX42" s="141"/>
      <c r="KKY42" s="142"/>
      <c r="KKZ42" s="142"/>
      <c r="KLA42" s="143"/>
      <c r="KLB42" s="144"/>
      <c r="KLC42" s="144"/>
      <c r="KLD42" s="144"/>
      <c r="KLE42" s="141"/>
      <c r="KLF42" s="141"/>
      <c r="KLG42" s="142"/>
      <c r="KLH42" s="142"/>
      <c r="KLI42" s="143"/>
      <c r="KLJ42" s="144"/>
      <c r="KLK42" s="144"/>
      <c r="KLL42" s="144"/>
      <c r="KLM42" s="141"/>
      <c r="KLN42" s="141"/>
      <c r="KLO42" s="142"/>
      <c r="KLP42" s="142"/>
      <c r="KLQ42" s="143"/>
      <c r="KLR42" s="144"/>
      <c r="KLS42" s="144"/>
      <c r="KLT42" s="144"/>
      <c r="KLU42" s="141"/>
      <c r="KLV42" s="141"/>
      <c r="KLW42" s="142"/>
      <c r="KLX42" s="142"/>
      <c r="KLY42" s="143"/>
      <c r="KLZ42" s="144"/>
      <c r="KMA42" s="144"/>
      <c r="KMB42" s="144"/>
      <c r="KMC42" s="141"/>
      <c r="KMD42" s="141"/>
      <c r="KME42" s="142"/>
      <c r="KMF42" s="142"/>
      <c r="KMG42" s="143"/>
      <c r="KMH42" s="144"/>
      <c r="KMI42" s="144"/>
      <c r="KMJ42" s="144"/>
      <c r="KMK42" s="141"/>
      <c r="KML42" s="141"/>
      <c r="KMM42" s="142"/>
      <c r="KMN42" s="142"/>
      <c r="KMO42" s="143"/>
      <c r="KMP42" s="144"/>
      <c r="KMQ42" s="144"/>
      <c r="KMR42" s="144"/>
      <c r="KMS42" s="141"/>
      <c r="KMT42" s="141"/>
      <c r="KMU42" s="142"/>
      <c r="KMV42" s="142"/>
      <c r="KMW42" s="143"/>
      <c r="KMX42" s="144"/>
      <c r="KMY42" s="144"/>
      <c r="KMZ42" s="144"/>
      <c r="KNA42" s="141"/>
      <c r="KNB42" s="141"/>
      <c r="KNC42" s="142"/>
      <c r="KND42" s="142"/>
      <c r="KNE42" s="143"/>
      <c r="KNF42" s="144"/>
      <c r="KNG42" s="144"/>
      <c r="KNH42" s="144"/>
      <c r="KNI42" s="141"/>
      <c r="KNJ42" s="141"/>
      <c r="KNK42" s="142"/>
      <c r="KNL42" s="142"/>
      <c r="KNM42" s="143"/>
      <c r="KNN42" s="144"/>
      <c r="KNO42" s="144"/>
      <c r="KNP42" s="144"/>
      <c r="KNQ42" s="141"/>
      <c r="KNR42" s="141"/>
      <c r="KNS42" s="142"/>
      <c r="KNT42" s="142"/>
      <c r="KNU42" s="143"/>
      <c r="KNV42" s="144"/>
      <c r="KNW42" s="144"/>
      <c r="KNX42" s="144"/>
      <c r="KNY42" s="141"/>
      <c r="KNZ42" s="141"/>
      <c r="KOA42" s="142"/>
      <c r="KOB42" s="142"/>
      <c r="KOC42" s="143"/>
      <c r="KOD42" s="144"/>
      <c r="KOE42" s="144"/>
      <c r="KOF42" s="144"/>
      <c r="KOG42" s="141"/>
      <c r="KOH42" s="141"/>
      <c r="KOI42" s="142"/>
      <c r="KOJ42" s="142"/>
      <c r="KOK42" s="143"/>
      <c r="KOL42" s="144"/>
      <c r="KOM42" s="144"/>
      <c r="KON42" s="144"/>
      <c r="KOO42" s="141"/>
      <c r="KOP42" s="141"/>
      <c r="KOQ42" s="142"/>
      <c r="KOR42" s="142"/>
      <c r="KOS42" s="143"/>
      <c r="KOT42" s="144"/>
      <c r="KOU42" s="144"/>
      <c r="KOV42" s="144"/>
      <c r="KOW42" s="141"/>
      <c r="KOX42" s="141"/>
      <c r="KOY42" s="142"/>
      <c r="KOZ42" s="142"/>
      <c r="KPA42" s="143"/>
      <c r="KPB42" s="144"/>
      <c r="KPC42" s="144"/>
      <c r="KPD42" s="144"/>
      <c r="KPE42" s="141"/>
      <c r="KPF42" s="141"/>
      <c r="KPG42" s="142"/>
      <c r="KPH42" s="142"/>
      <c r="KPI42" s="143"/>
      <c r="KPJ42" s="144"/>
      <c r="KPK42" s="144"/>
      <c r="KPL42" s="144"/>
      <c r="KPM42" s="141"/>
      <c r="KPN42" s="141"/>
      <c r="KPO42" s="142"/>
      <c r="KPP42" s="142"/>
      <c r="KPQ42" s="143"/>
      <c r="KPR42" s="144"/>
      <c r="KPS42" s="144"/>
      <c r="KPT42" s="144"/>
      <c r="KPU42" s="141"/>
      <c r="KPV42" s="141"/>
      <c r="KPW42" s="142"/>
      <c r="KPX42" s="142"/>
      <c r="KPY42" s="143"/>
      <c r="KPZ42" s="144"/>
      <c r="KQA42" s="144"/>
      <c r="KQB42" s="144"/>
      <c r="KQC42" s="141"/>
      <c r="KQD42" s="141"/>
      <c r="KQE42" s="142"/>
      <c r="KQF42" s="142"/>
      <c r="KQG42" s="143"/>
      <c r="KQH42" s="144"/>
      <c r="KQI42" s="144"/>
      <c r="KQJ42" s="144"/>
      <c r="KQK42" s="141"/>
      <c r="KQL42" s="141"/>
      <c r="KQM42" s="142"/>
      <c r="KQN42" s="142"/>
      <c r="KQO42" s="143"/>
      <c r="KQP42" s="144"/>
      <c r="KQQ42" s="144"/>
      <c r="KQR42" s="144"/>
      <c r="KQS42" s="141"/>
      <c r="KQT42" s="141"/>
      <c r="KQU42" s="142"/>
      <c r="KQV42" s="142"/>
      <c r="KQW42" s="143"/>
      <c r="KQX42" s="144"/>
      <c r="KQY42" s="144"/>
      <c r="KQZ42" s="144"/>
      <c r="KRA42" s="141"/>
      <c r="KRB42" s="141"/>
      <c r="KRC42" s="142"/>
      <c r="KRD42" s="142"/>
      <c r="KRE42" s="143"/>
      <c r="KRF42" s="144"/>
      <c r="KRG42" s="144"/>
      <c r="KRH42" s="144"/>
      <c r="KRI42" s="141"/>
      <c r="KRJ42" s="141"/>
      <c r="KRK42" s="142"/>
      <c r="KRL42" s="142"/>
      <c r="KRM42" s="143"/>
      <c r="KRN42" s="144"/>
      <c r="KRO42" s="144"/>
      <c r="KRP42" s="144"/>
      <c r="KRQ42" s="141"/>
      <c r="KRR42" s="141"/>
      <c r="KRS42" s="142"/>
      <c r="KRT42" s="142"/>
      <c r="KRU42" s="143"/>
      <c r="KRV42" s="144"/>
      <c r="KRW42" s="144"/>
      <c r="KRX42" s="144"/>
      <c r="KRY42" s="141"/>
      <c r="KRZ42" s="141"/>
      <c r="KSA42" s="142"/>
      <c r="KSB42" s="142"/>
      <c r="KSC42" s="143"/>
      <c r="KSD42" s="144"/>
      <c r="KSE42" s="144"/>
      <c r="KSF42" s="144"/>
      <c r="KSG42" s="141"/>
      <c r="KSH42" s="141"/>
      <c r="KSI42" s="142"/>
      <c r="KSJ42" s="142"/>
      <c r="KSK42" s="143"/>
      <c r="KSL42" s="144"/>
      <c r="KSM42" s="144"/>
      <c r="KSN42" s="144"/>
      <c r="KSO42" s="141"/>
      <c r="KSP42" s="141"/>
      <c r="KSQ42" s="142"/>
      <c r="KSR42" s="142"/>
      <c r="KSS42" s="143"/>
      <c r="KST42" s="144"/>
      <c r="KSU42" s="144"/>
      <c r="KSV42" s="144"/>
      <c r="KSW42" s="141"/>
      <c r="KSX42" s="141"/>
      <c r="KSY42" s="142"/>
      <c r="KSZ42" s="142"/>
      <c r="KTA42" s="143"/>
      <c r="KTB42" s="144"/>
      <c r="KTC42" s="144"/>
      <c r="KTD42" s="144"/>
      <c r="KTE42" s="141"/>
      <c r="KTF42" s="141"/>
      <c r="KTG42" s="142"/>
      <c r="KTH42" s="142"/>
      <c r="KTI42" s="143"/>
      <c r="KTJ42" s="144"/>
      <c r="KTK42" s="144"/>
      <c r="KTL42" s="144"/>
      <c r="KTM42" s="141"/>
      <c r="KTN42" s="141"/>
      <c r="KTO42" s="142"/>
      <c r="KTP42" s="142"/>
      <c r="KTQ42" s="143"/>
      <c r="KTR42" s="144"/>
      <c r="KTS42" s="144"/>
      <c r="KTT42" s="144"/>
      <c r="KTU42" s="141"/>
      <c r="KTV42" s="141"/>
      <c r="KTW42" s="142"/>
      <c r="KTX42" s="142"/>
      <c r="KTY42" s="143"/>
      <c r="KTZ42" s="144"/>
      <c r="KUA42" s="144"/>
      <c r="KUB42" s="144"/>
      <c r="KUC42" s="141"/>
      <c r="KUD42" s="141"/>
      <c r="KUE42" s="142"/>
      <c r="KUF42" s="142"/>
      <c r="KUG42" s="143"/>
      <c r="KUH42" s="144"/>
      <c r="KUI42" s="144"/>
      <c r="KUJ42" s="144"/>
      <c r="KUK42" s="141"/>
      <c r="KUL42" s="141"/>
      <c r="KUM42" s="142"/>
      <c r="KUN42" s="142"/>
      <c r="KUO42" s="143"/>
      <c r="KUP42" s="144"/>
      <c r="KUQ42" s="144"/>
      <c r="KUR42" s="144"/>
      <c r="KUS42" s="141"/>
      <c r="KUT42" s="141"/>
      <c r="KUU42" s="142"/>
      <c r="KUV42" s="142"/>
      <c r="KUW42" s="143"/>
      <c r="KUX42" s="144"/>
      <c r="KUY42" s="144"/>
      <c r="KUZ42" s="144"/>
      <c r="KVA42" s="141"/>
      <c r="KVB42" s="141"/>
      <c r="KVC42" s="142"/>
      <c r="KVD42" s="142"/>
      <c r="KVE42" s="143"/>
      <c r="KVF42" s="144"/>
      <c r="KVG42" s="144"/>
      <c r="KVH42" s="144"/>
      <c r="KVI42" s="141"/>
      <c r="KVJ42" s="141"/>
      <c r="KVK42" s="142"/>
      <c r="KVL42" s="142"/>
      <c r="KVM42" s="143"/>
      <c r="KVN42" s="144"/>
      <c r="KVO42" s="144"/>
      <c r="KVP42" s="144"/>
      <c r="KVQ42" s="141"/>
      <c r="KVR42" s="141"/>
      <c r="KVS42" s="142"/>
      <c r="KVT42" s="142"/>
      <c r="KVU42" s="143"/>
      <c r="KVV42" s="144"/>
      <c r="KVW42" s="144"/>
      <c r="KVX42" s="144"/>
      <c r="KVY42" s="141"/>
      <c r="KVZ42" s="141"/>
      <c r="KWA42" s="142"/>
      <c r="KWB42" s="142"/>
      <c r="KWC42" s="143"/>
      <c r="KWD42" s="144"/>
      <c r="KWE42" s="144"/>
      <c r="KWF42" s="144"/>
      <c r="KWG42" s="141"/>
      <c r="KWH42" s="141"/>
      <c r="KWI42" s="142"/>
      <c r="KWJ42" s="142"/>
      <c r="KWK42" s="143"/>
      <c r="KWL42" s="144"/>
      <c r="KWM42" s="144"/>
      <c r="KWN42" s="144"/>
      <c r="KWO42" s="141"/>
      <c r="KWP42" s="141"/>
      <c r="KWQ42" s="142"/>
      <c r="KWR42" s="142"/>
      <c r="KWS42" s="143"/>
      <c r="KWT42" s="144"/>
      <c r="KWU42" s="144"/>
      <c r="KWV42" s="144"/>
      <c r="KWW42" s="141"/>
      <c r="KWX42" s="141"/>
      <c r="KWY42" s="142"/>
      <c r="KWZ42" s="142"/>
      <c r="KXA42" s="143"/>
      <c r="KXB42" s="144"/>
      <c r="KXC42" s="144"/>
      <c r="KXD42" s="144"/>
      <c r="KXE42" s="141"/>
      <c r="KXF42" s="141"/>
      <c r="KXG42" s="142"/>
      <c r="KXH42" s="142"/>
      <c r="KXI42" s="143"/>
      <c r="KXJ42" s="144"/>
      <c r="KXK42" s="144"/>
      <c r="KXL42" s="144"/>
      <c r="KXM42" s="141"/>
      <c r="KXN42" s="141"/>
      <c r="KXO42" s="142"/>
      <c r="KXP42" s="142"/>
      <c r="KXQ42" s="143"/>
      <c r="KXR42" s="144"/>
      <c r="KXS42" s="144"/>
      <c r="KXT42" s="144"/>
      <c r="KXU42" s="141"/>
      <c r="KXV42" s="141"/>
      <c r="KXW42" s="142"/>
      <c r="KXX42" s="142"/>
      <c r="KXY42" s="143"/>
      <c r="KXZ42" s="144"/>
      <c r="KYA42" s="144"/>
      <c r="KYB42" s="144"/>
      <c r="KYC42" s="141"/>
      <c r="KYD42" s="141"/>
      <c r="KYE42" s="142"/>
      <c r="KYF42" s="142"/>
      <c r="KYG42" s="143"/>
      <c r="KYH42" s="144"/>
      <c r="KYI42" s="144"/>
      <c r="KYJ42" s="144"/>
      <c r="KYK42" s="141"/>
      <c r="KYL42" s="141"/>
      <c r="KYM42" s="142"/>
      <c r="KYN42" s="142"/>
      <c r="KYO42" s="143"/>
      <c r="KYP42" s="144"/>
      <c r="KYQ42" s="144"/>
      <c r="KYR42" s="144"/>
      <c r="KYS42" s="141"/>
      <c r="KYT42" s="141"/>
      <c r="KYU42" s="142"/>
      <c r="KYV42" s="142"/>
      <c r="KYW42" s="143"/>
      <c r="KYX42" s="144"/>
      <c r="KYY42" s="144"/>
      <c r="KYZ42" s="144"/>
      <c r="KZA42" s="141"/>
      <c r="KZB42" s="141"/>
      <c r="KZC42" s="142"/>
      <c r="KZD42" s="142"/>
      <c r="KZE42" s="143"/>
      <c r="KZF42" s="144"/>
      <c r="KZG42" s="144"/>
      <c r="KZH42" s="144"/>
      <c r="KZI42" s="141"/>
      <c r="KZJ42" s="141"/>
      <c r="KZK42" s="142"/>
      <c r="KZL42" s="142"/>
      <c r="KZM42" s="143"/>
      <c r="KZN42" s="144"/>
      <c r="KZO42" s="144"/>
      <c r="KZP42" s="144"/>
      <c r="KZQ42" s="141"/>
      <c r="KZR42" s="141"/>
      <c r="KZS42" s="142"/>
      <c r="KZT42" s="142"/>
      <c r="KZU42" s="143"/>
      <c r="KZV42" s="144"/>
      <c r="KZW42" s="144"/>
      <c r="KZX42" s="144"/>
      <c r="KZY42" s="141"/>
      <c r="KZZ42" s="141"/>
      <c r="LAA42" s="142"/>
      <c r="LAB42" s="142"/>
      <c r="LAC42" s="143"/>
      <c r="LAD42" s="144"/>
      <c r="LAE42" s="144"/>
      <c r="LAF42" s="144"/>
      <c r="LAG42" s="141"/>
      <c r="LAH42" s="141"/>
      <c r="LAI42" s="142"/>
      <c r="LAJ42" s="142"/>
      <c r="LAK42" s="143"/>
      <c r="LAL42" s="144"/>
      <c r="LAM42" s="144"/>
      <c r="LAN42" s="144"/>
      <c r="LAO42" s="141"/>
      <c r="LAP42" s="141"/>
      <c r="LAQ42" s="142"/>
      <c r="LAR42" s="142"/>
      <c r="LAS42" s="143"/>
      <c r="LAT42" s="144"/>
      <c r="LAU42" s="144"/>
      <c r="LAV42" s="144"/>
      <c r="LAW42" s="141"/>
      <c r="LAX42" s="141"/>
      <c r="LAY42" s="142"/>
      <c r="LAZ42" s="142"/>
      <c r="LBA42" s="143"/>
      <c r="LBB42" s="144"/>
      <c r="LBC42" s="144"/>
      <c r="LBD42" s="144"/>
      <c r="LBE42" s="141"/>
      <c r="LBF42" s="141"/>
      <c r="LBG42" s="142"/>
      <c r="LBH42" s="142"/>
      <c r="LBI42" s="143"/>
      <c r="LBJ42" s="144"/>
      <c r="LBK42" s="144"/>
      <c r="LBL42" s="144"/>
      <c r="LBM42" s="141"/>
      <c r="LBN42" s="141"/>
      <c r="LBO42" s="142"/>
      <c r="LBP42" s="142"/>
      <c r="LBQ42" s="143"/>
      <c r="LBR42" s="144"/>
      <c r="LBS42" s="144"/>
      <c r="LBT42" s="144"/>
      <c r="LBU42" s="141"/>
      <c r="LBV42" s="141"/>
      <c r="LBW42" s="142"/>
      <c r="LBX42" s="142"/>
      <c r="LBY42" s="143"/>
      <c r="LBZ42" s="144"/>
      <c r="LCA42" s="144"/>
      <c r="LCB42" s="144"/>
      <c r="LCC42" s="141"/>
      <c r="LCD42" s="141"/>
      <c r="LCE42" s="142"/>
      <c r="LCF42" s="142"/>
      <c r="LCG42" s="143"/>
      <c r="LCH42" s="144"/>
      <c r="LCI42" s="144"/>
      <c r="LCJ42" s="144"/>
      <c r="LCK42" s="141"/>
      <c r="LCL42" s="141"/>
      <c r="LCM42" s="142"/>
      <c r="LCN42" s="142"/>
      <c r="LCO42" s="143"/>
      <c r="LCP42" s="144"/>
      <c r="LCQ42" s="144"/>
      <c r="LCR42" s="144"/>
      <c r="LCS42" s="141"/>
      <c r="LCT42" s="141"/>
      <c r="LCU42" s="142"/>
      <c r="LCV42" s="142"/>
      <c r="LCW42" s="143"/>
      <c r="LCX42" s="144"/>
      <c r="LCY42" s="144"/>
      <c r="LCZ42" s="144"/>
      <c r="LDA42" s="141"/>
      <c r="LDB42" s="141"/>
      <c r="LDC42" s="142"/>
      <c r="LDD42" s="142"/>
      <c r="LDE42" s="143"/>
      <c r="LDF42" s="144"/>
      <c r="LDG42" s="144"/>
      <c r="LDH42" s="144"/>
      <c r="LDI42" s="141"/>
      <c r="LDJ42" s="141"/>
      <c r="LDK42" s="142"/>
      <c r="LDL42" s="142"/>
      <c r="LDM42" s="143"/>
      <c r="LDN42" s="144"/>
      <c r="LDO42" s="144"/>
      <c r="LDP42" s="144"/>
      <c r="LDQ42" s="141"/>
      <c r="LDR42" s="141"/>
      <c r="LDS42" s="142"/>
      <c r="LDT42" s="142"/>
      <c r="LDU42" s="143"/>
      <c r="LDV42" s="144"/>
      <c r="LDW42" s="144"/>
      <c r="LDX42" s="144"/>
      <c r="LDY42" s="141"/>
      <c r="LDZ42" s="141"/>
      <c r="LEA42" s="142"/>
      <c r="LEB42" s="142"/>
      <c r="LEC42" s="143"/>
      <c r="LED42" s="144"/>
      <c r="LEE42" s="144"/>
      <c r="LEF42" s="144"/>
      <c r="LEG42" s="141"/>
      <c r="LEH42" s="141"/>
      <c r="LEI42" s="142"/>
      <c r="LEJ42" s="142"/>
      <c r="LEK42" s="143"/>
      <c r="LEL42" s="144"/>
      <c r="LEM42" s="144"/>
      <c r="LEN42" s="144"/>
      <c r="LEO42" s="141"/>
      <c r="LEP42" s="141"/>
      <c r="LEQ42" s="142"/>
      <c r="LER42" s="142"/>
      <c r="LES42" s="143"/>
      <c r="LET42" s="144"/>
      <c r="LEU42" s="144"/>
      <c r="LEV42" s="144"/>
      <c r="LEW42" s="141"/>
      <c r="LEX42" s="141"/>
      <c r="LEY42" s="142"/>
      <c r="LEZ42" s="142"/>
      <c r="LFA42" s="143"/>
      <c r="LFB42" s="144"/>
      <c r="LFC42" s="144"/>
      <c r="LFD42" s="144"/>
      <c r="LFE42" s="141"/>
      <c r="LFF42" s="141"/>
      <c r="LFG42" s="142"/>
      <c r="LFH42" s="142"/>
      <c r="LFI42" s="143"/>
      <c r="LFJ42" s="144"/>
      <c r="LFK42" s="144"/>
      <c r="LFL42" s="144"/>
      <c r="LFM42" s="141"/>
      <c r="LFN42" s="141"/>
      <c r="LFO42" s="142"/>
      <c r="LFP42" s="142"/>
      <c r="LFQ42" s="143"/>
      <c r="LFR42" s="144"/>
      <c r="LFS42" s="144"/>
      <c r="LFT42" s="144"/>
      <c r="LFU42" s="141"/>
      <c r="LFV42" s="141"/>
      <c r="LFW42" s="142"/>
      <c r="LFX42" s="142"/>
      <c r="LFY42" s="143"/>
      <c r="LFZ42" s="144"/>
      <c r="LGA42" s="144"/>
      <c r="LGB42" s="144"/>
      <c r="LGC42" s="141"/>
      <c r="LGD42" s="141"/>
      <c r="LGE42" s="142"/>
      <c r="LGF42" s="142"/>
      <c r="LGG42" s="143"/>
      <c r="LGH42" s="144"/>
      <c r="LGI42" s="144"/>
      <c r="LGJ42" s="144"/>
      <c r="LGK42" s="141"/>
      <c r="LGL42" s="141"/>
      <c r="LGM42" s="142"/>
      <c r="LGN42" s="142"/>
      <c r="LGO42" s="143"/>
      <c r="LGP42" s="144"/>
      <c r="LGQ42" s="144"/>
      <c r="LGR42" s="144"/>
      <c r="LGS42" s="141"/>
      <c r="LGT42" s="141"/>
      <c r="LGU42" s="142"/>
      <c r="LGV42" s="142"/>
      <c r="LGW42" s="143"/>
      <c r="LGX42" s="144"/>
      <c r="LGY42" s="144"/>
      <c r="LGZ42" s="144"/>
      <c r="LHA42" s="141"/>
      <c r="LHB42" s="141"/>
      <c r="LHC42" s="142"/>
      <c r="LHD42" s="142"/>
      <c r="LHE42" s="143"/>
      <c r="LHF42" s="144"/>
      <c r="LHG42" s="144"/>
      <c r="LHH42" s="144"/>
      <c r="LHI42" s="141"/>
      <c r="LHJ42" s="141"/>
      <c r="LHK42" s="142"/>
      <c r="LHL42" s="142"/>
      <c r="LHM42" s="143"/>
      <c r="LHN42" s="144"/>
      <c r="LHO42" s="144"/>
      <c r="LHP42" s="144"/>
      <c r="LHQ42" s="141"/>
      <c r="LHR42" s="141"/>
      <c r="LHS42" s="142"/>
      <c r="LHT42" s="142"/>
      <c r="LHU42" s="143"/>
      <c r="LHV42" s="144"/>
      <c r="LHW42" s="144"/>
      <c r="LHX42" s="144"/>
      <c r="LHY42" s="141"/>
      <c r="LHZ42" s="141"/>
      <c r="LIA42" s="142"/>
      <c r="LIB42" s="142"/>
      <c r="LIC42" s="143"/>
      <c r="LID42" s="144"/>
      <c r="LIE42" s="144"/>
      <c r="LIF42" s="144"/>
      <c r="LIG42" s="141"/>
      <c r="LIH42" s="141"/>
      <c r="LII42" s="142"/>
      <c r="LIJ42" s="142"/>
      <c r="LIK42" s="143"/>
      <c r="LIL42" s="144"/>
      <c r="LIM42" s="144"/>
      <c r="LIN42" s="144"/>
      <c r="LIO42" s="141"/>
      <c r="LIP42" s="141"/>
      <c r="LIQ42" s="142"/>
      <c r="LIR42" s="142"/>
      <c r="LIS42" s="143"/>
      <c r="LIT42" s="144"/>
      <c r="LIU42" s="144"/>
      <c r="LIV42" s="144"/>
      <c r="LIW42" s="141"/>
      <c r="LIX42" s="141"/>
      <c r="LIY42" s="142"/>
      <c r="LIZ42" s="142"/>
      <c r="LJA42" s="143"/>
      <c r="LJB42" s="144"/>
      <c r="LJC42" s="144"/>
      <c r="LJD42" s="144"/>
      <c r="LJE42" s="141"/>
      <c r="LJF42" s="141"/>
      <c r="LJG42" s="142"/>
      <c r="LJH42" s="142"/>
      <c r="LJI42" s="143"/>
      <c r="LJJ42" s="144"/>
      <c r="LJK42" s="144"/>
      <c r="LJL42" s="144"/>
      <c r="LJM42" s="141"/>
      <c r="LJN42" s="141"/>
      <c r="LJO42" s="142"/>
      <c r="LJP42" s="142"/>
      <c r="LJQ42" s="143"/>
      <c r="LJR42" s="144"/>
      <c r="LJS42" s="144"/>
      <c r="LJT42" s="144"/>
      <c r="LJU42" s="141"/>
      <c r="LJV42" s="141"/>
      <c r="LJW42" s="142"/>
      <c r="LJX42" s="142"/>
      <c r="LJY42" s="143"/>
      <c r="LJZ42" s="144"/>
      <c r="LKA42" s="144"/>
      <c r="LKB42" s="144"/>
      <c r="LKC42" s="141"/>
      <c r="LKD42" s="141"/>
      <c r="LKE42" s="142"/>
      <c r="LKF42" s="142"/>
      <c r="LKG42" s="143"/>
      <c r="LKH42" s="144"/>
      <c r="LKI42" s="144"/>
      <c r="LKJ42" s="144"/>
      <c r="LKK42" s="141"/>
      <c r="LKL42" s="141"/>
      <c r="LKM42" s="142"/>
      <c r="LKN42" s="142"/>
      <c r="LKO42" s="143"/>
      <c r="LKP42" s="144"/>
      <c r="LKQ42" s="144"/>
      <c r="LKR42" s="144"/>
      <c r="LKS42" s="141"/>
      <c r="LKT42" s="141"/>
      <c r="LKU42" s="142"/>
      <c r="LKV42" s="142"/>
      <c r="LKW42" s="143"/>
      <c r="LKX42" s="144"/>
      <c r="LKY42" s="144"/>
      <c r="LKZ42" s="144"/>
      <c r="LLA42" s="141"/>
      <c r="LLB42" s="141"/>
      <c r="LLC42" s="142"/>
      <c r="LLD42" s="142"/>
      <c r="LLE42" s="143"/>
      <c r="LLF42" s="144"/>
      <c r="LLG42" s="144"/>
      <c r="LLH42" s="144"/>
      <c r="LLI42" s="141"/>
      <c r="LLJ42" s="141"/>
      <c r="LLK42" s="142"/>
      <c r="LLL42" s="142"/>
      <c r="LLM42" s="143"/>
      <c r="LLN42" s="144"/>
      <c r="LLO42" s="144"/>
      <c r="LLP42" s="144"/>
      <c r="LLQ42" s="141"/>
      <c r="LLR42" s="141"/>
      <c r="LLS42" s="142"/>
      <c r="LLT42" s="142"/>
      <c r="LLU42" s="143"/>
      <c r="LLV42" s="144"/>
      <c r="LLW42" s="144"/>
      <c r="LLX42" s="144"/>
      <c r="LLY42" s="141"/>
      <c r="LLZ42" s="141"/>
      <c r="LMA42" s="142"/>
      <c r="LMB42" s="142"/>
      <c r="LMC42" s="143"/>
      <c r="LMD42" s="144"/>
      <c r="LME42" s="144"/>
      <c r="LMF42" s="144"/>
      <c r="LMG42" s="141"/>
      <c r="LMH42" s="141"/>
      <c r="LMI42" s="142"/>
      <c r="LMJ42" s="142"/>
      <c r="LMK42" s="143"/>
      <c r="LML42" s="144"/>
      <c r="LMM42" s="144"/>
      <c r="LMN42" s="144"/>
      <c r="LMO42" s="141"/>
      <c r="LMP42" s="141"/>
      <c r="LMQ42" s="142"/>
      <c r="LMR42" s="142"/>
      <c r="LMS42" s="143"/>
      <c r="LMT42" s="144"/>
      <c r="LMU42" s="144"/>
      <c r="LMV42" s="144"/>
      <c r="LMW42" s="141"/>
      <c r="LMX42" s="141"/>
      <c r="LMY42" s="142"/>
      <c r="LMZ42" s="142"/>
      <c r="LNA42" s="143"/>
      <c r="LNB42" s="144"/>
      <c r="LNC42" s="144"/>
      <c r="LND42" s="144"/>
      <c r="LNE42" s="141"/>
      <c r="LNF42" s="141"/>
      <c r="LNG42" s="142"/>
      <c r="LNH42" s="142"/>
      <c r="LNI42" s="143"/>
      <c r="LNJ42" s="144"/>
      <c r="LNK42" s="144"/>
      <c r="LNL42" s="144"/>
      <c r="LNM42" s="141"/>
      <c r="LNN42" s="141"/>
      <c r="LNO42" s="142"/>
      <c r="LNP42" s="142"/>
      <c r="LNQ42" s="143"/>
      <c r="LNR42" s="144"/>
      <c r="LNS42" s="144"/>
      <c r="LNT42" s="144"/>
      <c r="LNU42" s="141"/>
      <c r="LNV42" s="141"/>
      <c r="LNW42" s="142"/>
      <c r="LNX42" s="142"/>
      <c r="LNY42" s="143"/>
      <c r="LNZ42" s="144"/>
      <c r="LOA42" s="144"/>
      <c r="LOB42" s="144"/>
      <c r="LOC42" s="141"/>
      <c r="LOD42" s="141"/>
      <c r="LOE42" s="142"/>
      <c r="LOF42" s="142"/>
      <c r="LOG42" s="143"/>
      <c r="LOH42" s="144"/>
      <c r="LOI42" s="144"/>
      <c r="LOJ42" s="144"/>
      <c r="LOK42" s="141"/>
      <c r="LOL42" s="141"/>
      <c r="LOM42" s="142"/>
      <c r="LON42" s="142"/>
      <c r="LOO42" s="143"/>
      <c r="LOP42" s="144"/>
      <c r="LOQ42" s="144"/>
      <c r="LOR42" s="144"/>
      <c r="LOS42" s="141"/>
      <c r="LOT42" s="141"/>
      <c r="LOU42" s="142"/>
      <c r="LOV42" s="142"/>
      <c r="LOW42" s="143"/>
      <c r="LOX42" s="144"/>
      <c r="LOY42" s="144"/>
      <c r="LOZ42" s="144"/>
      <c r="LPA42" s="141"/>
      <c r="LPB42" s="141"/>
      <c r="LPC42" s="142"/>
      <c r="LPD42" s="142"/>
      <c r="LPE42" s="143"/>
      <c r="LPF42" s="144"/>
      <c r="LPG42" s="144"/>
      <c r="LPH42" s="144"/>
      <c r="LPI42" s="141"/>
      <c r="LPJ42" s="141"/>
      <c r="LPK42" s="142"/>
      <c r="LPL42" s="142"/>
      <c r="LPM42" s="143"/>
      <c r="LPN42" s="144"/>
      <c r="LPO42" s="144"/>
      <c r="LPP42" s="144"/>
      <c r="LPQ42" s="141"/>
      <c r="LPR42" s="141"/>
      <c r="LPS42" s="142"/>
      <c r="LPT42" s="142"/>
      <c r="LPU42" s="143"/>
      <c r="LPV42" s="144"/>
      <c r="LPW42" s="144"/>
      <c r="LPX42" s="144"/>
      <c r="LPY42" s="141"/>
      <c r="LPZ42" s="141"/>
      <c r="LQA42" s="142"/>
      <c r="LQB42" s="142"/>
      <c r="LQC42" s="143"/>
      <c r="LQD42" s="144"/>
      <c r="LQE42" s="144"/>
      <c r="LQF42" s="144"/>
      <c r="LQG42" s="141"/>
      <c r="LQH42" s="141"/>
      <c r="LQI42" s="142"/>
      <c r="LQJ42" s="142"/>
      <c r="LQK42" s="143"/>
      <c r="LQL42" s="144"/>
      <c r="LQM42" s="144"/>
      <c r="LQN42" s="144"/>
      <c r="LQO42" s="141"/>
      <c r="LQP42" s="141"/>
      <c r="LQQ42" s="142"/>
      <c r="LQR42" s="142"/>
      <c r="LQS42" s="143"/>
      <c r="LQT42" s="144"/>
      <c r="LQU42" s="144"/>
      <c r="LQV42" s="144"/>
      <c r="LQW42" s="141"/>
      <c r="LQX42" s="141"/>
      <c r="LQY42" s="142"/>
      <c r="LQZ42" s="142"/>
      <c r="LRA42" s="143"/>
      <c r="LRB42" s="144"/>
      <c r="LRC42" s="144"/>
      <c r="LRD42" s="144"/>
      <c r="LRE42" s="141"/>
      <c r="LRF42" s="141"/>
      <c r="LRG42" s="142"/>
      <c r="LRH42" s="142"/>
      <c r="LRI42" s="143"/>
      <c r="LRJ42" s="144"/>
      <c r="LRK42" s="144"/>
      <c r="LRL42" s="144"/>
      <c r="LRM42" s="141"/>
      <c r="LRN42" s="141"/>
      <c r="LRO42" s="142"/>
      <c r="LRP42" s="142"/>
      <c r="LRQ42" s="143"/>
      <c r="LRR42" s="144"/>
      <c r="LRS42" s="144"/>
      <c r="LRT42" s="144"/>
      <c r="LRU42" s="141"/>
      <c r="LRV42" s="141"/>
      <c r="LRW42" s="142"/>
      <c r="LRX42" s="142"/>
      <c r="LRY42" s="143"/>
      <c r="LRZ42" s="144"/>
      <c r="LSA42" s="144"/>
      <c r="LSB42" s="144"/>
      <c r="LSC42" s="141"/>
      <c r="LSD42" s="141"/>
      <c r="LSE42" s="142"/>
      <c r="LSF42" s="142"/>
      <c r="LSG42" s="143"/>
      <c r="LSH42" s="144"/>
      <c r="LSI42" s="144"/>
      <c r="LSJ42" s="144"/>
      <c r="LSK42" s="141"/>
      <c r="LSL42" s="141"/>
      <c r="LSM42" s="142"/>
      <c r="LSN42" s="142"/>
      <c r="LSO42" s="143"/>
      <c r="LSP42" s="144"/>
      <c r="LSQ42" s="144"/>
      <c r="LSR42" s="144"/>
      <c r="LSS42" s="141"/>
      <c r="LST42" s="141"/>
      <c r="LSU42" s="142"/>
      <c r="LSV42" s="142"/>
      <c r="LSW42" s="143"/>
      <c r="LSX42" s="144"/>
      <c r="LSY42" s="144"/>
      <c r="LSZ42" s="144"/>
      <c r="LTA42" s="141"/>
      <c r="LTB42" s="141"/>
      <c r="LTC42" s="142"/>
      <c r="LTD42" s="142"/>
      <c r="LTE42" s="143"/>
      <c r="LTF42" s="144"/>
      <c r="LTG42" s="144"/>
      <c r="LTH42" s="144"/>
      <c r="LTI42" s="141"/>
      <c r="LTJ42" s="141"/>
      <c r="LTK42" s="142"/>
      <c r="LTL42" s="142"/>
      <c r="LTM42" s="143"/>
      <c r="LTN42" s="144"/>
      <c r="LTO42" s="144"/>
      <c r="LTP42" s="144"/>
      <c r="LTQ42" s="141"/>
      <c r="LTR42" s="141"/>
      <c r="LTS42" s="142"/>
      <c r="LTT42" s="142"/>
      <c r="LTU42" s="143"/>
      <c r="LTV42" s="144"/>
      <c r="LTW42" s="144"/>
      <c r="LTX42" s="144"/>
      <c r="LTY42" s="141"/>
      <c r="LTZ42" s="141"/>
      <c r="LUA42" s="142"/>
      <c r="LUB42" s="142"/>
      <c r="LUC42" s="143"/>
      <c r="LUD42" s="144"/>
      <c r="LUE42" s="144"/>
      <c r="LUF42" s="144"/>
      <c r="LUG42" s="141"/>
      <c r="LUH42" s="141"/>
      <c r="LUI42" s="142"/>
      <c r="LUJ42" s="142"/>
      <c r="LUK42" s="143"/>
      <c r="LUL42" s="144"/>
      <c r="LUM42" s="144"/>
      <c r="LUN42" s="144"/>
      <c r="LUO42" s="141"/>
      <c r="LUP42" s="141"/>
      <c r="LUQ42" s="142"/>
      <c r="LUR42" s="142"/>
      <c r="LUS42" s="143"/>
      <c r="LUT42" s="144"/>
      <c r="LUU42" s="144"/>
      <c r="LUV42" s="144"/>
      <c r="LUW42" s="141"/>
      <c r="LUX42" s="141"/>
      <c r="LUY42" s="142"/>
      <c r="LUZ42" s="142"/>
      <c r="LVA42" s="143"/>
      <c r="LVB42" s="144"/>
      <c r="LVC42" s="144"/>
      <c r="LVD42" s="144"/>
      <c r="LVE42" s="141"/>
      <c r="LVF42" s="141"/>
      <c r="LVG42" s="142"/>
      <c r="LVH42" s="142"/>
      <c r="LVI42" s="143"/>
      <c r="LVJ42" s="144"/>
      <c r="LVK42" s="144"/>
      <c r="LVL42" s="144"/>
      <c r="LVM42" s="141"/>
      <c r="LVN42" s="141"/>
      <c r="LVO42" s="142"/>
      <c r="LVP42" s="142"/>
      <c r="LVQ42" s="143"/>
      <c r="LVR42" s="144"/>
      <c r="LVS42" s="144"/>
      <c r="LVT42" s="144"/>
      <c r="LVU42" s="141"/>
      <c r="LVV42" s="141"/>
      <c r="LVW42" s="142"/>
      <c r="LVX42" s="142"/>
      <c r="LVY42" s="143"/>
      <c r="LVZ42" s="144"/>
      <c r="LWA42" s="144"/>
      <c r="LWB42" s="144"/>
      <c r="LWC42" s="141"/>
      <c r="LWD42" s="141"/>
      <c r="LWE42" s="142"/>
      <c r="LWF42" s="142"/>
      <c r="LWG42" s="143"/>
      <c r="LWH42" s="144"/>
      <c r="LWI42" s="144"/>
      <c r="LWJ42" s="144"/>
      <c r="LWK42" s="141"/>
      <c r="LWL42" s="141"/>
      <c r="LWM42" s="142"/>
      <c r="LWN42" s="142"/>
      <c r="LWO42" s="143"/>
      <c r="LWP42" s="144"/>
      <c r="LWQ42" s="144"/>
      <c r="LWR42" s="144"/>
      <c r="LWS42" s="141"/>
      <c r="LWT42" s="141"/>
      <c r="LWU42" s="142"/>
      <c r="LWV42" s="142"/>
      <c r="LWW42" s="143"/>
      <c r="LWX42" s="144"/>
      <c r="LWY42" s="144"/>
      <c r="LWZ42" s="144"/>
      <c r="LXA42" s="141"/>
      <c r="LXB42" s="141"/>
      <c r="LXC42" s="142"/>
      <c r="LXD42" s="142"/>
      <c r="LXE42" s="143"/>
      <c r="LXF42" s="144"/>
      <c r="LXG42" s="144"/>
      <c r="LXH42" s="144"/>
      <c r="LXI42" s="141"/>
      <c r="LXJ42" s="141"/>
      <c r="LXK42" s="142"/>
      <c r="LXL42" s="142"/>
      <c r="LXM42" s="143"/>
      <c r="LXN42" s="144"/>
      <c r="LXO42" s="144"/>
      <c r="LXP42" s="144"/>
      <c r="LXQ42" s="141"/>
      <c r="LXR42" s="141"/>
      <c r="LXS42" s="142"/>
      <c r="LXT42" s="142"/>
      <c r="LXU42" s="143"/>
      <c r="LXV42" s="144"/>
      <c r="LXW42" s="144"/>
      <c r="LXX42" s="144"/>
      <c r="LXY42" s="141"/>
      <c r="LXZ42" s="141"/>
      <c r="LYA42" s="142"/>
      <c r="LYB42" s="142"/>
      <c r="LYC42" s="143"/>
      <c r="LYD42" s="144"/>
      <c r="LYE42" s="144"/>
      <c r="LYF42" s="144"/>
      <c r="LYG42" s="141"/>
      <c r="LYH42" s="141"/>
      <c r="LYI42" s="142"/>
      <c r="LYJ42" s="142"/>
      <c r="LYK42" s="143"/>
      <c r="LYL42" s="144"/>
      <c r="LYM42" s="144"/>
      <c r="LYN42" s="144"/>
      <c r="LYO42" s="141"/>
      <c r="LYP42" s="141"/>
      <c r="LYQ42" s="142"/>
      <c r="LYR42" s="142"/>
      <c r="LYS42" s="143"/>
      <c r="LYT42" s="144"/>
      <c r="LYU42" s="144"/>
      <c r="LYV42" s="144"/>
      <c r="LYW42" s="141"/>
      <c r="LYX42" s="141"/>
      <c r="LYY42" s="142"/>
      <c r="LYZ42" s="142"/>
      <c r="LZA42" s="143"/>
      <c r="LZB42" s="144"/>
      <c r="LZC42" s="144"/>
      <c r="LZD42" s="144"/>
      <c r="LZE42" s="141"/>
      <c r="LZF42" s="141"/>
      <c r="LZG42" s="142"/>
      <c r="LZH42" s="142"/>
      <c r="LZI42" s="143"/>
      <c r="LZJ42" s="144"/>
      <c r="LZK42" s="144"/>
      <c r="LZL42" s="144"/>
      <c r="LZM42" s="141"/>
      <c r="LZN42" s="141"/>
      <c r="LZO42" s="142"/>
      <c r="LZP42" s="142"/>
      <c r="LZQ42" s="143"/>
      <c r="LZR42" s="144"/>
      <c r="LZS42" s="144"/>
      <c r="LZT42" s="144"/>
      <c r="LZU42" s="141"/>
      <c r="LZV42" s="141"/>
      <c r="LZW42" s="142"/>
      <c r="LZX42" s="142"/>
      <c r="LZY42" s="143"/>
      <c r="LZZ42" s="144"/>
      <c r="MAA42" s="144"/>
      <c r="MAB42" s="144"/>
      <c r="MAC42" s="141"/>
      <c r="MAD42" s="141"/>
      <c r="MAE42" s="142"/>
      <c r="MAF42" s="142"/>
      <c r="MAG42" s="143"/>
      <c r="MAH42" s="144"/>
      <c r="MAI42" s="144"/>
      <c r="MAJ42" s="144"/>
      <c r="MAK42" s="141"/>
      <c r="MAL42" s="141"/>
      <c r="MAM42" s="142"/>
      <c r="MAN42" s="142"/>
      <c r="MAO42" s="143"/>
      <c r="MAP42" s="144"/>
      <c r="MAQ42" s="144"/>
      <c r="MAR42" s="144"/>
      <c r="MAS42" s="141"/>
      <c r="MAT42" s="141"/>
      <c r="MAU42" s="142"/>
      <c r="MAV42" s="142"/>
      <c r="MAW42" s="143"/>
      <c r="MAX42" s="144"/>
      <c r="MAY42" s="144"/>
      <c r="MAZ42" s="144"/>
      <c r="MBA42" s="141"/>
      <c r="MBB42" s="141"/>
      <c r="MBC42" s="142"/>
      <c r="MBD42" s="142"/>
      <c r="MBE42" s="143"/>
      <c r="MBF42" s="144"/>
      <c r="MBG42" s="144"/>
      <c r="MBH42" s="144"/>
      <c r="MBI42" s="141"/>
      <c r="MBJ42" s="141"/>
      <c r="MBK42" s="142"/>
      <c r="MBL42" s="142"/>
      <c r="MBM42" s="143"/>
      <c r="MBN42" s="144"/>
      <c r="MBO42" s="144"/>
      <c r="MBP42" s="144"/>
      <c r="MBQ42" s="141"/>
      <c r="MBR42" s="141"/>
      <c r="MBS42" s="142"/>
      <c r="MBT42" s="142"/>
      <c r="MBU42" s="143"/>
      <c r="MBV42" s="144"/>
      <c r="MBW42" s="144"/>
      <c r="MBX42" s="144"/>
      <c r="MBY42" s="141"/>
      <c r="MBZ42" s="141"/>
      <c r="MCA42" s="142"/>
      <c r="MCB42" s="142"/>
      <c r="MCC42" s="143"/>
      <c r="MCD42" s="144"/>
      <c r="MCE42" s="144"/>
      <c r="MCF42" s="144"/>
      <c r="MCG42" s="141"/>
      <c r="MCH42" s="141"/>
      <c r="MCI42" s="142"/>
      <c r="MCJ42" s="142"/>
      <c r="MCK42" s="143"/>
      <c r="MCL42" s="144"/>
      <c r="MCM42" s="144"/>
      <c r="MCN42" s="144"/>
      <c r="MCO42" s="141"/>
      <c r="MCP42" s="141"/>
      <c r="MCQ42" s="142"/>
      <c r="MCR42" s="142"/>
      <c r="MCS42" s="143"/>
      <c r="MCT42" s="144"/>
      <c r="MCU42" s="144"/>
      <c r="MCV42" s="144"/>
      <c r="MCW42" s="141"/>
      <c r="MCX42" s="141"/>
      <c r="MCY42" s="142"/>
      <c r="MCZ42" s="142"/>
      <c r="MDA42" s="143"/>
      <c r="MDB42" s="144"/>
      <c r="MDC42" s="144"/>
      <c r="MDD42" s="144"/>
      <c r="MDE42" s="141"/>
      <c r="MDF42" s="141"/>
      <c r="MDG42" s="142"/>
      <c r="MDH42" s="142"/>
      <c r="MDI42" s="143"/>
      <c r="MDJ42" s="144"/>
      <c r="MDK42" s="144"/>
      <c r="MDL42" s="144"/>
      <c r="MDM42" s="141"/>
      <c r="MDN42" s="141"/>
      <c r="MDO42" s="142"/>
      <c r="MDP42" s="142"/>
      <c r="MDQ42" s="143"/>
      <c r="MDR42" s="144"/>
      <c r="MDS42" s="144"/>
      <c r="MDT42" s="144"/>
      <c r="MDU42" s="141"/>
      <c r="MDV42" s="141"/>
      <c r="MDW42" s="142"/>
      <c r="MDX42" s="142"/>
      <c r="MDY42" s="143"/>
      <c r="MDZ42" s="144"/>
      <c r="MEA42" s="144"/>
      <c r="MEB42" s="144"/>
      <c r="MEC42" s="141"/>
      <c r="MED42" s="141"/>
      <c r="MEE42" s="142"/>
      <c r="MEF42" s="142"/>
      <c r="MEG42" s="143"/>
      <c r="MEH42" s="144"/>
      <c r="MEI42" s="144"/>
      <c r="MEJ42" s="144"/>
      <c r="MEK42" s="141"/>
      <c r="MEL42" s="141"/>
      <c r="MEM42" s="142"/>
      <c r="MEN42" s="142"/>
      <c r="MEO42" s="143"/>
      <c r="MEP42" s="144"/>
      <c r="MEQ42" s="144"/>
      <c r="MER42" s="144"/>
      <c r="MES42" s="141"/>
      <c r="MET42" s="141"/>
      <c r="MEU42" s="142"/>
      <c r="MEV42" s="142"/>
      <c r="MEW42" s="143"/>
      <c r="MEX42" s="144"/>
      <c r="MEY42" s="144"/>
      <c r="MEZ42" s="144"/>
      <c r="MFA42" s="141"/>
      <c r="MFB42" s="141"/>
      <c r="MFC42" s="142"/>
      <c r="MFD42" s="142"/>
      <c r="MFE42" s="143"/>
      <c r="MFF42" s="144"/>
      <c r="MFG42" s="144"/>
      <c r="MFH42" s="144"/>
      <c r="MFI42" s="141"/>
      <c r="MFJ42" s="141"/>
      <c r="MFK42" s="142"/>
      <c r="MFL42" s="142"/>
      <c r="MFM42" s="143"/>
      <c r="MFN42" s="144"/>
      <c r="MFO42" s="144"/>
      <c r="MFP42" s="144"/>
      <c r="MFQ42" s="141"/>
      <c r="MFR42" s="141"/>
      <c r="MFS42" s="142"/>
      <c r="MFT42" s="142"/>
      <c r="MFU42" s="143"/>
      <c r="MFV42" s="144"/>
      <c r="MFW42" s="144"/>
      <c r="MFX42" s="144"/>
      <c r="MFY42" s="141"/>
      <c r="MFZ42" s="141"/>
      <c r="MGA42" s="142"/>
      <c r="MGB42" s="142"/>
      <c r="MGC42" s="143"/>
      <c r="MGD42" s="144"/>
      <c r="MGE42" s="144"/>
      <c r="MGF42" s="144"/>
      <c r="MGG42" s="141"/>
      <c r="MGH42" s="141"/>
      <c r="MGI42" s="142"/>
      <c r="MGJ42" s="142"/>
      <c r="MGK42" s="143"/>
      <c r="MGL42" s="144"/>
      <c r="MGM42" s="144"/>
      <c r="MGN42" s="144"/>
      <c r="MGO42" s="141"/>
      <c r="MGP42" s="141"/>
      <c r="MGQ42" s="142"/>
      <c r="MGR42" s="142"/>
      <c r="MGS42" s="143"/>
      <c r="MGT42" s="144"/>
      <c r="MGU42" s="144"/>
      <c r="MGV42" s="144"/>
      <c r="MGW42" s="141"/>
      <c r="MGX42" s="141"/>
      <c r="MGY42" s="142"/>
      <c r="MGZ42" s="142"/>
      <c r="MHA42" s="143"/>
      <c r="MHB42" s="144"/>
      <c r="MHC42" s="144"/>
      <c r="MHD42" s="144"/>
      <c r="MHE42" s="141"/>
      <c r="MHF42" s="141"/>
      <c r="MHG42" s="142"/>
      <c r="MHH42" s="142"/>
      <c r="MHI42" s="143"/>
      <c r="MHJ42" s="144"/>
      <c r="MHK42" s="144"/>
      <c r="MHL42" s="144"/>
      <c r="MHM42" s="141"/>
      <c r="MHN42" s="141"/>
      <c r="MHO42" s="142"/>
      <c r="MHP42" s="142"/>
      <c r="MHQ42" s="143"/>
      <c r="MHR42" s="144"/>
      <c r="MHS42" s="144"/>
      <c r="MHT42" s="144"/>
      <c r="MHU42" s="141"/>
      <c r="MHV42" s="141"/>
      <c r="MHW42" s="142"/>
      <c r="MHX42" s="142"/>
      <c r="MHY42" s="143"/>
      <c r="MHZ42" s="144"/>
      <c r="MIA42" s="144"/>
      <c r="MIB42" s="144"/>
      <c r="MIC42" s="141"/>
      <c r="MID42" s="141"/>
      <c r="MIE42" s="142"/>
      <c r="MIF42" s="142"/>
      <c r="MIG42" s="143"/>
      <c r="MIH42" s="144"/>
      <c r="MII42" s="144"/>
      <c r="MIJ42" s="144"/>
      <c r="MIK42" s="141"/>
      <c r="MIL42" s="141"/>
      <c r="MIM42" s="142"/>
      <c r="MIN42" s="142"/>
      <c r="MIO42" s="143"/>
      <c r="MIP42" s="144"/>
      <c r="MIQ42" s="144"/>
      <c r="MIR42" s="144"/>
      <c r="MIS42" s="141"/>
      <c r="MIT42" s="141"/>
      <c r="MIU42" s="142"/>
      <c r="MIV42" s="142"/>
      <c r="MIW42" s="143"/>
      <c r="MIX42" s="144"/>
      <c r="MIY42" s="144"/>
      <c r="MIZ42" s="144"/>
      <c r="MJA42" s="141"/>
      <c r="MJB42" s="141"/>
      <c r="MJC42" s="142"/>
      <c r="MJD42" s="142"/>
      <c r="MJE42" s="143"/>
      <c r="MJF42" s="144"/>
      <c r="MJG42" s="144"/>
      <c r="MJH42" s="144"/>
      <c r="MJI42" s="141"/>
      <c r="MJJ42" s="141"/>
      <c r="MJK42" s="142"/>
      <c r="MJL42" s="142"/>
      <c r="MJM42" s="143"/>
      <c r="MJN42" s="144"/>
      <c r="MJO42" s="144"/>
      <c r="MJP42" s="144"/>
      <c r="MJQ42" s="141"/>
      <c r="MJR42" s="141"/>
      <c r="MJS42" s="142"/>
      <c r="MJT42" s="142"/>
      <c r="MJU42" s="143"/>
      <c r="MJV42" s="144"/>
      <c r="MJW42" s="144"/>
      <c r="MJX42" s="144"/>
      <c r="MJY42" s="141"/>
      <c r="MJZ42" s="141"/>
      <c r="MKA42" s="142"/>
      <c r="MKB42" s="142"/>
      <c r="MKC42" s="143"/>
      <c r="MKD42" s="144"/>
      <c r="MKE42" s="144"/>
      <c r="MKF42" s="144"/>
      <c r="MKG42" s="141"/>
      <c r="MKH42" s="141"/>
      <c r="MKI42" s="142"/>
      <c r="MKJ42" s="142"/>
      <c r="MKK42" s="143"/>
      <c r="MKL42" s="144"/>
      <c r="MKM42" s="144"/>
      <c r="MKN42" s="144"/>
      <c r="MKO42" s="141"/>
      <c r="MKP42" s="141"/>
      <c r="MKQ42" s="142"/>
      <c r="MKR42" s="142"/>
      <c r="MKS42" s="143"/>
      <c r="MKT42" s="144"/>
      <c r="MKU42" s="144"/>
      <c r="MKV42" s="144"/>
      <c r="MKW42" s="141"/>
      <c r="MKX42" s="141"/>
      <c r="MKY42" s="142"/>
      <c r="MKZ42" s="142"/>
      <c r="MLA42" s="143"/>
      <c r="MLB42" s="144"/>
      <c r="MLC42" s="144"/>
      <c r="MLD42" s="144"/>
      <c r="MLE42" s="141"/>
      <c r="MLF42" s="141"/>
      <c r="MLG42" s="142"/>
      <c r="MLH42" s="142"/>
      <c r="MLI42" s="143"/>
      <c r="MLJ42" s="144"/>
      <c r="MLK42" s="144"/>
      <c r="MLL42" s="144"/>
      <c r="MLM42" s="141"/>
      <c r="MLN42" s="141"/>
      <c r="MLO42" s="142"/>
      <c r="MLP42" s="142"/>
      <c r="MLQ42" s="143"/>
      <c r="MLR42" s="144"/>
      <c r="MLS42" s="144"/>
      <c r="MLT42" s="144"/>
      <c r="MLU42" s="141"/>
      <c r="MLV42" s="141"/>
      <c r="MLW42" s="142"/>
      <c r="MLX42" s="142"/>
      <c r="MLY42" s="143"/>
      <c r="MLZ42" s="144"/>
      <c r="MMA42" s="144"/>
      <c r="MMB42" s="144"/>
      <c r="MMC42" s="141"/>
      <c r="MMD42" s="141"/>
      <c r="MME42" s="142"/>
      <c r="MMF42" s="142"/>
      <c r="MMG42" s="143"/>
      <c r="MMH42" s="144"/>
      <c r="MMI42" s="144"/>
      <c r="MMJ42" s="144"/>
      <c r="MMK42" s="141"/>
      <c r="MML42" s="141"/>
      <c r="MMM42" s="142"/>
      <c r="MMN42" s="142"/>
      <c r="MMO42" s="143"/>
      <c r="MMP42" s="144"/>
      <c r="MMQ42" s="144"/>
      <c r="MMR42" s="144"/>
      <c r="MMS42" s="141"/>
      <c r="MMT42" s="141"/>
      <c r="MMU42" s="142"/>
      <c r="MMV42" s="142"/>
      <c r="MMW42" s="143"/>
      <c r="MMX42" s="144"/>
      <c r="MMY42" s="144"/>
      <c r="MMZ42" s="144"/>
      <c r="MNA42" s="141"/>
      <c r="MNB42" s="141"/>
      <c r="MNC42" s="142"/>
      <c r="MND42" s="142"/>
      <c r="MNE42" s="143"/>
      <c r="MNF42" s="144"/>
      <c r="MNG42" s="144"/>
      <c r="MNH42" s="144"/>
      <c r="MNI42" s="141"/>
      <c r="MNJ42" s="141"/>
      <c r="MNK42" s="142"/>
      <c r="MNL42" s="142"/>
      <c r="MNM42" s="143"/>
      <c r="MNN42" s="144"/>
      <c r="MNO42" s="144"/>
      <c r="MNP42" s="144"/>
      <c r="MNQ42" s="141"/>
      <c r="MNR42" s="141"/>
      <c r="MNS42" s="142"/>
      <c r="MNT42" s="142"/>
      <c r="MNU42" s="143"/>
      <c r="MNV42" s="144"/>
      <c r="MNW42" s="144"/>
      <c r="MNX42" s="144"/>
      <c r="MNY42" s="141"/>
      <c r="MNZ42" s="141"/>
      <c r="MOA42" s="142"/>
      <c r="MOB42" s="142"/>
      <c r="MOC42" s="143"/>
      <c r="MOD42" s="144"/>
      <c r="MOE42" s="144"/>
      <c r="MOF42" s="144"/>
      <c r="MOG42" s="141"/>
      <c r="MOH42" s="141"/>
      <c r="MOI42" s="142"/>
      <c r="MOJ42" s="142"/>
      <c r="MOK42" s="143"/>
      <c r="MOL42" s="144"/>
      <c r="MOM42" s="144"/>
      <c r="MON42" s="144"/>
      <c r="MOO42" s="141"/>
      <c r="MOP42" s="141"/>
      <c r="MOQ42" s="142"/>
      <c r="MOR42" s="142"/>
      <c r="MOS42" s="143"/>
      <c r="MOT42" s="144"/>
      <c r="MOU42" s="144"/>
      <c r="MOV42" s="144"/>
      <c r="MOW42" s="141"/>
      <c r="MOX42" s="141"/>
      <c r="MOY42" s="142"/>
      <c r="MOZ42" s="142"/>
      <c r="MPA42" s="143"/>
      <c r="MPB42" s="144"/>
      <c r="MPC42" s="144"/>
      <c r="MPD42" s="144"/>
      <c r="MPE42" s="141"/>
      <c r="MPF42" s="141"/>
      <c r="MPG42" s="142"/>
      <c r="MPH42" s="142"/>
      <c r="MPI42" s="143"/>
      <c r="MPJ42" s="144"/>
      <c r="MPK42" s="144"/>
      <c r="MPL42" s="144"/>
      <c r="MPM42" s="141"/>
      <c r="MPN42" s="141"/>
      <c r="MPO42" s="142"/>
      <c r="MPP42" s="142"/>
      <c r="MPQ42" s="143"/>
      <c r="MPR42" s="144"/>
      <c r="MPS42" s="144"/>
      <c r="MPT42" s="144"/>
      <c r="MPU42" s="141"/>
      <c r="MPV42" s="141"/>
      <c r="MPW42" s="142"/>
      <c r="MPX42" s="142"/>
      <c r="MPY42" s="143"/>
      <c r="MPZ42" s="144"/>
      <c r="MQA42" s="144"/>
      <c r="MQB42" s="144"/>
      <c r="MQC42" s="141"/>
      <c r="MQD42" s="141"/>
      <c r="MQE42" s="142"/>
      <c r="MQF42" s="142"/>
      <c r="MQG42" s="143"/>
      <c r="MQH42" s="144"/>
      <c r="MQI42" s="144"/>
      <c r="MQJ42" s="144"/>
      <c r="MQK42" s="141"/>
      <c r="MQL42" s="141"/>
      <c r="MQM42" s="142"/>
      <c r="MQN42" s="142"/>
      <c r="MQO42" s="143"/>
      <c r="MQP42" s="144"/>
      <c r="MQQ42" s="144"/>
      <c r="MQR42" s="144"/>
      <c r="MQS42" s="141"/>
      <c r="MQT42" s="141"/>
      <c r="MQU42" s="142"/>
      <c r="MQV42" s="142"/>
      <c r="MQW42" s="143"/>
      <c r="MQX42" s="144"/>
      <c r="MQY42" s="144"/>
      <c r="MQZ42" s="144"/>
      <c r="MRA42" s="141"/>
      <c r="MRB42" s="141"/>
      <c r="MRC42" s="142"/>
      <c r="MRD42" s="142"/>
      <c r="MRE42" s="143"/>
      <c r="MRF42" s="144"/>
      <c r="MRG42" s="144"/>
      <c r="MRH42" s="144"/>
      <c r="MRI42" s="141"/>
      <c r="MRJ42" s="141"/>
      <c r="MRK42" s="142"/>
      <c r="MRL42" s="142"/>
      <c r="MRM42" s="143"/>
      <c r="MRN42" s="144"/>
      <c r="MRO42" s="144"/>
      <c r="MRP42" s="144"/>
      <c r="MRQ42" s="141"/>
      <c r="MRR42" s="141"/>
      <c r="MRS42" s="142"/>
      <c r="MRT42" s="142"/>
      <c r="MRU42" s="143"/>
      <c r="MRV42" s="144"/>
      <c r="MRW42" s="144"/>
      <c r="MRX42" s="144"/>
      <c r="MRY42" s="141"/>
      <c r="MRZ42" s="141"/>
      <c r="MSA42" s="142"/>
      <c r="MSB42" s="142"/>
      <c r="MSC42" s="143"/>
      <c r="MSD42" s="144"/>
      <c r="MSE42" s="144"/>
      <c r="MSF42" s="144"/>
      <c r="MSG42" s="141"/>
      <c r="MSH42" s="141"/>
      <c r="MSI42" s="142"/>
      <c r="MSJ42" s="142"/>
      <c r="MSK42" s="143"/>
      <c r="MSL42" s="144"/>
      <c r="MSM42" s="144"/>
      <c r="MSN42" s="144"/>
      <c r="MSO42" s="141"/>
      <c r="MSP42" s="141"/>
      <c r="MSQ42" s="142"/>
      <c r="MSR42" s="142"/>
      <c r="MSS42" s="143"/>
      <c r="MST42" s="144"/>
      <c r="MSU42" s="144"/>
      <c r="MSV42" s="144"/>
      <c r="MSW42" s="141"/>
      <c r="MSX42" s="141"/>
      <c r="MSY42" s="142"/>
      <c r="MSZ42" s="142"/>
      <c r="MTA42" s="143"/>
      <c r="MTB42" s="144"/>
      <c r="MTC42" s="144"/>
      <c r="MTD42" s="144"/>
      <c r="MTE42" s="141"/>
      <c r="MTF42" s="141"/>
      <c r="MTG42" s="142"/>
      <c r="MTH42" s="142"/>
      <c r="MTI42" s="143"/>
      <c r="MTJ42" s="144"/>
      <c r="MTK42" s="144"/>
      <c r="MTL42" s="144"/>
      <c r="MTM42" s="141"/>
      <c r="MTN42" s="141"/>
      <c r="MTO42" s="142"/>
      <c r="MTP42" s="142"/>
      <c r="MTQ42" s="143"/>
      <c r="MTR42" s="144"/>
      <c r="MTS42" s="144"/>
      <c r="MTT42" s="144"/>
      <c r="MTU42" s="141"/>
      <c r="MTV42" s="141"/>
      <c r="MTW42" s="142"/>
      <c r="MTX42" s="142"/>
      <c r="MTY42" s="143"/>
      <c r="MTZ42" s="144"/>
      <c r="MUA42" s="144"/>
      <c r="MUB42" s="144"/>
      <c r="MUC42" s="141"/>
      <c r="MUD42" s="141"/>
      <c r="MUE42" s="142"/>
      <c r="MUF42" s="142"/>
      <c r="MUG42" s="143"/>
      <c r="MUH42" s="144"/>
      <c r="MUI42" s="144"/>
      <c r="MUJ42" s="144"/>
      <c r="MUK42" s="141"/>
      <c r="MUL42" s="141"/>
      <c r="MUM42" s="142"/>
      <c r="MUN42" s="142"/>
      <c r="MUO42" s="143"/>
      <c r="MUP42" s="144"/>
      <c r="MUQ42" s="144"/>
      <c r="MUR42" s="144"/>
      <c r="MUS42" s="141"/>
      <c r="MUT42" s="141"/>
      <c r="MUU42" s="142"/>
      <c r="MUV42" s="142"/>
      <c r="MUW42" s="143"/>
      <c r="MUX42" s="144"/>
      <c r="MUY42" s="144"/>
      <c r="MUZ42" s="144"/>
      <c r="MVA42" s="141"/>
      <c r="MVB42" s="141"/>
      <c r="MVC42" s="142"/>
      <c r="MVD42" s="142"/>
      <c r="MVE42" s="143"/>
      <c r="MVF42" s="144"/>
      <c r="MVG42" s="144"/>
      <c r="MVH42" s="144"/>
      <c r="MVI42" s="141"/>
      <c r="MVJ42" s="141"/>
      <c r="MVK42" s="142"/>
      <c r="MVL42" s="142"/>
      <c r="MVM42" s="143"/>
      <c r="MVN42" s="144"/>
      <c r="MVO42" s="144"/>
      <c r="MVP42" s="144"/>
      <c r="MVQ42" s="141"/>
      <c r="MVR42" s="141"/>
      <c r="MVS42" s="142"/>
      <c r="MVT42" s="142"/>
      <c r="MVU42" s="143"/>
      <c r="MVV42" s="144"/>
      <c r="MVW42" s="144"/>
      <c r="MVX42" s="144"/>
      <c r="MVY42" s="141"/>
      <c r="MVZ42" s="141"/>
      <c r="MWA42" s="142"/>
      <c r="MWB42" s="142"/>
      <c r="MWC42" s="143"/>
      <c r="MWD42" s="144"/>
      <c r="MWE42" s="144"/>
      <c r="MWF42" s="144"/>
      <c r="MWG42" s="141"/>
      <c r="MWH42" s="141"/>
      <c r="MWI42" s="142"/>
      <c r="MWJ42" s="142"/>
      <c r="MWK42" s="143"/>
      <c r="MWL42" s="144"/>
      <c r="MWM42" s="144"/>
      <c r="MWN42" s="144"/>
      <c r="MWO42" s="141"/>
      <c r="MWP42" s="141"/>
      <c r="MWQ42" s="142"/>
      <c r="MWR42" s="142"/>
      <c r="MWS42" s="143"/>
      <c r="MWT42" s="144"/>
      <c r="MWU42" s="144"/>
      <c r="MWV42" s="144"/>
      <c r="MWW42" s="141"/>
      <c r="MWX42" s="141"/>
      <c r="MWY42" s="142"/>
      <c r="MWZ42" s="142"/>
      <c r="MXA42" s="143"/>
      <c r="MXB42" s="144"/>
      <c r="MXC42" s="144"/>
      <c r="MXD42" s="144"/>
      <c r="MXE42" s="141"/>
      <c r="MXF42" s="141"/>
      <c r="MXG42" s="142"/>
      <c r="MXH42" s="142"/>
      <c r="MXI42" s="143"/>
      <c r="MXJ42" s="144"/>
      <c r="MXK42" s="144"/>
      <c r="MXL42" s="144"/>
      <c r="MXM42" s="141"/>
      <c r="MXN42" s="141"/>
      <c r="MXO42" s="142"/>
      <c r="MXP42" s="142"/>
      <c r="MXQ42" s="143"/>
      <c r="MXR42" s="144"/>
      <c r="MXS42" s="144"/>
      <c r="MXT42" s="144"/>
      <c r="MXU42" s="141"/>
      <c r="MXV42" s="141"/>
      <c r="MXW42" s="142"/>
      <c r="MXX42" s="142"/>
      <c r="MXY42" s="143"/>
      <c r="MXZ42" s="144"/>
      <c r="MYA42" s="144"/>
      <c r="MYB42" s="144"/>
      <c r="MYC42" s="141"/>
      <c r="MYD42" s="141"/>
      <c r="MYE42" s="142"/>
      <c r="MYF42" s="142"/>
      <c r="MYG42" s="143"/>
      <c r="MYH42" s="144"/>
      <c r="MYI42" s="144"/>
      <c r="MYJ42" s="144"/>
      <c r="MYK42" s="141"/>
      <c r="MYL42" s="141"/>
      <c r="MYM42" s="142"/>
      <c r="MYN42" s="142"/>
      <c r="MYO42" s="143"/>
      <c r="MYP42" s="144"/>
      <c r="MYQ42" s="144"/>
      <c r="MYR42" s="144"/>
      <c r="MYS42" s="141"/>
      <c r="MYT42" s="141"/>
      <c r="MYU42" s="142"/>
      <c r="MYV42" s="142"/>
      <c r="MYW42" s="143"/>
      <c r="MYX42" s="144"/>
      <c r="MYY42" s="144"/>
      <c r="MYZ42" s="144"/>
      <c r="MZA42" s="141"/>
      <c r="MZB42" s="141"/>
      <c r="MZC42" s="142"/>
      <c r="MZD42" s="142"/>
      <c r="MZE42" s="143"/>
      <c r="MZF42" s="144"/>
      <c r="MZG42" s="144"/>
      <c r="MZH42" s="144"/>
      <c r="MZI42" s="141"/>
      <c r="MZJ42" s="141"/>
      <c r="MZK42" s="142"/>
      <c r="MZL42" s="142"/>
      <c r="MZM42" s="143"/>
      <c r="MZN42" s="144"/>
      <c r="MZO42" s="144"/>
      <c r="MZP42" s="144"/>
      <c r="MZQ42" s="141"/>
      <c r="MZR42" s="141"/>
      <c r="MZS42" s="142"/>
      <c r="MZT42" s="142"/>
      <c r="MZU42" s="143"/>
      <c r="MZV42" s="144"/>
      <c r="MZW42" s="144"/>
      <c r="MZX42" s="144"/>
      <c r="MZY42" s="141"/>
      <c r="MZZ42" s="141"/>
      <c r="NAA42" s="142"/>
      <c r="NAB42" s="142"/>
      <c r="NAC42" s="143"/>
      <c r="NAD42" s="144"/>
      <c r="NAE42" s="144"/>
      <c r="NAF42" s="144"/>
      <c r="NAG42" s="141"/>
      <c r="NAH42" s="141"/>
      <c r="NAI42" s="142"/>
      <c r="NAJ42" s="142"/>
      <c r="NAK42" s="143"/>
      <c r="NAL42" s="144"/>
      <c r="NAM42" s="144"/>
      <c r="NAN42" s="144"/>
      <c r="NAO42" s="141"/>
      <c r="NAP42" s="141"/>
      <c r="NAQ42" s="142"/>
      <c r="NAR42" s="142"/>
      <c r="NAS42" s="143"/>
      <c r="NAT42" s="144"/>
      <c r="NAU42" s="144"/>
      <c r="NAV42" s="144"/>
      <c r="NAW42" s="141"/>
      <c r="NAX42" s="141"/>
      <c r="NAY42" s="142"/>
      <c r="NAZ42" s="142"/>
      <c r="NBA42" s="143"/>
      <c r="NBB42" s="144"/>
      <c r="NBC42" s="144"/>
      <c r="NBD42" s="144"/>
      <c r="NBE42" s="141"/>
      <c r="NBF42" s="141"/>
      <c r="NBG42" s="142"/>
      <c r="NBH42" s="142"/>
      <c r="NBI42" s="143"/>
      <c r="NBJ42" s="144"/>
      <c r="NBK42" s="144"/>
      <c r="NBL42" s="144"/>
      <c r="NBM42" s="141"/>
      <c r="NBN42" s="141"/>
      <c r="NBO42" s="142"/>
      <c r="NBP42" s="142"/>
      <c r="NBQ42" s="143"/>
      <c r="NBR42" s="144"/>
      <c r="NBS42" s="144"/>
      <c r="NBT42" s="144"/>
      <c r="NBU42" s="141"/>
      <c r="NBV42" s="141"/>
      <c r="NBW42" s="142"/>
      <c r="NBX42" s="142"/>
      <c r="NBY42" s="143"/>
      <c r="NBZ42" s="144"/>
      <c r="NCA42" s="144"/>
      <c r="NCB42" s="144"/>
      <c r="NCC42" s="141"/>
      <c r="NCD42" s="141"/>
      <c r="NCE42" s="142"/>
      <c r="NCF42" s="142"/>
      <c r="NCG42" s="143"/>
      <c r="NCH42" s="144"/>
      <c r="NCI42" s="144"/>
      <c r="NCJ42" s="144"/>
      <c r="NCK42" s="141"/>
      <c r="NCL42" s="141"/>
      <c r="NCM42" s="142"/>
      <c r="NCN42" s="142"/>
      <c r="NCO42" s="143"/>
      <c r="NCP42" s="144"/>
      <c r="NCQ42" s="144"/>
      <c r="NCR42" s="144"/>
      <c r="NCS42" s="141"/>
      <c r="NCT42" s="141"/>
      <c r="NCU42" s="142"/>
      <c r="NCV42" s="142"/>
      <c r="NCW42" s="143"/>
      <c r="NCX42" s="144"/>
      <c r="NCY42" s="144"/>
      <c r="NCZ42" s="144"/>
      <c r="NDA42" s="141"/>
      <c r="NDB42" s="141"/>
      <c r="NDC42" s="142"/>
      <c r="NDD42" s="142"/>
      <c r="NDE42" s="143"/>
      <c r="NDF42" s="144"/>
      <c r="NDG42" s="144"/>
      <c r="NDH42" s="144"/>
      <c r="NDI42" s="141"/>
      <c r="NDJ42" s="141"/>
      <c r="NDK42" s="142"/>
      <c r="NDL42" s="142"/>
      <c r="NDM42" s="143"/>
      <c r="NDN42" s="144"/>
      <c r="NDO42" s="144"/>
      <c r="NDP42" s="144"/>
      <c r="NDQ42" s="141"/>
      <c r="NDR42" s="141"/>
      <c r="NDS42" s="142"/>
      <c r="NDT42" s="142"/>
      <c r="NDU42" s="143"/>
      <c r="NDV42" s="144"/>
      <c r="NDW42" s="144"/>
      <c r="NDX42" s="144"/>
      <c r="NDY42" s="141"/>
      <c r="NDZ42" s="141"/>
      <c r="NEA42" s="142"/>
      <c r="NEB42" s="142"/>
      <c r="NEC42" s="143"/>
      <c r="NED42" s="144"/>
      <c r="NEE42" s="144"/>
      <c r="NEF42" s="144"/>
      <c r="NEG42" s="141"/>
      <c r="NEH42" s="141"/>
      <c r="NEI42" s="142"/>
      <c r="NEJ42" s="142"/>
      <c r="NEK42" s="143"/>
      <c r="NEL42" s="144"/>
      <c r="NEM42" s="144"/>
      <c r="NEN42" s="144"/>
      <c r="NEO42" s="141"/>
      <c r="NEP42" s="141"/>
      <c r="NEQ42" s="142"/>
      <c r="NER42" s="142"/>
      <c r="NES42" s="143"/>
      <c r="NET42" s="144"/>
      <c r="NEU42" s="144"/>
      <c r="NEV42" s="144"/>
      <c r="NEW42" s="141"/>
      <c r="NEX42" s="141"/>
      <c r="NEY42" s="142"/>
      <c r="NEZ42" s="142"/>
      <c r="NFA42" s="143"/>
      <c r="NFB42" s="144"/>
      <c r="NFC42" s="144"/>
      <c r="NFD42" s="144"/>
      <c r="NFE42" s="141"/>
      <c r="NFF42" s="141"/>
      <c r="NFG42" s="142"/>
      <c r="NFH42" s="142"/>
      <c r="NFI42" s="143"/>
      <c r="NFJ42" s="144"/>
      <c r="NFK42" s="144"/>
      <c r="NFL42" s="144"/>
      <c r="NFM42" s="141"/>
      <c r="NFN42" s="141"/>
      <c r="NFO42" s="142"/>
      <c r="NFP42" s="142"/>
      <c r="NFQ42" s="143"/>
      <c r="NFR42" s="144"/>
      <c r="NFS42" s="144"/>
      <c r="NFT42" s="144"/>
      <c r="NFU42" s="141"/>
      <c r="NFV42" s="141"/>
      <c r="NFW42" s="142"/>
      <c r="NFX42" s="142"/>
      <c r="NFY42" s="143"/>
      <c r="NFZ42" s="144"/>
      <c r="NGA42" s="144"/>
      <c r="NGB42" s="144"/>
      <c r="NGC42" s="141"/>
      <c r="NGD42" s="141"/>
      <c r="NGE42" s="142"/>
      <c r="NGF42" s="142"/>
      <c r="NGG42" s="143"/>
      <c r="NGH42" s="144"/>
      <c r="NGI42" s="144"/>
      <c r="NGJ42" s="144"/>
      <c r="NGK42" s="141"/>
      <c r="NGL42" s="141"/>
      <c r="NGM42" s="142"/>
      <c r="NGN42" s="142"/>
      <c r="NGO42" s="143"/>
      <c r="NGP42" s="144"/>
      <c r="NGQ42" s="144"/>
      <c r="NGR42" s="144"/>
      <c r="NGS42" s="141"/>
      <c r="NGT42" s="141"/>
      <c r="NGU42" s="142"/>
      <c r="NGV42" s="142"/>
      <c r="NGW42" s="143"/>
      <c r="NGX42" s="144"/>
      <c r="NGY42" s="144"/>
      <c r="NGZ42" s="144"/>
      <c r="NHA42" s="141"/>
      <c r="NHB42" s="141"/>
      <c r="NHC42" s="142"/>
      <c r="NHD42" s="142"/>
      <c r="NHE42" s="143"/>
      <c r="NHF42" s="144"/>
      <c r="NHG42" s="144"/>
      <c r="NHH42" s="144"/>
      <c r="NHI42" s="141"/>
      <c r="NHJ42" s="141"/>
      <c r="NHK42" s="142"/>
      <c r="NHL42" s="142"/>
      <c r="NHM42" s="143"/>
      <c r="NHN42" s="144"/>
      <c r="NHO42" s="144"/>
      <c r="NHP42" s="144"/>
      <c r="NHQ42" s="141"/>
      <c r="NHR42" s="141"/>
      <c r="NHS42" s="142"/>
      <c r="NHT42" s="142"/>
      <c r="NHU42" s="143"/>
      <c r="NHV42" s="144"/>
      <c r="NHW42" s="144"/>
      <c r="NHX42" s="144"/>
      <c r="NHY42" s="141"/>
      <c r="NHZ42" s="141"/>
      <c r="NIA42" s="142"/>
      <c r="NIB42" s="142"/>
      <c r="NIC42" s="143"/>
      <c r="NID42" s="144"/>
      <c r="NIE42" s="144"/>
      <c r="NIF42" s="144"/>
      <c r="NIG42" s="141"/>
      <c r="NIH42" s="141"/>
      <c r="NII42" s="142"/>
      <c r="NIJ42" s="142"/>
      <c r="NIK42" s="143"/>
      <c r="NIL42" s="144"/>
      <c r="NIM42" s="144"/>
      <c r="NIN42" s="144"/>
      <c r="NIO42" s="141"/>
      <c r="NIP42" s="141"/>
      <c r="NIQ42" s="142"/>
      <c r="NIR42" s="142"/>
      <c r="NIS42" s="143"/>
      <c r="NIT42" s="144"/>
      <c r="NIU42" s="144"/>
      <c r="NIV42" s="144"/>
      <c r="NIW42" s="141"/>
      <c r="NIX42" s="141"/>
      <c r="NIY42" s="142"/>
      <c r="NIZ42" s="142"/>
      <c r="NJA42" s="143"/>
      <c r="NJB42" s="144"/>
      <c r="NJC42" s="144"/>
      <c r="NJD42" s="144"/>
      <c r="NJE42" s="141"/>
      <c r="NJF42" s="141"/>
      <c r="NJG42" s="142"/>
      <c r="NJH42" s="142"/>
      <c r="NJI42" s="143"/>
      <c r="NJJ42" s="144"/>
      <c r="NJK42" s="144"/>
      <c r="NJL42" s="144"/>
      <c r="NJM42" s="141"/>
      <c r="NJN42" s="141"/>
      <c r="NJO42" s="142"/>
      <c r="NJP42" s="142"/>
      <c r="NJQ42" s="143"/>
      <c r="NJR42" s="144"/>
      <c r="NJS42" s="144"/>
      <c r="NJT42" s="144"/>
      <c r="NJU42" s="141"/>
      <c r="NJV42" s="141"/>
      <c r="NJW42" s="142"/>
      <c r="NJX42" s="142"/>
      <c r="NJY42" s="143"/>
      <c r="NJZ42" s="144"/>
      <c r="NKA42" s="144"/>
      <c r="NKB42" s="144"/>
      <c r="NKC42" s="141"/>
      <c r="NKD42" s="141"/>
      <c r="NKE42" s="142"/>
      <c r="NKF42" s="142"/>
      <c r="NKG42" s="143"/>
      <c r="NKH42" s="144"/>
      <c r="NKI42" s="144"/>
      <c r="NKJ42" s="144"/>
      <c r="NKK42" s="141"/>
      <c r="NKL42" s="141"/>
      <c r="NKM42" s="142"/>
      <c r="NKN42" s="142"/>
      <c r="NKO42" s="143"/>
      <c r="NKP42" s="144"/>
      <c r="NKQ42" s="144"/>
      <c r="NKR42" s="144"/>
      <c r="NKS42" s="141"/>
      <c r="NKT42" s="141"/>
      <c r="NKU42" s="142"/>
      <c r="NKV42" s="142"/>
      <c r="NKW42" s="143"/>
      <c r="NKX42" s="144"/>
      <c r="NKY42" s="144"/>
      <c r="NKZ42" s="144"/>
      <c r="NLA42" s="141"/>
      <c r="NLB42" s="141"/>
      <c r="NLC42" s="142"/>
      <c r="NLD42" s="142"/>
      <c r="NLE42" s="143"/>
      <c r="NLF42" s="144"/>
      <c r="NLG42" s="144"/>
      <c r="NLH42" s="144"/>
      <c r="NLI42" s="141"/>
      <c r="NLJ42" s="141"/>
      <c r="NLK42" s="142"/>
      <c r="NLL42" s="142"/>
      <c r="NLM42" s="143"/>
      <c r="NLN42" s="144"/>
      <c r="NLO42" s="144"/>
      <c r="NLP42" s="144"/>
      <c r="NLQ42" s="141"/>
      <c r="NLR42" s="141"/>
      <c r="NLS42" s="142"/>
      <c r="NLT42" s="142"/>
      <c r="NLU42" s="143"/>
      <c r="NLV42" s="144"/>
      <c r="NLW42" s="144"/>
      <c r="NLX42" s="144"/>
      <c r="NLY42" s="141"/>
      <c r="NLZ42" s="141"/>
      <c r="NMA42" s="142"/>
      <c r="NMB42" s="142"/>
      <c r="NMC42" s="143"/>
      <c r="NMD42" s="144"/>
      <c r="NME42" s="144"/>
      <c r="NMF42" s="144"/>
      <c r="NMG42" s="141"/>
      <c r="NMH42" s="141"/>
      <c r="NMI42" s="142"/>
      <c r="NMJ42" s="142"/>
      <c r="NMK42" s="143"/>
      <c r="NML42" s="144"/>
      <c r="NMM42" s="144"/>
      <c r="NMN42" s="144"/>
      <c r="NMO42" s="141"/>
      <c r="NMP42" s="141"/>
      <c r="NMQ42" s="142"/>
      <c r="NMR42" s="142"/>
      <c r="NMS42" s="143"/>
      <c r="NMT42" s="144"/>
      <c r="NMU42" s="144"/>
      <c r="NMV42" s="144"/>
      <c r="NMW42" s="141"/>
      <c r="NMX42" s="141"/>
      <c r="NMY42" s="142"/>
      <c r="NMZ42" s="142"/>
      <c r="NNA42" s="143"/>
      <c r="NNB42" s="144"/>
      <c r="NNC42" s="144"/>
      <c r="NND42" s="144"/>
      <c r="NNE42" s="141"/>
      <c r="NNF42" s="141"/>
      <c r="NNG42" s="142"/>
      <c r="NNH42" s="142"/>
      <c r="NNI42" s="143"/>
      <c r="NNJ42" s="144"/>
      <c r="NNK42" s="144"/>
      <c r="NNL42" s="144"/>
      <c r="NNM42" s="141"/>
      <c r="NNN42" s="141"/>
      <c r="NNO42" s="142"/>
      <c r="NNP42" s="142"/>
      <c r="NNQ42" s="143"/>
      <c r="NNR42" s="144"/>
      <c r="NNS42" s="144"/>
      <c r="NNT42" s="144"/>
      <c r="NNU42" s="141"/>
      <c r="NNV42" s="141"/>
      <c r="NNW42" s="142"/>
      <c r="NNX42" s="142"/>
      <c r="NNY42" s="143"/>
      <c r="NNZ42" s="144"/>
      <c r="NOA42" s="144"/>
      <c r="NOB42" s="144"/>
      <c r="NOC42" s="141"/>
      <c r="NOD42" s="141"/>
      <c r="NOE42" s="142"/>
      <c r="NOF42" s="142"/>
      <c r="NOG42" s="143"/>
      <c r="NOH42" s="144"/>
      <c r="NOI42" s="144"/>
      <c r="NOJ42" s="144"/>
      <c r="NOK42" s="141"/>
      <c r="NOL42" s="141"/>
      <c r="NOM42" s="142"/>
      <c r="NON42" s="142"/>
      <c r="NOO42" s="143"/>
      <c r="NOP42" s="144"/>
      <c r="NOQ42" s="144"/>
      <c r="NOR42" s="144"/>
      <c r="NOS42" s="141"/>
      <c r="NOT42" s="141"/>
      <c r="NOU42" s="142"/>
      <c r="NOV42" s="142"/>
      <c r="NOW42" s="143"/>
      <c r="NOX42" s="144"/>
      <c r="NOY42" s="144"/>
      <c r="NOZ42" s="144"/>
      <c r="NPA42" s="141"/>
      <c r="NPB42" s="141"/>
      <c r="NPC42" s="142"/>
      <c r="NPD42" s="142"/>
      <c r="NPE42" s="143"/>
      <c r="NPF42" s="144"/>
      <c r="NPG42" s="144"/>
      <c r="NPH42" s="144"/>
      <c r="NPI42" s="141"/>
      <c r="NPJ42" s="141"/>
      <c r="NPK42" s="142"/>
      <c r="NPL42" s="142"/>
      <c r="NPM42" s="143"/>
      <c r="NPN42" s="144"/>
      <c r="NPO42" s="144"/>
      <c r="NPP42" s="144"/>
      <c r="NPQ42" s="141"/>
      <c r="NPR42" s="141"/>
      <c r="NPS42" s="142"/>
      <c r="NPT42" s="142"/>
      <c r="NPU42" s="143"/>
      <c r="NPV42" s="144"/>
      <c r="NPW42" s="144"/>
      <c r="NPX42" s="144"/>
      <c r="NPY42" s="141"/>
      <c r="NPZ42" s="141"/>
      <c r="NQA42" s="142"/>
      <c r="NQB42" s="142"/>
      <c r="NQC42" s="143"/>
      <c r="NQD42" s="144"/>
      <c r="NQE42" s="144"/>
      <c r="NQF42" s="144"/>
      <c r="NQG42" s="141"/>
      <c r="NQH42" s="141"/>
      <c r="NQI42" s="142"/>
      <c r="NQJ42" s="142"/>
      <c r="NQK42" s="143"/>
      <c r="NQL42" s="144"/>
      <c r="NQM42" s="144"/>
      <c r="NQN42" s="144"/>
      <c r="NQO42" s="141"/>
      <c r="NQP42" s="141"/>
      <c r="NQQ42" s="142"/>
      <c r="NQR42" s="142"/>
      <c r="NQS42" s="143"/>
      <c r="NQT42" s="144"/>
      <c r="NQU42" s="144"/>
      <c r="NQV42" s="144"/>
      <c r="NQW42" s="141"/>
      <c r="NQX42" s="141"/>
      <c r="NQY42" s="142"/>
      <c r="NQZ42" s="142"/>
      <c r="NRA42" s="143"/>
      <c r="NRB42" s="144"/>
      <c r="NRC42" s="144"/>
      <c r="NRD42" s="144"/>
      <c r="NRE42" s="141"/>
      <c r="NRF42" s="141"/>
      <c r="NRG42" s="142"/>
      <c r="NRH42" s="142"/>
      <c r="NRI42" s="143"/>
      <c r="NRJ42" s="144"/>
      <c r="NRK42" s="144"/>
      <c r="NRL42" s="144"/>
      <c r="NRM42" s="141"/>
      <c r="NRN42" s="141"/>
      <c r="NRO42" s="142"/>
      <c r="NRP42" s="142"/>
      <c r="NRQ42" s="143"/>
      <c r="NRR42" s="144"/>
      <c r="NRS42" s="144"/>
      <c r="NRT42" s="144"/>
      <c r="NRU42" s="141"/>
      <c r="NRV42" s="141"/>
      <c r="NRW42" s="142"/>
      <c r="NRX42" s="142"/>
      <c r="NRY42" s="143"/>
      <c r="NRZ42" s="144"/>
      <c r="NSA42" s="144"/>
      <c r="NSB42" s="144"/>
      <c r="NSC42" s="141"/>
      <c r="NSD42" s="141"/>
      <c r="NSE42" s="142"/>
      <c r="NSF42" s="142"/>
      <c r="NSG42" s="143"/>
      <c r="NSH42" s="144"/>
      <c r="NSI42" s="144"/>
      <c r="NSJ42" s="144"/>
      <c r="NSK42" s="141"/>
      <c r="NSL42" s="141"/>
      <c r="NSM42" s="142"/>
      <c r="NSN42" s="142"/>
      <c r="NSO42" s="143"/>
      <c r="NSP42" s="144"/>
      <c r="NSQ42" s="144"/>
      <c r="NSR42" s="144"/>
      <c r="NSS42" s="141"/>
      <c r="NST42" s="141"/>
      <c r="NSU42" s="142"/>
      <c r="NSV42" s="142"/>
      <c r="NSW42" s="143"/>
      <c r="NSX42" s="144"/>
      <c r="NSY42" s="144"/>
      <c r="NSZ42" s="144"/>
      <c r="NTA42" s="141"/>
      <c r="NTB42" s="141"/>
      <c r="NTC42" s="142"/>
      <c r="NTD42" s="142"/>
      <c r="NTE42" s="143"/>
      <c r="NTF42" s="144"/>
      <c r="NTG42" s="144"/>
      <c r="NTH42" s="144"/>
      <c r="NTI42" s="141"/>
      <c r="NTJ42" s="141"/>
      <c r="NTK42" s="142"/>
      <c r="NTL42" s="142"/>
      <c r="NTM42" s="143"/>
      <c r="NTN42" s="144"/>
      <c r="NTO42" s="144"/>
      <c r="NTP42" s="144"/>
      <c r="NTQ42" s="141"/>
      <c r="NTR42" s="141"/>
      <c r="NTS42" s="142"/>
      <c r="NTT42" s="142"/>
      <c r="NTU42" s="143"/>
      <c r="NTV42" s="144"/>
      <c r="NTW42" s="144"/>
      <c r="NTX42" s="144"/>
      <c r="NTY42" s="141"/>
      <c r="NTZ42" s="141"/>
      <c r="NUA42" s="142"/>
      <c r="NUB42" s="142"/>
      <c r="NUC42" s="143"/>
      <c r="NUD42" s="144"/>
      <c r="NUE42" s="144"/>
      <c r="NUF42" s="144"/>
      <c r="NUG42" s="141"/>
      <c r="NUH42" s="141"/>
      <c r="NUI42" s="142"/>
      <c r="NUJ42" s="142"/>
      <c r="NUK42" s="143"/>
      <c r="NUL42" s="144"/>
      <c r="NUM42" s="144"/>
      <c r="NUN42" s="144"/>
      <c r="NUO42" s="141"/>
      <c r="NUP42" s="141"/>
      <c r="NUQ42" s="142"/>
      <c r="NUR42" s="142"/>
      <c r="NUS42" s="143"/>
      <c r="NUT42" s="144"/>
      <c r="NUU42" s="144"/>
      <c r="NUV42" s="144"/>
      <c r="NUW42" s="141"/>
      <c r="NUX42" s="141"/>
      <c r="NUY42" s="142"/>
      <c r="NUZ42" s="142"/>
      <c r="NVA42" s="143"/>
      <c r="NVB42" s="144"/>
      <c r="NVC42" s="144"/>
      <c r="NVD42" s="144"/>
      <c r="NVE42" s="141"/>
      <c r="NVF42" s="141"/>
      <c r="NVG42" s="142"/>
      <c r="NVH42" s="142"/>
      <c r="NVI42" s="143"/>
      <c r="NVJ42" s="144"/>
      <c r="NVK42" s="144"/>
      <c r="NVL42" s="144"/>
      <c r="NVM42" s="141"/>
      <c r="NVN42" s="141"/>
      <c r="NVO42" s="142"/>
      <c r="NVP42" s="142"/>
      <c r="NVQ42" s="143"/>
      <c r="NVR42" s="144"/>
      <c r="NVS42" s="144"/>
      <c r="NVT42" s="144"/>
      <c r="NVU42" s="141"/>
      <c r="NVV42" s="141"/>
      <c r="NVW42" s="142"/>
      <c r="NVX42" s="142"/>
      <c r="NVY42" s="143"/>
      <c r="NVZ42" s="144"/>
      <c r="NWA42" s="144"/>
      <c r="NWB42" s="144"/>
      <c r="NWC42" s="141"/>
      <c r="NWD42" s="141"/>
      <c r="NWE42" s="142"/>
      <c r="NWF42" s="142"/>
      <c r="NWG42" s="143"/>
      <c r="NWH42" s="144"/>
      <c r="NWI42" s="144"/>
      <c r="NWJ42" s="144"/>
      <c r="NWK42" s="141"/>
      <c r="NWL42" s="141"/>
      <c r="NWM42" s="142"/>
      <c r="NWN42" s="142"/>
      <c r="NWO42" s="143"/>
      <c r="NWP42" s="144"/>
      <c r="NWQ42" s="144"/>
      <c r="NWR42" s="144"/>
      <c r="NWS42" s="141"/>
      <c r="NWT42" s="141"/>
      <c r="NWU42" s="142"/>
      <c r="NWV42" s="142"/>
      <c r="NWW42" s="143"/>
      <c r="NWX42" s="144"/>
      <c r="NWY42" s="144"/>
      <c r="NWZ42" s="144"/>
      <c r="NXA42" s="141"/>
      <c r="NXB42" s="141"/>
      <c r="NXC42" s="142"/>
      <c r="NXD42" s="142"/>
      <c r="NXE42" s="143"/>
      <c r="NXF42" s="144"/>
      <c r="NXG42" s="144"/>
      <c r="NXH42" s="144"/>
      <c r="NXI42" s="141"/>
      <c r="NXJ42" s="141"/>
      <c r="NXK42" s="142"/>
      <c r="NXL42" s="142"/>
      <c r="NXM42" s="143"/>
      <c r="NXN42" s="144"/>
      <c r="NXO42" s="144"/>
      <c r="NXP42" s="144"/>
      <c r="NXQ42" s="141"/>
      <c r="NXR42" s="141"/>
      <c r="NXS42" s="142"/>
      <c r="NXT42" s="142"/>
      <c r="NXU42" s="143"/>
      <c r="NXV42" s="144"/>
      <c r="NXW42" s="144"/>
      <c r="NXX42" s="144"/>
      <c r="NXY42" s="141"/>
      <c r="NXZ42" s="141"/>
      <c r="NYA42" s="142"/>
      <c r="NYB42" s="142"/>
      <c r="NYC42" s="143"/>
      <c r="NYD42" s="144"/>
      <c r="NYE42" s="144"/>
      <c r="NYF42" s="144"/>
      <c r="NYG42" s="141"/>
      <c r="NYH42" s="141"/>
      <c r="NYI42" s="142"/>
      <c r="NYJ42" s="142"/>
      <c r="NYK42" s="143"/>
      <c r="NYL42" s="144"/>
      <c r="NYM42" s="144"/>
      <c r="NYN42" s="144"/>
      <c r="NYO42" s="141"/>
      <c r="NYP42" s="141"/>
      <c r="NYQ42" s="142"/>
      <c r="NYR42" s="142"/>
      <c r="NYS42" s="143"/>
      <c r="NYT42" s="144"/>
      <c r="NYU42" s="144"/>
      <c r="NYV42" s="144"/>
      <c r="NYW42" s="141"/>
      <c r="NYX42" s="141"/>
      <c r="NYY42" s="142"/>
      <c r="NYZ42" s="142"/>
      <c r="NZA42" s="143"/>
      <c r="NZB42" s="144"/>
      <c r="NZC42" s="144"/>
      <c r="NZD42" s="144"/>
      <c r="NZE42" s="141"/>
      <c r="NZF42" s="141"/>
      <c r="NZG42" s="142"/>
      <c r="NZH42" s="142"/>
      <c r="NZI42" s="143"/>
      <c r="NZJ42" s="144"/>
      <c r="NZK42" s="144"/>
      <c r="NZL42" s="144"/>
      <c r="NZM42" s="141"/>
      <c r="NZN42" s="141"/>
      <c r="NZO42" s="142"/>
      <c r="NZP42" s="142"/>
      <c r="NZQ42" s="143"/>
      <c r="NZR42" s="144"/>
      <c r="NZS42" s="144"/>
      <c r="NZT42" s="144"/>
      <c r="NZU42" s="141"/>
      <c r="NZV42" s="141"/>
      <c r="NZW42" s="142"/>
      <c r="NZX42" s="142"/>
      <c r="NZY42" s="143"/>
      <c r="NZZ42" s="144"/>
      <c r="OAA42" s="144"/>
      <c r="OAB42" s="144"/>
      <c r="OAC42" s="141"/>
      <c r="OAD42" s="141"/>
      <c r="OAE42" s="142"/>
      <c r="OAF42" s="142"/>
      <c r="OAG42" s="143"/>
      <c r="OAH42" s="144"/>
      <c r="OAI42" s="144"/>
      <c r="OAJ42" s="144"/>
      <c r="OAK42" s="141"/>
      <c r="OAL42" s="141"/>
      <c r="OAM42" s="142"/>
      <c r="OAN42" s="142"/>
      <c r="OAO42" s="143"/>
      <c r="OAP42" s="144"/>
      <c r="OAQ42" s="144"/>
      <c r="OAR42" s="144"/>
      <c r="OAS42" s="141"/>
      <c r="OAT42" s="141"/>
      <c r="OAU42" s="142"/>
      <c r="OAV42" s="142"/>
      <c r="OAW42" s="143"/>
      <c r="OAX42" s="144"/>
      <c r="OAY42" s="144"/>
      <c r="OAZ42" s="144"/>
      <c r="OBA42" s="141"/>
      <c r="OBB42" s="141"/>
      <c r="OBC42" s="142"/>
      <c r="OBD42" s="142"/>
      <c r="OBE42" s="143"/>
      <c r="OBF42" s="144"/>
      <c r="OBG42" s="144"/>
      <c r="OBH42" s="144"/>
      <c r="OBI42" s="141"/>
      <c r="OBJ42" s="141"/>
      <c r="OBK42" s="142"/>
      <c r="OBL42" s="142"/>
      <c r="OBM42" s="143"/>
      <c r="OBN42" s="144"/>
      <c r="OBO42" s="144"/>
      <c r="OBP42" s="144"/>
      <c r="OBQ42" s="141"/>
      <c r="OBR42" s="141"/>
      <c r="OBS42" s="142"/>
      <c r="OBT42" s="142"/>
      <c r="OBU42" s="143"/>
      <c r="OBV42" s="144"/>
      <c r="OBW42" s="144"/>
      <c r="OBX42" s="144"/>
      <c r="OBY42" s="141"/>
      <c r="OBZ42" s="141"/>
      <c r="OCA42" s="142"/>
      <c r="OCB42" s="142"/>
      <c r="OCC42" s="143"/>
      <c r="OCD42" s="144"/>
      <c r="OCE42" s="144"/>
      <c r="OCF42" s="144"/>
      <c r="OCG42" s="141"/>
      <c r="OCH42" s="141"/>
      <c r="OCI42" s="142"/>
      <c r="OCJ42" s="142"/>
      <c r="OCK42" s="143"/>
      <c r="OCL42" s="144"/>
      <c r="OCM42" s="144"/>
      <c r="OCN42" s="144"/>
      <c r="OCO42" s="141"/>
      <c r="OCP42" s="141"/>
      <c r="OCQ42" s="142"/>
      <c r="OCR42" s="142"/>
      <c r="OCS42" s="143"/>
      <c r="OCT42" s="144"/>
      <c r="OCU42" s="144"/>
      <c r="OCV42" s="144"/>
      <c r="OCW42" s="141"/>
      <c r="OCX42" s="141"/>
      <c r="OCY42" s="142"/>
      <c r="OCZ42" s="142"/>
      <c r="ODA42" s="143"/>
      <c r="ODB42" s="144"/>
      <c r="ODC42" s="144"/>
      <c r="ODD42" s="144"/>
      <c r="ODE42" s="141"/>
      <c r="ODF42" s="141"/>
      <c r="ODG42" s="142"/>
      <c r="ODH42" s="142"/>
      <c r="ODI42" s="143"/>
      <c r="ODJ42" s="144"/>
      <c r="ODK42" s="144"/>
      <c r="ODL42" s="144"/>
      <c r="ODM42" s="141"/>
      <c r="ODN42" s="141"/>
      <c r="ODO42" s="142"/>
      <c r="ODP42" s="142"/>
      <c r="ODQ42" s="143"/>
      <c r="ODR42" s="144"/>
      <c r="ODS42" s="144"/>
      <c r="ODT42" s="144"/>
      <c r="ODU42" s="141"/>
      <c r="ODV42" s="141"/>
      <c r="ODW42" s="142"/>
      <c r="ODX42" s="142"/>
      <c r="ODY42" s="143"/>
      <c r="ODZ42" s="144"/>
      <c r="OEA42" s="144"/>
      <c r="OEB42" s="144"/>
      <c r="OEC42" s="141"/>
      <c r="OED42" s="141"/>
      <c r="OEE42" s="142"/>
      <c r="OEF42" s="142"/>
      <c r="OEG42" s="143"/>
      <c r="OEH42" s="144"/>
      <c r="OEI42" s="144"/>
      <c r="OEJ42" s="144"/>
      <c r="OEK42" s="141"/>
      <c r="OEL42" s="141"/>
      <c r="OEM42" s="142"/>
      <c r="OEN42" s="142"/>
      <c r="OEO42" s="143"/>
      <c r="OEP42" s="144"/>
      <c r="OEQ42" s="144"/>
      <c r="OER42" s="144"/>
      <c r="OES42" s="141"/>
      <c r="OET42" s="141"/>
      <c r="OEU42" s="142"/>
      <c r="OEV42" s="142"/>
      <c r="OEW42" s="143"/>
      <c r="OEX42" s="144"/>
      <c r="OEY42" s="144"/>
      <c r="OEZ42" s="144"/>
      <c r="OFA42" s="141"/>
      <c r="OFB42" s="141"/>
      <c r="OFC42" s="142"/>
      <c r="OFD42" s="142"/>
      <c r="OFE42" s="143"/>
      <c r="OFF42" s="144"/>
      <c r="OFG42" s="144"/>
      <c r="OFH42" s="144"/>
      <c r="OFI42" s="141"/>
      <c r="OFJ42" s="141"/>
      <c r="OFK42" s="142"/>
      <c r="OFL42" s="142"/>
      <c r="OFM42" s="143"/>
      <c r="OFN42" s="144"/>
      <c r="OFO42" s="144"/>
      <c r="OFP42" s="144"/>
      <c r="OFQ42" s="141"/>
      <c r="OFR42" s="141"/>
      <c r="OFS42" s="142"/>
      <c r="OFT42" s="142"/>
      <c r="OFU42" s="143"/>
      <c r="OFV42" s="144"/>
      <c r="OFW42" s="144"/>
      <c r="OFX42" s="144"/>
      <c r="OFY42" s="141"/>
      <c r="OFZ42" s="141"/>
      <c r="OGA42" s="142"/>
      <c r="OGB42" s="142"/>
      <c r="OGC42" s="143"/>
      <c r="OGD42" s="144"/>
      <c r="OGE42" s="144"/>
      <c r="OGF42" s="144"/>
      <c r="OGG42" s="141"/>
      <c r="OGH42" s="141"/>
      <c r="OGI42" s="142"/>
      <c r="OGJ42" s="142"/>
      <c r="OGK42" s="143"/>
      <c r="OGL42" s="144"/>
      <c r="OGM42" s="144"/>
      <c r="OGN42" s="144"/>
      <c r="OGO42" s="141"/>
      <c r="OGP42" s="141"/>
      <c r="OGQ42" s="142"/>
      <c r="OGR42" s="142"/>
      <c r="OGS42" s="143"/>
      <c r="OGT42" s="144"/>
      <c r="OGU42" s="144"/>
      <c r="OGV42" s="144"/>
      <c r="OGW42" s="141"/>
      <c r="OGX42" s="141"/>
      <c r="OGY42" s="142"/>
      <c r="OGZ42" s="142"/>
      <c r="OHA42" s="143"/>
      <c r="OHB42" s="144"/>
      <c r="OHC42" s="144"/>
      <c r="OHD42" s="144"/>
      <c r="OHE42" s="141"/>
      <c r="OHF42" s="141"/>
      <c r="OHG42" s="142"/>
      <c r="OHH42" s="142"/>
      <c r="OHI42" s="143"/>
      <c r="OHJ42" s="144"/>
      <c r="OHK42" s="144"/>
      <c r="OHL42" s="144"/>
      <c r="OHM42" s="141"/>
      <c r="OHN42" s="141"/>
      <c r="OHO42" s="142"/>
      <c r="OHP42" s="142"/>
      <c r="OHQ42" s="143"/>
      <c r="OHR42" s="144"/>
      <c r="OHS42" s="144"/>
      <c r="OHT42" s="144"/>
      <c r="OHU42" s="141"/>
      <c r="OHV42" s="141"/>
      <c r="OHW42" s="142"/>
      <c r="OHX42" s="142"/>
      <c r="OHY42" s="143"/>
      <c r="OHZ42" s="144"/>
      <c r="OIA42" s="144"/>
      <c r="OIB42" s="144"/>
      <c r="OIC42" s="141"/>
      <c r="OID42" s="141"/>
      <c r="OIE42" s="142"/>
      <c r="OIF42" s="142"/>
      <c r="OIG42" s="143"/>
      <c r="OIH42" s="144"/>
      <c r="OII42" s="144"/>
      <c r="OIJ42" s="144"/>
      <c r="OIK42" s="141"/>
      <c r="OIL42" s="141"/>
      <c r="OIM42" s="142"/>
      <c r="OIN42" s="142"/>
      <c r="OIO42" s="143"/>
      <c r="OIP42" s="144"/>
      <c r="OIQ42" s="144"/>
      <c r="OIR42" s="144"/>
      <c r="OIS42" s="141"/>
      <c r="OIT42" s="141"/>
      <c r="OIU42" s="142"/>
      <c r="OIV42" s="142"/>
      <c r="OIW42" s="143"/>
      <c r="OIX42" s="144"/>
      <c r="OIY42" s="144"/>
      <c r="OIZ42" s="144"/>
      <c r="OJA42" s="141"/>
      <c r="OJB42" s="141"/>
      <c r="OJC42" s="142"/>
      <c r="OJD42" s="142"/>
      <c r="OJE42" s="143"/>
      <c r="OJF42" s="144"/>
      <c r="OJG42" s="144"/>
      <c r="OJH42" s="144"/>
      <c r="OJI42" s="141"/>
      <c r="OJJ42" s="141"/>
      <c r="OJK42" s="142"/>
      <c r="OJL42" s="142"/>
      <c r="OJM42" s="143"/>
      <c r="OJN42" s="144"/>
      <c r="OJO42" s="144"/>
      <c r="OJP42" s="144"/>
      <c r="OJQ42" s="141"/>
      <c r="OJR42" s="141"/>
      <c r="OJS42" s="142"/>
      <c r="OJT42" s="142"/>
      <c r="OJU42" s="143"/>
      <c r="OJV42" s="144"/>
      <c r="OJW42" s="144"/>
      <c r="OJX42" s="144"/>
      <c r="OJY42" s="141"/>
      <c r="OJZ42" s="141"/>
      <c r="OKA42" s="142"/>
      <c r="OKB42" s="142"/>
      <c r="OKC42" s="143"/>
      <c r="OKD42" s="144"/>
      <c r="OKE42" s="144"/>
      <c r="OKF42" s="144"/>
      <c r="OKG42" s="141"/>
      <c r="OKH42" s="141"/>
      <c r="OKI42" s="142"/>
      <c r="OKJ42" s="142"/>
      <c r="OKK42" s="143"/>
      <c r="OKL42" s="144"/>
      <c r="OKM42" s="144"/>
      <c r="OKN42" s="144"/>
      <c r="OKO42" s="141"/>
      <c r="OKP42" s="141"/>
      <c r="OKQ42" s="142"/>
      <c r="OKR42" s="142"/>
      <c r="OKS42" s="143"/>
      <c r="OKT42" s="144"/>
      <c r="OKU42" s="144"/>
      <c r="OKV42" s="144"/>
      <c r="OKW42" s="141"/>
      <c r="OKX42" s="141"/>
      <c r="OKY42" s="142"/>
      <c r="OKZ42" s="142"/>
      <c r="OLA42" s="143"/>
      <c r="OLB42" s="144"/>
      <c r="OLC42" s="144"/>
      <c r="OLD42" s="144"/>
      <c r="OLE42" s="141"/>
      <c r="OLF42" s="141"/>
      <c r="OLG42" s="142"/>
      <c r="OLH42" s="142"/>
      <c r="OLI42" s="143"/>
      <c r="OLJ42" s="144"/>
      <c r="OLK42" s="144"/>
      <c r="OLL42" s="144"/>
      <c r="OLM42" s="141"/>
      <c r="OLN42" s="141"/>
      <c r="OLO42" s="142"/>
      <c r="OLP42" s="142"/>
      <c r="OLQ42" s="143"/>
      <c r="OLR42" s="144"/>
      <c r="OLS42" s="144"/>
      <c r="OLT42" s="144"/>
      <c r="OLU42" s="141"/>
      <c r="OLV42" s="141"/>
      <c r="OLW42" s="142"/>
      <c r="OLX42" s="142"/>
      <c r="OLY42" s="143"/>
      <c r="OLZ42" s="144"/>
      <c r="OMA42" s="144"/>
      <c r="OMB42" s="144"/>
      <c r="OMC42" s="141"/>
      <c r="OMD42" s="141"/>
      <c r="OME42" s="142"/>
      <c r="OMF42" s="142"/>
      <c r="OMG42" s="143"/>
      <c r="OMH42" s="144"/>
      <c r="OMI42" s="144"/>
      <c r="OMJ42" s="144"/>
      <c r="OMK42" s="141"/>
      <c r="OML42" s="141"/>
      <c r="OMM42" s="142"/>
      <c r="OMN42" s="142"/>
      <c r="OMO42" s="143"/>
      <c r="OMP42" s="144"/>
      <c r="OMQ42" s="144"/>
      <c r="OMR42" s="144"/>
      <c r="OMS42" s="141"/>
      <c r="OMT42" s="141"/>
      <c r="OMU42" s="142"/>
      <c r="OMV42" s="142"/>
      <c r="OMW42" s="143"/>
      <c r="OMX42" s="144"/>
      <c r="OMY42" s="144"/>
      <c r="OMZ42" s="144"/>
      <c r="ONA42" s="141"/>
      <c r="ONB42" s="141"/>
      <c r="ONC42" s="142"/>
      <c r="OND42" s="142"/>
      <c r="ONE42" s="143"/>
      <c r="ONF42" s="144"/>
      <c r="ONG42" s="144"/>
      <c r="ONH42" s="144"/>
      <c r="ONI42" s="141"/>
      <c r="ONJ42" s="141"/>
      <c r="ONK42" s="142"/>
      <c r="ONL42" s="142"/>
      <c r="ONM42" s="143"/>
      <c r="ONN42" s="144"/>
      <c r="ONO42" s="144"/>
      <c r="ONP42" s="144"/>
      <c r="ONQ42" s="141"/>
      <c r="ONR42" s="141"/>
      <c r="ONS42" s="142"/>
      <c r="ONT42" s="142"/>
      <c r="ONU42" s="143"/>
      <c r="ONV42" s="144"/>
      <c r="ONW42" s="144"/>
      <c r="ONX42" s="144"/>
      <c r="ONY42" s="141"/>
      <c r="ONZ42" s="141"/>
      <c r="OOA42" s="142"/>
      <c r="OOB42" s="142"/>
      <c r="OOC42" s="143"/>
      <c r="OOD42" s="144"/>
      <c r="OOE42" s="144"/>
      <c r="OOF42" s="144"/>
      <c r="OOG42" s="141"/>
      <c r="OOH42" s="141"/>
      <c r="OOI42" s="142"/>
      <c r="OOJ42" s="142"/>
      <c r="OOK42" s="143"/>
      <c r="OOL42" s="144"/>
      <c r="OOM42" s="144"/>
      <c r="OON42" s="144"/>
      <c r="OOO42" s="141"/>
      <c r="OOP42" s="141"/>
      <c r="OOQ42" s="142"/>
      <c r="OOR42" s="142"/>
      <c r="OOS42" s="143"/>
      <c r="OOT42" s="144"/>
      <c r="OOU42" s="144"/>
      <c r="OOV42" s="144"/>
      <c r="OOW42" s="141"/>
      <c r="OOX42" s="141"/>
      <c r="OOY42" s="142"/>
      <c r="OOZ42" s="142"/>
      <c r="OPA42" s="143"/>
      <c r="OPB42" s="144"/>
      <c r="OPC42" s="144"/>
      <c r="OPD42" s="144"/>
      <c r="OPE42" s="141"/>
      <c r="OPF42" s="141"/>
      <c r="OPG42" s="142"/>
      <c r="OPH42" s="142"/>
      <c r="OPI42" s="143"/>
      <c r="OPJ42" s="144"/>
      <c r="OPK42" s="144"/>
      <c r="OPL42" s="144"/>
      <c r="OPM42" s="141"/>
      <c r="OPN42" s="141"/>
      <c r="OPO42" s="142"/>
      <c r="OPP42" s="142"/>
      <c r="OPQ42" s="143"/>
      <c r="OPR42" s="144"/>
      <c r="OPS42" s="144"/>
      <c r="OPT42" s="144"/>
      <c r="OPU42" s="141"/>
      <c r="OPV42" s="141"/>
      <c r="OPW42" s="142"/>
      <c r="OPX42" s="142"/>
      <c r="OPY42" s="143"/>
      <c r="OPZ42" s="144"/>
      <c r="OQA42" s="144"/>
      <c r="OQB42" s="144"/>
      <c r="OQC42" s="141"/>
      <c r="OQD42" s="141"/>
      <c r="OQE42" s="142"/>
      <c r="OQF42" s="142"/>
      <c r="OQG42" s="143"/>
      <c r="OQH42" s="144"/>
      <c r="OQI42" s="144"/>
      <c r="OQJ42" s="144"/>
      <c r="OQK42" s="141"/>
      <c r="OQL42" s="141"/>
      <c r="OQM42" s="142"/>
      <c r="OQN42" s="142"/>
      <c r="OQO42" s="143"/>
      <c r="OQP42" s="144"/>
      <c r="OQQ42" s="144"/>
      <c r="OQR42" s="144"/>
      <c r="OQS42" s="141"/>
      <c r="OQT42" s="141"/>
      <c r="OQU42" s="142"/>
      <c r="OQV42" s="142"/>
      <c r="OQW42" s="143"/>
      <c r="OQX42" s="144"/>
      <c r="OQY42" s="144"/>
      <c r="OQZ42" s="144"/>
      <c r="ORA42" s="141"/>
      <c r="ORB42" s="141"/>
      <c r="ORC42" s="142"/>
      <c r="ORD42" s="142"/>
      <c r="ORE42" s="143"/>
      <c r="ORF42" s="144"/>
      <c r="ORG42" s="144"/>
      <c r="ORH42" s="144"/>
      <c r="ORI42" s="141"/>
      <c r="ORJ42" s="141"/>
      <c r="ORK42" s="142"/>
      <c r="ORL42" s="142"/>
      <c r="ORM42" s="143"/>
      <c r="ORN42" s="144"/>
      <c r="ORO42" s="144"/>
      <c r="ORP42" s="144"/>
      <c r="ORQ42" s="141"/>
      <c r="ORR42" s="141"/>
      <c r="ORS42" s="142"/>
      <c r="ORT42" s="142"/>
      <c r="ORU42" s="143"/>
      <c r="ORV42" s="144"/>
      <c r="ORW42" s="144"/>
      <c r="ORX42" s="144"/>
      <c r="ORY42" s="141"/>
      <c r="ORZ42" s="141"/>
      <c r="OSA42" s="142"/>
      <c r="OSB42" s="142"/>
      <c r="OSC42" s="143"/>
      <c r="OSD42" s="144"/>
      <c r="OSE42" s="144"/>
      <c r="OSF42" s="144"/>
      <c r="OSG42" s="141"/>
      <c r="OSH42" s="141"/>
      <c r="OSI42" s="142"/>
      <c r="OSJ42" s="142"/>
      <c r="OSK42" s="143"/>
      <c r="OSL42" s="144"/>
      <c r="OSM42" s="144"/>
      <c r="OSN42" s="144"/>
      <c r="OSO42" s="141"/>
      <c r="OSP42" s="141"/>
      <c r="OSQ42" s="142"/>
      <c r="OSR42" s="142"/>
      <c r="OSS42" s="143"/>
      <c r="OST42" s="144"/>
      <c r="OSU42" s="144"/>
      <c r="OSV42" s="144"/>
      <c r="OSW42" s="141"/>
      <c r="OSX42" s="141"/>
      <c r="OSY42" s="142"/>
      <c r="OSZ42" s="142"/>
      <c r="OTA42" s="143"/>
      <c r="OTB42" s="144"/>
      <c r="OTC42" s="144"/>
      <c r="OTD42" s="144"/>
      <c r="OTE42" s="141"/>
      <c r="OTF42" s="141"/>
      <c r="OTG42" s="142"/>
      <c r="OTH42" s="142"/>
      <c r="OTI42" s="143"/>
      <c r="OTJ42" s="144"/>
      <c r="OTK42" s="144"/>
      <c r="OTL42" s="144"/>
      <c r="OTM42" s="141"/>
      <c r="OTN42" s="141"/>
      <c r="OTO42" s="142"/>
      <c r="OTP42" s="142"/>
      <c r="OTQ42" s="143"/>
      <c r="OTR42" s="144"/>
      <c r="OTS42" s="144"/>
      <c r="OTT42" s="144"/>
      <c r="OTU42" s="141"/>
      <c r="OTV42" s="141"/>
      <c r="OTW42" s="142"/>
      <c r="OTX42" s="142"/>
      <c r="OTY42" s="143"/>
      <c r="OTZ42" s="144"/>
      <c r="OUA42" s="144"/>
      <c r="OUB42" s="144"/>
      <c r="OUC42" s="141"/>
      <c r="OUD42" s="141"/>
      <c r="OUE42" s="142"/>
      <c r="OUF42" s="142"/>
      <c r="OUG42" s="143"/>
      <c r="OUH42" s="144"/>
      <c r="OUI42" s="144"/>
      <c r="OUJ42" s="144"/>
      <c r="OUK42" s="141"/>
      <c r="OUL42" s="141"/>
      <c r="OUM42" s="142"/>
      <c r="OUN42" s="142"/>
      <c r="OUO42" s="143"/>
      <c r="OUP42" s="144"/>
      <c r="OUQ42" s="144"/>
      <c r="OUR42" s="144"/>
      <c r="OUS42" s="141"/>
      <c r="OUT42" s="141"/>
      <c r="OUU42" s="142"/>
      <c r="OUV42" s="142"/>
      <c r="OUW42" s="143"/>
      <c r="OUX42" s="144"/>
      <c r="OUY42" s="144"/>
      <c r="OUZ42" s="144"/>
      <c r="OVA42" s="141"/>
      <c r="OVB42" s="141"/>
      <c r="OVC42" s="142"/>
      <c r="OVD42" s="142"/>
      <c r="OVE42" s="143"/>
      <c r="OVF42" s="144"/>
      <c r="OVG42" s="144"/>
      <c r="OVH42" s="144"/>
      <c r="OVI42" s="141"/>
      <c r="OVJ42" s="141"/>
      <c r="OVK42" s="142"/>
      <c r="OVL42" s="142"/>
      <c r="OVM42" s="143"/>
      <c r="OVN42" s="144"/>
      <c r="OVO42" s="144"/>
      <c r="OVP42" s="144"/>
      <c r="OVQ42" s="141"/>
      <c r="OVR42" s="141"/>
      <c r="OVS42" s="142"/>
      <c r="OVT42" s="142"/>
      <c r="OVU42" s="143"/>
      <c r="OVV42" s="144"/>
      <c r="OVW42" s="144"/>
      <c r="OVX42" s="144"/>
      <c r="OVY42" s="141"/>
      <c r="OVZ42" s="141"/>
      <c r="OWA42" s="142"/>
      <c r="OWB42" s="142"/>
      <c r="OWC42" s="143"/>
      <c r="OWD42" s="144"/>
      <c r="OWE42" s="144"/>
      <c r="OWF42" s="144"/>
      <c r="OWG42" s="141"/>
      <c r="OWH42" s="141"/>
      <c r="OWI42" s="142"/>
      <c r="OWJ42" s="142"/>
      <c r="OWK42" s="143"/>
      <c r="OWL42" s="144"/>
      <c r="OWM42" s="144"/>
      <c r="OWN42" s="144"/>
      <c r="OWO42" s="141"/>
      <c r="OWP42" s="141"/>
      <c r="OWQ42" s="142"/>
      <c r="OWR42" s="142"/>
      <c r="OWS42" s="143"/>
      <c r="OWT42" s="144"/>
      <c r="OWU42" s="144"/>
      <c r="OWV42" s="144"/>
      <c r="OWW42" s="141"/>
      <c r="OWX42" s="141"/>
      <c r="OWY42" s="142"/>
      <c r="OWZ42" s="142"/>
      <c r="OXA42" s="143"/>
      <c r="OXB42" s="144"/>
      <c r="OXC42" s="144"/>
      <c r="OXD42" s="144"/>
      <c r="OXE42" s="141"/>
      <c r="OXF42" s="141"/>
      <c r="OXG42" s="142"/>
      <c r="OXH42" s="142"/>
      <c r="OXI42" s="143"/>
      <c r="OXJ42" s="144"/>
      <c r="OXK42" s="144"/>
      <c r="OXL42" s="144"/>
      <c r="OXM42" s="141"/>
      <c r="OXN42" s="141"/>
      <c r="OXO42" s="142"/>
      <c r="OXP42" s="142"/>
      <c r="OXQ42" s="143"/>
      <c r="OXR42" s="144"/>
      <c r="OXS42" s="144"/>
      <c r="OXT42" s="144"/>
      <c r="OXU42" s="141"/>
      <c r="OXV42" s="141"/>
      <c r="OXW42" s="142"/>
      <c r="OXX42" s="142"/>
      <c r="OXY42" s="143"/>
      <c r="OXZ42" s="144"/>
      <c r="OYA42" s="144"/>
      <c r="OYB42" s="144"/>
      <c r="OYC42" s="141"/>
      <c r="OYD42" s="141"/>
      <c r="OYE42" s="142"/>
      <c r="OYF42" s="142"/>
      <c r="OYG42" s="143"/>
      <c r="OYH42" s="144"/>
      <c r="OYI42" s="144"/>
      <c r="OYJ42" s="144"/>
      <c r="OYK42" s="141"/>
      <c r="OYL42" s="141"/>
      <c r="OYM42" s="142"/>
      <c r="OYN42" s="142"/>
      <c r="OYO42" s="143"/>
      <c r="OYP42" s="144"/>
      <c r="OYQ42" s="144"/>
      <c r="OYR42" s="144"/>
      <c r="OYS42" s="141"/>
      <c r="OYT42" s="141"/>
      <c r="OYU42" s="142"/>
      <c r="OYV42" s="142"/>
      <c r="OYW42" s="143"/>
      <c r="OYX42" s="144"/>
      <c r="OYY42" s="144"/>
      <c r="OYZ42" s="144"/>
      <c r="OZA42" s="141"/>
      <c r="OZB42" s="141"/>
      <c r="OZC42" s="142"/>
      <c r="OZD42" s="142"/>
      <c r="OZE42" s="143"/>
      <c r="OZF42" s="144"/>
      <c r="OZG42" s="144"/>
      <c r="OZH42" s="144"/>
      <c r="OZI42" s="141"/>
      <c r="OZJ42" s="141"/>
      <c r="OZK42" s="142"/>
      <c r="OZL42" s="142"/>
      <c r="OZM42" s="143"/>
      <c r="OZN42" s="144"/>
      <c r="OZO42" s="144"/>
      <c r="OZP42" s="144"/>
      <c r="OZQ42" s="141"/>
      <c r="OZR42" s="141"/>
      <c r="OZS42" s="142"/>
      <c r="OZT42" s="142"/>
      <c r="OZU42" s="143"/>
      <c r="OZV42" s="144"/>
      <c r="OZW42" s="144"/>
      <c r="OZX42" s="144"/>
      <c r="OZY42" s="141"/>
      <c r="OZZ42" s="141"/>
      <c r="PAA42" s="142"/>
      <c r="PAB42" s="142"/>
      <c r="PAC42" s="143"/>
      <c r="PAD42" s="144"/>
      <c r="PAE42" s="144"/>
      <c r="PAF42" s="144"/>
      <c r="PAG42" s="141"/>
      <c r="PAH42" s="141"/>
      <c r="PAI42" s="142"/>
      <c r="PAJ42" s="142"/>
      <c r="PAK42" s="143"/>
      <c r="PAL42" s="144"/>
      <c r="PAM42" s="144"/>
      <c r="PAN42" s="144"/>
      <c r="PAO42" s="141"/>
      <c r="PAP42" s="141"/>
      <c r="PAQ42" s="142"/>
      <c r="PAR42" s="142"/>
      <c r="PAS42" s="143"/>
      <c r="PAT42" s="144"/>
      <c r="PAU42" s="144"/>
      <c r="PAV42" s="144"/>
      <c r="PAW42" s="141"/>
      <c r="PAX42" s="141"/>
      <c r="PAY42" s="142"/>
      <c r="PAZ42" s="142"/>
      <c r="PBA42" s="143"/>
      <c r="PBB42" s="144"/>
      <c r="PBC42" s="144"/>
      <c r="PBD42" s="144"/>
      <c r="PBE42" s="141"/>
      <c r="PBF42" s="141"/>
      <c r="PBG42" s="142"/>
      <c r="PBH42" s="142"/>
      <c r="PBI42" s="143"/>
      <c r="PBJ42" s="144"/>
      <c r="PBK42" s="144"/>
      <c r="PBL42" s="144"/>
      <c r="PBM42" s="141"/>
      <c r="PBN42" s="141"/>
      <c r="PBO42" s="142"/>
      <c r="PBP42" s="142"/>
      <c r="PBQ42" s="143"/>
      <c r="PBR42" s="144"/>
      <c r="PBS42" s="144"/>
      <c r="PBT42" s="144"/>
      <c r="PBU42" s="141"/>
      <c r="PBV42" s="141"/>
      <c r="PBW42" s="142"/>
      <c r="PBX42" s="142"/>
      <c r="PBY42" s="143"/>
      <c r="PBZ42" s="144"/>
      <c r="PCA42" s="144"/>
      <c r="PCB42" s="144"/>
      <c r="PCC42" s="141"/>
      <c r="PCD42" s="141"/>
      <c r="PCE42" s="142"/>
      <c r="PCF42" s="142"/>
      <c r="PCG42" s="143"/>
      <c r="PCH42" s="144"/>
      <c r="PCI42" s="144"/>
      <c r="PCJ42" s="144"/>
      <c r="PCK42" s="141"/>
      <c r="PCL42" s="141"/>
      <c r="PCM42" s="142"/>
      <c r="PCN42" s="142"/>
      <c r="PCO42" s="143"/>
      <c r="PCP42" s="144"/>
      <c r="PCQ42" s="144"/>
      <c r="PCR42" s="144"/>
      <c r="PCS42" s="141"/>
      <c r="PCT42" s="141"/>
      <c r="PCU42" s="142"/>
      <c r="PCV42" s="142"/>
      <c r="PCW42" s="143"/>
      <c r="PCX42" s="144"/>
      <c r="PCY42" s="144"/>
      <c r="PCZ42" s="144"/>
      <c r="PDA42" s="141"/>
      <c r="PDB42" s="141"/>
      <c r="PDC42" s="142"/>
      <c r="PDD42" s="142"/>
      <c r="PDE42" s="143"/>
      <c r="PDF42" s="144"/>
      <c r="PDG42" s="144"/>
      <c r="PDH42" s="144"/>
      <c r="PDI42" s="141"/>
      <c r="PDJ42" s="141"/>
      <c r="PDK42" s="142"/>
      <c r="PDL42" s="142"/>
      <c r="PDM42" s="143"/>
      <c r="PDN42" s="144"/>
      <c r="PDO42" s="144"/>
      <c r="PDP42" s="144"/>
      <c r="PDQ42" s="141"/>
      <c r="PDR42" s="141"/>
      <c r="PDS42" s="142"/>
      <c r="PDT42" s="142"/>
      <c r="PDU42" s="143"/>
      <c r="PDV42" s="144"/>
      <c r="PDW42" s="144"/>
      <c r="PDX42" s="144"/>
      <c r="PDY42" s="141"/>
      <c r="PDZ42" s="141"/>
      <c r="PEA42" s="142"/>
      <c r="PEB42" s="142"/>
      <c r="PEC42" s="143"/>
      <c r="PED42" s="144"/>
      <c r="PEE42" s="144"/>
      <c r="PEF42" s="144"/>
      <c r="PEG42" s="141"/>
      <c r="PEH42" s="141"/>
      <c r="PEI42" s="142"/>
      <c r="PEJ42" s="142"/>
      <c r="PEK42" s="143"/>
      <c r="PEL42" s="144"/>
      <c r="PEM42" s="144"/>
      <c r="PEN42" s="144"/>
      <c r="PEO42" s="141"/>
      <c r="PEP42" s="141"/>
      <c r="PEQ42" s="142"/>
      <c r="PER42" s="142"/>
      <c r="PES42" s="143"/>
      <c r="PET42" s="144"/>
      <c r="PEU42" s="144"/>
      <c r="PEV42" s="144"/>
      <c r="PEW42" s="141"/>
      <c r="PEX42" s="141"/>
      <c r="PEY42" s="142"/>
      <c r="PEZ42" s="142"/>
      <c r="PFA42" s="143"/>
      <c r="PFB42" s="144"/>
      <c r="PFC42" s="144"/>
      <c r="PFD42" s="144"/>
      <c r="PFE42" s="141"/>
      <c r="PFF42" s="141"/>
      <c r="PFG42" s="142"/>
      <c r="PFH42" s="142"/>
      <c r="PFI42" s="143"/>
      <c r="PFJ42" s="144"/>
      <c r="PFK42" s="144"/>
      <c r="PFL42" s="144"/>
      <c r="PFM42" s="141"/>
      <c r="PFN42" s="141"/>
      <c r="PFO42" s="142"/>
      <c r="PFP42" s="142"/>
      <c r="PFQ42" s="143"/>
      <c r="PFR42" s="144"/>
      <c r="PFS42" s="144"/>
      <c r="PFT42" s="144"/>
      <c r="PFU42" s="141"/>
      <c r="PFV42" s="141"/>
      <c r="PFW42" s="142"/>
      <c r="PFX42" s="142"/>
      <c r="PFY42" s="143"/>
      <c r="PFZ42" s="144"/>
      <c r="PGA42" s="144"/>
      <c r="PGB42" s="144"/>
      <c r="PGC42" s="141"/>
      <c r="PGD42" s="141"/>
      <c r="PGE42" s="142"/>
      <c r="PGF42" s="142"/>
      <c r="PGG42" s="143"/>
      <c r="PGH42" s="144"/>
      <c r="PGI42" s="144"/>
      <c r="PGJ42" s="144"/>
      <c r="PGK42" s="141"/>
      <c r="PGL42" s="141"/>
      <c r="PGM42" s="142"/>
      <c r="PGN42" s="142"/>
      <c r="PGO42" s="143"/>
      <c r="PGP42" s="144"/>
      <c r="PGQ42" s="144"/>
      <c r="PGR42" s="144"/>
      <c r="PGS42" s="141"/>
      <c r="PGT42" s="141"/>
      <c r="PGU42" s="142"/>
      <c r="PGV42" s="142"/>
      <c r="PGW42" s="143"/>
      <c r="PGX42" s="144"/>
      <c r="PGY42" s="144"/>
      <c r="PGZ42" s="144"/>
      <c r="PHA42" s="141"/>
      <c r="PHB42" s="141"/>
      <c r="PHC42" s="142"/>
      <c r="PHD42" s="142"/>
      <c r="PHE42" s="143"/>
      <c r="PHF42" s="144"/>
      <c r="PHG42" s="144"/>
      <c r="PHH42" s="144"/>
      <c r="PHI42" s="141"/>
      <c r="PHJ42" s="141"/>
      <c r="PHK42" s="142"/>
      <c r="PHL42" s="142"/>
      <c r="PHM42" s="143"/>
      <c r="PHN42" s="144"/>
      <c r="PHO42" s="144"/>
      <c r="PHP42" s="144"/>
      <c r="PHQ42" s="141"/>
      <c r="PHR42" s="141"/>
      <c r="PHS42" s="142"/>
      <c r="PHT42" s="142"/>
      <c r="PHU42" s="143"/>
      <c r="PHV42" s="144"/>
      <c r="PHW42" s="144"/>
      <c r="PHX42" s="144"/>
      <c r="PHY42" s="141"/>
      <c r="PHZ42" s="141"/>
      <c r="PIA42" s="142"/>
      <c r="PIB42" s="142"/>
      <c r="PIC42" s="143"/>
      <c r="PID42" s="144"/>
      <c r="PIE42" s="144"/>
      <c r="PIF42" s="144"/>
      <c r="PIG42" s="141"/>
      <c r="PIH42" s="141"/>
      <c r="PII42" s="142"/>
      <c r="PIJ42" s="142"/>
      <c r="PIK42" s="143"/>
      <c r="PIL42" s="144"/>
      <c r="PIM42" s="144"/>
      <c r="PIN42" s="144"/>
      <c r="PIO42" s="141"/>
      <c r="PIP42" s="141"/>
      <c r="PIQ42" s="142"/>
      <c r="PIR42" s="142"/>
      <c r="PIS42" s="143"/>
      <c r="PIT42" s="144"/>
      <c r="PIU42" s="144"/>
      <c r="PIV42" s="144"/>
      <c r="PIW42" s="141"/>
      <c r="PIX42" s="141"/>
      <c r="PIY42" s="142"/>
      <c r="PIZ42" s="142"/>
      <c r="PJA42" s="143"/>
      <c r="PJB42" s="144"/>
      <c r="PJC42" s="144"/>
      <c r="PJD42" s="144"/>
      <c r="PJE42" s="141"/>
      <c r="PJF42" s="141"/>
      <c r="PJG42" s="142"/>
      <c r="PJH42" s="142"/>
      <c r="PJI42" s="143"/>
      <c r="PJJ42" s="144"/>
      <c r="PJK42" s="144"/>
      <c r="PJL42" s="144"/>
      <c r="PJM42" s="141"/>
      <c r="PJN42" s="141"/>
      <c r="PJO42" s="142"/>
      <c r="PJP42" s="142"/>
      <c r="PJQ42" s="143"/>
      <c r="PJR42" s="144"/>
      <c r="PJS42" s="144"/>
      <c r="PJT42" s="144"/>
      <c r="PJU42" s="141"/>
      <c r="PJV42" s="141"/>
      <c r="PJW42" s="142"/>
      <c r="PJX42" s="142"/>
      <c r="PJY42" s="143"/>
      <c r="PJZ42" s="144"/>
      <c r="PKA42" s="144"/>
      <c r="PKB42" s="144"/>
      <c r="PKC42" s="141"/>
      <c r="PKD42" s="141"/>
      <c r="PKE42" s="142"/>
      <c r="PKF42" s="142"/>
      <c r="PKG42" s="143"/>
      <c r="PKH42" s="144"/>
      <c r="PKI42" s="144"/>
      <c r="PKJ42" s="144"/>
      <c r="PKK42" s="141"/>
      <c r="PKL42" s="141"/>
      <c r="PKM42" s="142"/>
      <c r="PKN42" s="142"/>
      <c r="PKO42" s="143"/>
      <c r="PKP42" s="144"/>
      <c r="PKQ42" s="144"/>
      <c r="PKR42" s="144"/>
      <c r="PKS42" s="141"/>
      <c r="PKT42" s="141"/>
      <c r="PKU42" s="142"/>
      <c r="PKV42" s="142"/>
      <c r="PKW42" s="143"/>
      <c r="PKX42" s="144"/>
      <c r="PKY42" s="144"/>
      <c r="PKZ42" s="144"/>
      <c r="PLA42" s="141"/>
      <c r="PLB42" s="141"/>
      <c r="PLC42" s="142"/>
      <c r="PLD42" s="142"/>
      <c r="PLE42" s="143"/>
      <c r="PLF42" s="144"/>
      <c r="PLG42" s="144"/>
      <c r="PLH42" s="144"/>
      <c r="PLI42" s="141"/>
      <c r="PLJ42" s="141"/>
      <c r="PLK42" s="142"/>
      <c r="PLL42" s="142"/>
      <c r="PLM42" s="143"/>
      <c r="PLN42" s="144"/>
      <c r="PLO42" s="144"/>
      <c r="PLP42" s="144"/>
      <c r="PLQ42" s="141"/>
      <c r="PLR42" s="141"/>
      <c r="PLS42" s="142"/>
      <c r="PLT42" s="142"/>
      <c r="PLU42" s="143"/>
      <c r="PLV42" s="144"/>
      <c r="PLW42" s="144"/>
      <c r="PLX42" s="144"/>
      <c r="PLY42" s="141"/>
      <c r="PLZ42" s="141"/>
      <c r="PMA42" s="142"/>
      <c r="PMB42" s="142"/>
      <c r="PMC42" s="143"/>
      <c r="PMD42" s="144"/>
      <c r="PME42" s="144"/>
      <c r="PMF42" s="144"/>
      <c r="PMG42" s="141"/>
      <c r="PMH42" s="141"/>
      <c r="PMI42" s="142"/>
      <c r="PMJ42" s="142"/>
      <c r="PMK42" s="143"/>
      <c r="PML42" s="144"/>
      <c r="PMM42" s="144"/>
      <c r="PMN42" s="144"/>
      <c r="PMO42" s="141"/>
      <c r="PMP42" s="141"/>
      <c r="PMQ42" s="142"/>
      <c r="PMR42" s="142"/>
      <c r="PMS42" s="143"/>
      <c r="PMT42" s="144"/>
      <c r="PMU42" s="144"/>
      <c r="PMV42" s="144"/>
      <c r="PMW42" s="141"/>
      <c r="PMX42" s="141"/>
      <c r="PMY42" s="142"/>
      <c r="PMZ42" s="142"/>
      <c r="PNA42" s="143"/>
      <c r="PNB42" s="144"/>
      <c r="PNC42" s="144"/>
      <c r="PND42" s="144"/>
      <c r="PNE42" s="141"/>
      <c r="PNF42" s="141"/>
      <c r="PNG42" s="142"/>
      <c r="PNH42" s="142"/>
      <c r="PNI42" s="143"/>
      <c r="PNJ42" s="144"/>
      <c r="PNK42" s="144"/>
      <c r="PNL42" s="144"/>
      <c r="PNM42" s="141"/>
      <c r="PNN42" s="141"/>
      <c r="PNO42" s="142"/>
      <c r="PNP42" s="142"/>
      <c r="PNQ42" s="143"/>
      <c r="PNR42" s="144"/>
      <c r="PNS42" s="144"/>
      <c r="PNT42" s="144"/>
      <c r="PNU42" s="141"/>
      <c r="PNV42" s="141"/>
      <c r="PNW42" s="142"/>
      <c r="PNX42" s="142"/>
      <c r="PNY42" s="143"/>
      <c r="PNZ42" s="144"/>
      <c r="POA42" s="144"/>
      <c r="POB42" s="144"/>
      <c r="POC42" s="141"/>
      <c r="POD42" s="141"/>
      <c r="POE42" s="142"/>
      <c r="POF42" s="142"/>
      <c r="POG42" s="143"/>
      <c r="POH42" s="144"/>
      <c r="POI42" s="144"/>
      <c r="POJ42" s="144"/>
      <c r="POK42" s="141"/>
      <c r="POL42" s="141"/>
      <c r="POM42" s="142"/>
      <c r="PON42" s="142"/>
      <c r="POO42" s="143"/>
      <c r="POP42" s="144"/>
      <c r="POQ42" s="144"/>
      <c r="POR42" s="144"/>
      <c r="POS42" s="141"/>
      <c r="POT42" s="141"/>
      <c r="POU42" s="142"/>
      <c r="POV42" s="142"/>
      <c r="POW42" s="143"/>
      <c r="POX42" s="144"/>
      <c r="POY42" s="144"/>
      <c r="POZ42" s="144"/>
      <c r="PPA42" s="141"/>
      <c r="PPB42" s="141"/>
      <c r="PPC42" s="142"/>
      <c r="PPD42" s="142"/>
      <c r="PPE42" s="143"/>
      <c r="PPF42" s="144"/>
      <c r="PPG42" s="144"/>
      <c r="PPH42" s="144"/>
      <c r="PPI42" s="141"/>
      <c r="PPJ42" s="141"/>
      <c r="PPK42" s="142"/>
      <c r="PPL42" s="142"/>
      <c r="PPM42" s="143"/>
      <c r="PPN42" s="144"/>
      <c r="PPO42" s="144"/>
      <c r="PPP42" s="144"/>
      <c r="PPQ42" s="141"/>
      <c r="PPR42" s="141"/>
      <c r="PPS42" s="142"/>
      <c r="PPT42" s="142"/>
      <c r="PPU42" s="143"/>
      <c r="PPV42" s="144"/>
      <c r="PPW42" s="144"/>
      <c r="PPX42" s="144"/>
      <c r="PPY42" s="141"/>
      <c r="PPZ42" s="141"/>
      <c r="PQA42" s="142"/>
      <c r="PQB42" s="142"/>
      <c r="PQC42" s="143"/>
      <c r="PQD42" s="144"/>
      <c r="PQE42" s="144"/>
      <c r="PQF42" s="144"/>
      <c r="PQG42" s="141"/>
      <c r="PQH42" s="141"/>
      <c r="PQI42" s="142"/>
      <c r="PQJ42" s="142"/>
      <c r="PQK42" s="143"/>
      <c r="PQL42" s="144"/>
      <c r="PQM42" s="144"/>
      <c r="PQN42" s="144"/>
      <c r="PQO42" s="141"/>
      <c r="PQP42" s="141"/>
      <c r="PQQ42" s="142"/>
      <c r="PQR42" s="142"/>
      <c r="PQS42" s="143"/>
      <c r="PQT42" s="144"/>
      <c r="PQU42" s="144"/>
      <c r="PQV42" s="144"/>
      <c r="PQW42" s="141"/>
      <c r="PQX42" s="141"/>
      <c r="PQY42" s="142"/>
      <c r="PQZ42" s="142"/>
      <c r="PRA42" s="143"/>
      <c r="PRB42" s="144"/>
      <c r="PRC42" s="144"/>
      <c r="PRD42" s="144"/>
      <c r="PRE42" s="141"/>
      <c r="PRF42" s="141"/>
      <c r="PRG42" s="142"/>
      <c r="PRH42" s="142"/>
      <c r="PRI42" s="143"/>
      <c r="PRJ42" s="144"/>
      <c r="PRK42" s="144"/>
      <c r="PRL42" s="144"/>
      <c r="PRM42" s="141"/>
      <c r="PRN42" s="141"/>
      <c r="PRO42" s="142"/>
      <c r="PRP42" s="142"/>
      <c r="PRQ42" s="143"/>
      <c r="PRR42" s="144"/>
      <c r="PRS42" s="144"/>
      <c r="PRT42" s="144"/>
      <c r="PRU42" s="141"/>
      <c r="PRV42" s="141"/>
      <c r="PRW42" s="142"/>
      <c r="PRX42" s="142"/>
      <c r="PRY42" s="143"/>
      <c r="PRZ42" s="144"/>
      <c r="PSA42" s="144"/>
      <c r="PSB42" s="144"/>
      <c r="PSC42" s="141"/>
      <c r="PSD42" s="141"/>
      <c r="PSE42" s="142"/>
      <c r="PSF42" s="142"/>
      <c r="PSG42" s="143"/>
      <c r="PSH42" s="144"/>
      <c r="PSI42" s="144"/>
      <c r="PSJ42" s="144"/>
      <c r="PSK42" s="141"/>
      <c r="PSL42" s="141"/>
      <c r="PSM42" s="142"/>
      <c r="PSN42" s="142"/>
      <c r="PSO42" s="143"/>
      <c r="PSP42" s="144"/>
      <c r="PSQ42" s="144"/>
      <c r="PSR42" s="144"/>
      <c r="PSS42" s="141"/>
      <c r="PST42" s="141"/>
      <c r="PSU42" s="142"/>
      <c r="PSV42" s="142"/>
      <c r="PSW42" s="143"/>
      <c r="PSX42" s="144"/>
      <c r="PSY42" s="144"/>
      <c r="PSZ42" s="144"/>
      <c r="PTA42" s="141"/>
      <c r="PTB42" s="141"/>
      <c r="PTC42" s="142"/>
      <c r="PTD42" s="142"/>
      <c r="PTE42" s="143"/>
      <c r="PTF42" s="144"/>
      <c r="PTG42" s="144"/>
      <c r="PTH42" s="144"/>
      <c r="PTI42" s="141"/>
      <c r="PTJ42" s="141"/>
      <c r="PTK42" s="142"/>
      <c r="PTL42" s="142"/>
      <c r="PTM42" s="143"/>
      <c r="PTN42" s="144"/>
      <c r="PTO42" s="144"/>
      <c r="PTP42" s="144"/>
      <c r="PTQ42" s="141"/>
      <c r="PTR42" s="141"/>
      <c r="PTS42" s="142"/>
      <c r="PTT42" s="142"/>
      <c r="PTU42" s="143"/>
      <c r="PTV42" s="144"/>
      <c r="PTW42" s="144"/>
      <c r="PTX42" s="144"/>
      <c r="PTY42" s="141"/>
      <c r="PTZ42" s="141"/>
      <c r="PUA42" s="142"/>
      <c r="PUB42" s="142"/>
      <c r="PUC42" s="143"/>
      <c r="PUD42" s="144"/>
      <c r="PUE42" s="144"/>
      <c r="PUF42" s="144"/>
      <c r="PUG42" s="141"/>
      <c r="PUH42" s="141"/>
      <c r="PUI42" s="142"/>
      <c r="PUJ42" s="142"/>
      <c r="PUK42" s="143"/>
      <c r="PUL42" s="144"/>
      <c r="PUM42" s="144"/>
      <c r="PUN42" s="144"/>
      <c r="PUO42" s="141"/>
      <c r="PUP42" s="141"/>
      <c r="PUQ42" s="142"/>
      <c r="PUR42" s="142"/>
      <c r="PUS42" s="143"/>
      <c r="PUT42" s="144"/>
      <c r="PUU42" s="144"/>
      <c r="PUV42" s="144"/>
      <c r="PUW42" s="141"/>
      <c r="PUX42" s="141"/>
      <c r="PUY42" s="142"/>
      <c r="PUZ42" s="142"/>
      <c r="PVA42" s="143"/>
      <c r="PVB42" s="144"/>
      <c r="PVC42" s="144"/>
      <c r="PVD42" s="144"/>
      <c r="PVE42" s="141"/>
      <c r="PVF42" s="141"/>
      <c r="PVG42" s="142"/>
      <c r="PVH42" s="142"/>
      <c r="PVI42" s="143"/>
      <c r="PVJ42" s="144"/>
      <c r="PVK42" s="144"/>
      <c r="PVL42" s="144"/>
      <c r="PVM42" s="141"/>
      <c r="PVN42" s="141"/>
      <c r="PVO42" s="142"/>
      <c r="PVP42" s="142"/>
      <c r="PVQ42" s="143"/>
      <c r="PVR42" s="144"/>
      <c r="PVS42" s="144"/>
      <c r="PVT42" s="144"/>
      <c r="PVU42" s="141"/>
      <c r="PVV42" s="141"/>
      <c r="PVW42" s="142"/>
      <c r="PVX42" s="142"/>
      <c r="PVY42" s="143"/>
      <c r="PVZ42" s="144"/>
      <c r="PWA42" s="144"/>
      <c r="PWB42" s="144"/>
      <c r="PWC42" s="141"/>
      <c r="PWD42" s="141"/>
      <c r="PWE42" s="142"/>
      <c r="PWF42" s="142"/>
      <c r="PWG42" s="143"/>
      <c r="PWH42" s="144"/>
      <c r="PWI42" s="144"/>
      <c r="PWJ42" s="144"/>
      <c r="PWK42" s="141"/>
      <c r="PWL42" s="141"/>
      <c r="PWM42" s="142"/>
      <c r="PWN42" s="142"/>
      <c r="PWO42" s="143"/>
      <c r="PWP42" s="144"/>
      <c r="PWQ42" s="144"/>
      <c r="PWR42" s="144"/>
      <c r="PWS42" s="141"/>
      <c r="PWT42" s="141"/>
      <c r="PWU42" s="142"/>
      <c r="PWV42" s="142"/>
      <c r="PWW42" s="143"/>
      <c r="PWX42" s="144"/>
      <c r="PWY42" s="144"/>
      <c r="PWZ42" s="144"/>
      <c r="PXA42" s="141"/>
      <c r="PXB42" s="141"/>
      <c r="PXC42" s="142"/>
      <c r="PXD42" s="142"/>
      <c r="PXE42" s="143"/>
      <c r="PXF42" s="144"/>
      <c r="PXG42" s="144"/>
      <c r="PXH42" s="144"/>
      <c r="PXI42" s="141"/>
      <c r="PXJ42" s="141"/>
      <c r="PXK42" s="142"/>
      <c r="PXL42" s="142"/>
      <c r="PXM42" s="143"/>
      <c r="PXN42" s="144"/>
      <c r="PXO42" s="144"/>
      <c r="PXP42" s="144"/>
      <c r="PXQ42" s="141"/>
      <c r="PXR42" s="141"/>
      <c r="PXS42" s="142"/>
      <c r="PXT42" s="142"/>
      <c r="PXU42" s="143"/>
      <c r="PXV42" s="144"/>
      <c r="PXW42" s="144"/>
      <c r="PXX42" s="144"/>
      <c r="PXY42" s="141"/>
      <c r="PXZ42" s="141"/>
      <c r="PYA42" s="142"/>
      <c r="PYB42" s="142"/>
      <c r="PYC42" s="143"/>
      <c r="PYD42" s="144"/>
      <c r="PYE42" s="144"/>
      <c r="PYF42" s="144"/>
      <c r="PYG42" s="141"/>
      <c r="PYH42" s="141"/>
      <c r="PYI42" s="142"/>
      <c r="PYJ42" s="142"/>
      <c r="PYK42" s="143"/>
      <c r="PYL42" s="144"/>
      <c r="PYM42" s="144"/>
      <c r="PYN42" s="144"/>
      <c r="PYO42" s="141"/>
      <c r="PYP42" s="141"/>
      <c r="PYQ42" s="142"/>
      <c r="PYR42" s="142"/>
      <c r="PYS42" s="143"/>
      <c r="PYT42" s="144"/>
      <c r="PYU42" s="144"/>
      <c r="PYV42" s="144"/>
      <c r="PYW42" s="141"/>
      <c r="PYX42" s="141"/>
      <c r="PYY42" s="142"/>
      <c r="PYZ42" s="142"/>
      <c r="PZA42" s="143"/>
      <c r="PZB42" s="144"/>
      <c r="PZC42" s="144"/>
      <c r="PZD42" s="144"/>
      <c r="PZE42" s="141"/>
      <c r="PZF42" s="141"/>
      <c r="PZG42" s="142"/>
      <c r="PZH42" s="142"/>
      <c r="PZI42" s="143"/>
      <c r="PZJ42" s="144"/>
      <c r="PZK42" s="144"/>
      <c r="PZL42" s="144"/>
      <c r="PZM42" s="141"/>
      <c r="PZN42" s="141"/>
      <c r="PZO42" s="142"/>
      <c r="PZP42" s="142"/>
      <c r="PZQ42" s="143"/>
      <c r="PZR42" s="144"/>
      <c r="PZS42" s="144"/>
      <c r="PZT42" s="144"/>
      <c r="PZU42" s="141"/>
      <c r="PZV42" s="141"/>
      <c r="PZW42" s="142"/>
      <c r="PZX42" s="142"/>
      <c r="PZY42" s="143"/>
      <c r="PZZ42" s="144"/>
      <c r="QAA42" s="144"/>
      <c r="QAB42" s="144"/>
      <c r="QAC42" s="141"/>
      <c r="QAD42" s="141"/>
      <c r="QAE42" s="142"/>
      <c r="QAF42" s="142"/>
      <c r="QAG42" s="143"/>
      <c r="QAH42" s="144"/>
      <c r="QAI42" s="144"/>
      <c r="QAJ42" s="144"/>
      <c r="QAK42" s="141"/>
      <c r="QAL42" s="141"/>
      <c r="QAM42" s="142"/>
      <c r="QAN42" s="142"/>
      <c r="QAO42" s="143"/>
      <c r="QAP42" s="144"/>
      <c r="QAQ42" s="144"/>
      <c r="QAR42" s="144"/>
      <c r="QAS42" s="141"/>
      <c r="QAT42" s="141"/>
      <c r="QAU42" s="142"/>
      <c r="QAV42" s="142"/>
      <c r="QAW42" s="143"/>
      <c r="QAX42" s="144"/>
      <c r="QAY42" s="144"/>
      <c r="QAZ42" s="144"/>
      <c r="QBA42" s="141"/>
      <c r="QBB42" s="141"/>
      <c r="QBC42" s="142"/>
      <c r="QBD42" s="142"/>
      <c r="QBE42" s="143"/>
      <c r="QBF42" s="144"/>
      <c r="QBG42" s="144"/>
      <c r="QBH42" s="144"/>
      <c r="QBI42" s="141"/>
      <c r="QBJ42" s="141"/>
      <c r="QBK42" s="142"/>
      <c r="QBL42" s="142"/>
      <c r="QBM42" s="143"/>
      <c r="QBN42" s="144"/>
      <c r="QBO42" s="144"/>
      <c r="QBP42" s="144"/>
      <c r="QBQ42" s="141"/>
      <c r="QBR42" s="141"/>
      <c r="QBS42" s="142"/>
      <c r="QBT42" s="142"/>
      <c r="QBU42" s="143"/>
      <c r="QBV42" s="144"/>
      <c r="QBW42" s="144"/>
      <c r="QBX42" s="144"/>
      <c r="QBY42" s="141"/>
      <c r="QBZ42" s="141"/>
      <c r="QCA42" s="142"/>
      <c r="QCB42" s="142"/>
      <c r="QCC42" s="143"/>
      <c r="QCD42" s="144"/>
      <c r="QCE42" s="144"/>
      <c r="QCF42" s="144"/>
      <c r="QCG42" s="141"/>
      <c r="QCH42" s="141"/>
      <c r="QCI42" s="142"/>
      <c r="QCJ42" s="142"/>
      <c r="QCK42" s="143"/>
      <c r="QCL42" s="144"/>
      <c r="QCM42" s="144"/>
      <c r="QCN42" s="144"/>
      <c r="QCO42" s="141"/>
      <c r="QCP42" s="141"/>
      <c r="QCQ42" s="142"/>
      <c r="QCR42" s="142"/>
      <c r="QCS42" s="143"/>
      <c r="QCT42" s="144"/>
      <c r="QCU42" s="144"/>
      <c r="QCV42" s="144"/>
      <c r="QCW42" s="141"/>
      <c r="QCX42" s="141"/>
      <c r="QCY42" s="142"/>
      <c r="QCZ42" s="142"/>
      <c r="QDA42" s="143"/>
      <c r="QDB42" s="144"/>
      <c r="QDC42" s="144"/>
      <c r="QDD42" s="144"/>
      <c r="QDE42" s="141"/>
      <c r="QDF42" s="141"/>
      <c r="QDG42" s="142"/>
      <c r="QDH42" s="142"/>
      <c r="QDI42" s="143"/>
      <c r="QDJ42" s="144"/>
      <c r="QDK42" s="144"/>
      <c r="QDL42" s="144"/>
      <c r="QDM42" s="141"/>
      <c r="QDN42" s="141"/>
      <c r="QDO42" s="142"/>
      <c r="QDP42" s="142"/>
      <c r="QDQ42" s="143"/>
      <c r="QDR42" s="144"/>
      <c r="QDS42" s="144"/>
      <c r="QDT42" s="144"/>
      <c r="QDU42" s="141"/>
      <c r="QDV42" s="141"/>
      <c r="QDW42" s="142"/>
      <c r="QDX42" s="142"/>
      <c r="QDY42" s="143"/>
      <c r="QDZ42" s="144"/>
      <c r="QEA42" s="144"/>
      <c r="QEB42" s="144"/>
      <c r="QEC42" s="141"/>
      <c r="QED42" s="141"/>
      <c r="QEE42" s="142"/>
      <c r="QEF42" s="142"/>
      <c r="QEG42" s="143"/>
      <c r="QEH42" s="144"/>
      <c r="QEI42" s="144"/>
      <c r="QEJ42" s="144"/>
      <c r="QEK42" s="141"/>
      <c r="QEL42" s="141"/>
      <c r="QEM42" s="142"/>
      <c r="QEN42" s="142"/>
      <c r="QEO42" s="143"/>
      <c r="QEP42" s="144"/>
      <c r="QEQ42" s="144"/>
      <c r="QER42" s="144"/>
      <c r="QES42" s="141"/>
      <c r="QET42" s="141"/>
      <c r="QEU42" s="142"/>
      <c r="QEV42" s="142"/>
      <c r="QEW42" s="143"/>
      <c r="QEX42" s="144"/>
      <c r="QEY42" s="144"/>
      <c r="QEZ42" s="144"/>
      <c r="QFA42" s="141"/>
      <c r="QFB42" s="141"/>
      <c r="QFC42" s="142"/>
      <c r="QFD42" s="142"/>
      <c r="QFE42" s="143"/>
      <c r="QFF42" s="144"/>
      <c r="QFG42" s="144"/>
      <c r="QFH42" s="144"/>
      <c r="QFI42" s="141"/>
      <c r="QFJ42" s="141"/>
      <c r="QFK42" s="142"/>
      <c r="QFL42" s="142"/>
      <c r="QFM42" s="143"/>
      <c r="QFN42" s="144"/>
      <c r="QFO42" s="144"/>
      <c r="QFP42" s="144"/>
      <c r="QFQ42" s="141"/>
      <c r="QFR42" s="141"/>
      <c r="QFS42" s="142"/>
      <c r="QFT42" s="142"/>
      <c r="QFU42" s="143"/>
      <c r="QFV42" s="144"/>
      <c r="QFW42" s="144"/>
      <c r="QFX42" s="144"/>
      <c r="QFY42" s="141"/>
      <c r="QFZ42" s="141"/>
      <c r="QGA42" s="142"/>
      <c r="QGB42" s="142"/>
      <c r="QGC42" s="143"/>
      <c r="QGD42" s="144"/>
      <c r="QGE42" s="144"/>
      <c r="QGF42" s="144"/>
      <c r="QGG42" s="141"/>
      <c r="QGH42" s="141"/>
      <c r="QGI42" s="142"/>
      <c r="QGJ42" s="142"/>
      <c r="QGK42" s="143"/>
      <c r="QGL42" s="144"/>
      <c r="QGM42" s="144"/>
      <c r="QGN42" s="144"/>
      <c r="QGO42" s="141"/>
      <c r="QGP42" s="141"/>
      <c r="QGQ42" s="142"/>
      <c r="QGR42" s="142"/>
      <c r="QGS42" s="143"/>
      <c r="QGT42" s="144"/>
      <c r="QGU42" s="144"/>
      <c r="QGV42" s="144"/>
      <c r="QGW42" s="141"/>
      <c r="QGX42" s="141"/>
      <c r="QGY42" s="142"/>
      <c r="QGZ42" s="142"/>
      <c r="QHA42" s="143"/>
      <c r="QHB42" s="144"/>
      <c r="QHC42" s="144"/>
      <c r="QHD42" s="144"/>
      <c r="QHE42" s="141"/>
      <c r="QHF42" s="141"/>
      <c r="QHG42" s="142"/>
      <c r="QHH42" s="142"/>
      <c r="QHI42" s="143"/>
      <c r="QHJ42" s="144"/>
      <c r="QHK42" s="144"/>
      <c r="QHL42" s="144"/>
      <c r="QHM42" s="141"/>
      <c r="QHN42" s="141"/>
      <c r="QHO42" s="142"/>
      <c r="QHP42" s="142"/>
      <c r="QHQ42" s="143"/>
      <c r="QHR42" s="144"/>
      <c r="QHS42" s="144"/>
      <c r="QHT42" s="144"/>
      <c r="QHU42" s="141"/>
      <c r="QHV42" s="141"/>
      <c r="QHW42" s="142"/>
      <c r="QHX42" s="142"/>
      <c r="QHY42" s="143"/>
      <c r="QHZ42" s="144"/>
      <c r="QIA42" s="144"/>
      <c r="QIB42" s="144"/>
      <c r="QIC42" s="141"/>
      <c r="QID42" s="141"/>
      <c r="QIE42" s="142"/>
      <c r="QIF42" s="142"/>
      <c r="QIG42" s="143"/>
      <c r="QIH42" s="144"/>
      <c r="QII42" s="144"/>
      <c r="QIJ42" s="144"/>
      <c r="QIK42" s="141"/>
      <c r="QIL42" s="141"/>
      <c r="QIM42" s="142"/>
      <c r="QIN42" s="142"/>
      <c r="QIO42" s="143"/>
      <c r="QIP42" s="144"/>
      <c r="QIQ42" s="144"/>
      <c r="QIR42" s="144"/>
      <c r="QIS42" s="141"/>
      <c r="QIT42" s="141"/>
      <c r="QIU42" s="142"/>
      <c r="QIV42" s="142"/>
      <c r="QIW42" s="143"/>
      <c r="QIX42" s="144"/>
      <c r="QIY42" s="144"/>
      <c r="QIZ42" s="144"/>
      <c r="QJA42" s="141"/>
      <c r="QJB42" s="141"/>
      <c r="QJC42" s="142"/>
      <c r="QJD42" s="142"/>
      <c r="QJE42" s="143"/>
      <c r="QJF42" s="144"/>
      <c r="QJG42" s="144"/>
      <c r="QJH42" s="144"/>
      <c r="QJI42" s="141"/>
      <c r="QJJ42" s="141"/>
      <c r="QJK42" s="142"/>
      <c r="QJL42" s="142"/>
      <c r="QJM42" s="143"/>
      <c r="QJN42" s="144"/>
      <c r="QJO42" s="144"/>
      <c r="QJP42" s="144"/>
      <c r="QJQ42" s="141"/>
      <c r="QJR42" s="141"/>
      <c r="QJS42" s="142"/>
      <c r="QJT42" s="142"/>
      <c r="QJU42" s="143"/>
      <c r="QJV42" s="144"/>
      <c r="QJW42" s="144"/>
      <c r="QJX42" s="144"/>
      <c r="QJY42" s="141"/>
      <c r="QJZ42" s="141"/>
      <c r="QKA42" s="142"/>
      <c r="QKB42" s="142"/>
      <c r="QKC42" s="143"/>
      <c r="QKD42" s="144"/>
      <c r="QKE42" s="144"/>
      <c r="QKF42" s="144"/>
      <c r="QKG42" s="141"/>
      <c r="QKH42" s="141"/>
      <c r="QKI42" s="142"/>
      <c r="QKJ42" s="142"/>
      <c r="QKK42" s="143"/>
      <c r="QKL42" s="144"/>
      <c r="QKM42" s="144"/>
      <c r="QKN42" s="144"/>
      <c r="QKO42" s="141"/>
      <c r="QKP42" s="141"/>
      <c r="QKQ42" s="142"/>
      <c r="QKR42" s="142"/>
      <c r="QKS42" s="143"/>
      <c r="QKT42" s="144"/>
      <c r="QKU42" s="144"/>
      <c r="QKV42" s="144"/>
      <c r="QKW42" s="141"/>
      <c r="QKX42" s="141"/>
      <c r="QKY42" s="142"/>
      <c r="QKZ42" s="142"/>
      <c r="QLA42" s="143"/>
      <c r="QLB42" s="144"/>
      <c r="QLC42" s="144"/>
      <c r="QLD42" s="144"/>
      <c r="QLE42" s="141"/>
      <c r="QLF42" s="141"/>
      <c r="QLG42" s="142"/>
      <c r="QLH42" s="142"/>
      <c r="QLI42" s="143"/>
      <c r="QLJ42" s="144"/>
      <c r="QLK42" s="144"/>
      <c r="QLL42" s="144"/>
      <c r="QLM42" s="141"/>
      <c r="QLN42" s="141"/>
      <c r="QLO42" s="142"/>
      <c r="QLP42" s="142"/>
      <c r="QLQ42" s="143"/>
      <c r="QLR42" s="144"/>
      <c r="QLS42" s="144"/>
      <c r="QLT42" s="144"/>
      <c r="QLU42" s="141"/>
      <c r="QLV42" s="141"/>
      <c r="QLW42" s="142"/>
      <c r="QLX42" s="142"/>
      <c r="QLY42" s="143"/>
      <c r="QLZ42" s="144"/>
      <c r="QMA42" s="144"/>
      <c r="QMB42" s="144"/>
      <c r="QMC42" s="141"/>
      <c r="QMD42" s="141"/>
      <c r="QME42" s="142"/>
      <c r="QMF42" s="142"/>
      <c r="QMG42" s="143"/>
      <c r="QMH42" s="144"/>
      <c r="QMI42" s="144"/>
      <c r="QMJ42" s="144"/>
      <c r="QMK42" s="141"/>
      <c r="QML42" s="141"/>
      <c r="QMM42" s="142"/>
      <c r="QMN42" s="142"/>
      <c r="QMO42" s="143"/>
      <c r="QMP42" s="144"/>
      <c r="QMQ42" s="144"/>
      <c r="QMR42" s="144"/>
      <c r="QMS42" s="141"/>
      <c r="QMT42" s="141"/>
      <c r="QMU42" s="142"/>
      <c r="QMV42" s="142"/>
      <c r="QMW42" s="143"/>
      <c r="QMX42" s="144"/>
      <c r="QMY42" s="144"/>
      <c r="QMZ42" s="144"/>
      <c r="QNA42" s="141"/>
      <c r="QNB42" s="141"/>
      <c r="QNC42" s="142"/>
      <c r="QND42" s="142"/>
      <c r="QNE42" s="143"/>
      <c r="QNF42" s="144"/>
      <c r="QNG42" s="144"/>
      <c r="QNH42" s="144"/>
      <c r="QNI42" s="141"/>
      <c r="QNJ42" s="141"/>
      <c r="QNK42" s="142"/>
      <c r="QNL42" s="142"/>
      <c r="QNM42" s="143"/>
      <c r="QNN42" s="144"/>
      <c r="QNO42" s="144"/>
      <c r="QNP42" s="144"/>
      <c r="QNQ42" s="141"/>
      <c r="QNR42" s="141"/>
      <c r="QNS42" s="142"/>
      <c r="QNT42" s="142"/>
      <c r="QNU42" s="143"/>
      <c r="QNV42" s="144"/>
      <c r="QNW42" s="144"/>
      <c r="QNX42" s="144"/>
      <c r="QNY42" s="141"/>
      <c r="QNZ42" s="141"/>
      <c r="QOA42" s="142"/>
      <c r="QOB42" s="142"/>
      <c r="QOC42" s="143"/>
      <c r="QOD42" s="144"/>
      <c r="QOE42" s="144"/>
      <c r="QOF42" s="144"/>
      <c r="QOG42" s="141"/>
      <c r="QOH42" s="141"/>
      <c r="QOI42" s="142"/>
      <c r="QOJ42" s="142"/>
      <c r="QOK42" s="143"/>
      <c r="QOL42" s="144"/>
      <c r="QOM42" s="144"/>
      <c r="QON42" s="144"/>
      <c r="QOO42" s="141"/>
      <c r="QOP42" s="141"/>
      <c r="QOQ42" s="142"/>
      <c r="QOR42" s="142"/>
      <c r="QOS42" s="143"/>
      <c r="QOT42" s="144"/>
      <c r="QOU42" s="144"/>
      <c r="QOV42" s="144"/>
      <c r="QOW42" s="141"/>
      <c r="QOX42" s="141"/>
      <c r="QOY42" s="142"/>
      <c r="QOZ42" s="142"/>
      <c r="QPA42" s="143"/>
      <c r="QPB42" s="144"/>
      <c r="QPC42" s="144"/>
      <c r="QPD42" s="144"/>
      <c r="QPE42" s="141"/>
      <c r="QPF42" s="141"/>
      <c r="QPG42" s="142"/>
      <c r="QPH42" s="142"/>
      <c r="QPI42" s="143"/>
      <c r="QPJ42" s="144"/>
      <c r="QPK42" s="144"/>
      <c r="QPL42" s="144"/>
      <c r="QPM42" s="141"/>
      <c r="QPN42" s="141"/>
      <c r="QPO42" s="142"/>
      <c r="QPP42" s="142"/>
      <c r="QPQ42" s="143"/>
      <c r="QPR42" s="144"/>
      <c r="QPS42" s="144"/>
      <c r="QPT42" s="144"/>
      <c r="QPU42" s="141"/>
      <c r="QPV42" s="141"/>
      <c r="QPW42" s="142"/>
      <c r="QPX42" s="142"/>
      <c r="QPY42" s="143"/>
      <c r="QPZ42" s="144"/>
      <c r="QQA42" s="144"/>
      <c r="QQB42" s="144"/>
      <c r="QQC42" s="141"/>
      <c r="QQD42" s="141"/>
      <c r="QQE42" s="142"/>
      <c r="QQF42" s="142"/>
      <c r="QQG42" s="143"/>
      <c r="QQH42" s="144"/>
      <c r="QQI42" s="144"/>
      <c r="QQJ42" s="144"/>
      <c r="QQK42" s="141"/>
      <c r="QQL42" s="141"/>
      <c r="QQM42" s="142"/>
      <c r="QQN42" s="142"/>
      <c r="QQO42" s="143"/>
      <c r="QQP42" s="144"/>
      <c r="QQQ42" s="144"/>
      <c r="QQR42" s="144"/>
      <c r="QQS42" s="141"/>
      <c r="QQT42" s="141"/>
      <c r="QQU42" s="142"/>
      <c r="QQV42" s="142"/>
      <c r="QQW42" s="143"/>
      <c r="QQX42" s="144"/>
      <c r="QQY42" s="144"/>
      <c r="QQZ42" s="144"/>
      <c r="QRA42" s="141"/>
      <c r="QRB42" s="141"/>
      <c r="QRC42" s="142"/>
      <c r="QRD42" s="142"/>
      <c r="QRE42" s="143"/>
      <c r="QRF42" s="144"/>
      <c r="QRG42" s="144"/>
      <c r="QRH42" s="144"/>
      <c r="QRI42" s="141"/>
      <c r="QRJ42" s="141"/>
      <c r="QRK42" s="142"/>
      <c r="QRL42" s="142"/>
      <c r="QRM42" s="143"/>
      <c r="QRN42" s="144"/>
      <c r="QRO42" s="144"/>
      <c r="QRP42" s="144"/>
      <c r="QRQ42" s="141"/>
      <c r="QRR42" s="141"/>
      <c r="QRS42" s="142"/>
      <c r="QRT42" s="142"/>
      <c r="QRU42" s="143"/>
      <c r="QRV42" s="144"/>
      <c r="QRW42" s="144"/>
      <c r="QRX42" s="144"/>
      <c r="QRY42" s="141"/>
      <c r="QRZ42" s="141"/>
      <c r="QSA42" s="142"/>
      <c r="QSB42" s="142"/>
      <c r="QSC42" s="143"/>
      <c r="QSD42" s="144"/>
      <c r="QSE42" s="144"/>
      <c r="QSF42" s="144"/>
      <c r="QSG42" s="141"/>
      <c r="QSH42" s="141"/>
      <c r="QSI42" s="142"/>
      <c r="QSJ42" s="142"/>
      <c r="QSK42" s="143"/>
      <c r="QSL42" s="144"/>
      <c r="QSM42" s="144"/>
      <c r="QSN42" s="144"/>
      <c r="QSO42" s="141"/>
      <c r="QSP42" s="141"/>
      <c r="QSQ42" s="142"/>
      <c r="QSR42" s="142"/>
      <c r="QSS42" s="143"/>
      <c r="QST42" s="144"/>
      <c r="QSU42" s="144"/>
      <c r="QSV42" s="144"/>
      <c r="QSW42" s="141"/>
      <c r="QSX42" s="141"/>
      <c r="QSY42" s="142"/>
      <c r="QSZ42" s="142"/>
      <c r="QTA42" s="143"/>
      <c r="QTB42" s="144"/>
      <c r="QTC42" s="144"/>
      <c r="QTD42" s="144"/>
      <c r="QTE42" s="141"/>
      <c r="QTF42" s="141"/>
      <c r="QTG42" s="142"/>
      <c r="QTH42" s="142"/>
      <c r="QTI42" s="143"/>
      <c r="QTJ42" s="144"/>
      <c r="QTK42" s="144"/>
      <c r="QTL42" s="144"/>
      <c r="QTM42" s="141"/>
      <c r="QTN42" s="141"/>
      <c r="QTO42" s="142"/>
      <c r="QTP42" s="142"/>
      <c r="QTQ42" s="143"/>
      <c r="QTR42" s="144"/>
      <c r="QTS42" s="144"/>
      <c r="QTT42" s="144"/>
      <c r="QTU42" s="141"/>
      <c r="QTV42" s="141"/>
      <c r="QTW42" s="142"/>
      <c r="QTX42" s="142"/>
      <c r="QTY42" s="143"/>
      <c r="QTZ42" s="144"/>
      <c r="QUA42" s="144"/>
      <c r="QUB42" s="144"/>
      <c r="QUC42" s="141"/>
      <c r="QUD42" s="141"/>
      <c r="QUE42" s="142"/>
      <c r="QUF42" s="142"/>
      <c r="QUG42" s="143"/>
      <c r="QUH42" s="144"/>
      <c r="QUI42" s="144"/>
      <c r="QUJ42" s="144"/>
      <c r="QUK42" s="141"/>
      <c r="QUL42" s="141"/>
      <c r="QUM42" s="142"/>
      <c r="QUN42" s="142"/>
      <c r="QUO42" s="143"/>
      <c r="QUP42" s="144"/>
      <c r="QUQ42" s="144"/>
      <c r="QUR42" s="144"/>
      <c r="QUS42" s="141"/>
      <c r="QUT42" s="141"/>
      <c r="QUU42" s="142"/>
      <c r="QUV42" s="142"/>
      <c r="QUW42" s="143"/>
      <c r="QUX42" s="144"/>
      <c r="QUY42" s="144"/>
      <c r="QUZ42" s="144"/>
      <c r="QVA42" s="141"/>
      <c r="QVB42" s="141"/>
      <c r="QVC42" s="142"/>
      <c r="QVD42" s="142"/>
      <c r="QVE42" s="143"/>
      <c r="QVF42" s="144"/>
      <c r="QVG42" s="144"/>
      <c r="QVH42" s="144"/>
      <c r="QVI42" s="141"/>
      <c r="QVJ42" s="141"/>
      <c r="QVK42" s="142"/>
      <c r="QVL42" s="142"/>
      <c r="QVM42" s="143"/>
      <c r="QVN42" s="144"/>
      <c r="QVO42" s="144"/>
      <c r="QVP42" s="144"/>
      <c r="QVQ42" s="141"/>
      <c r="QVR42" s="141"/>
      <c r="QVS42" s="142"/>
      <c r="QVT42" s="142"/>
      <c r="QVU42" s="143"/>
      <c r="QVV42" s="144"/>
      <c r="QVW42" s="144"/>
      <c r="QVX42" s="144"/>
      <c r="QVY42" s="141"/>
      <c r="QVZ42" s="141"/>
      <c r="QWA42" s="142"/>
      <c r="QWB42" s="142"/>
      <c r="QWC42" s="143"/>
      <c r="QWD42" s="144"/>
      <c r="QWE42" s="144"/>
      <c r="QWF42" s="144"/>
      <c r="QWG42" s="141"/>
      <c r="QWH42" s="141"/>
      <c r="QWI42" s="142"/>
      <c r="QWJ42" s="142"/>
      <c r="QWK42" s="143"/>
      <c r="QWL42" s="144"/>
      <c r="QWM42" s="144"/>
      <c r="QWN42" s="144"/>
      <c r="QWO42" s="141"/>
      <c r="QWP42" s="141"/>
      <c r="QWQ42" s="142"/>
      <c r="QWR42" s="142"/>
      <c r="QWS42" s="143"/>
      <c r="QWT42" s="144"/>
      <c r="QWU42" s="144"/>
      <c r="QWV42" s="144"/>
      <c r="QWW42" s="141"/>
      <c r="QWX42" s="141"/>
      <c r="QWY42" s="142"/>
      <c r="QWZ42" s="142"/>
      <c r="QXA42" s="143"/>
      <c r="QXB42" s="144"/>
      <c r="QXC42" s="144"/>
      <c r="QXD42" s="144"/>
      <c r="QXE42" s="141"/>
      <c r="QXF42" s="141"/>
      <c r="QXG42" s="142"/>
      <c r="QXH42" s="142"/>
      <c r="QXI42" s="143"/>
      <c r="QXJ42" s="144"/>
      <c r="QXK42" s="144"/>
      <c r="QXL42" s="144"/>
      <c r="QXM42" s="141"/>
      <c r="QXN42" s="141"/>
      <c r="QXO42" s="142"/>
      <c r="QXP42" s="142"/>
      <c r="QXQ42" s="143"/>
      <c r="QXR42" s="144"/>
      <c r="QXS42" s="144"/>
      <c r="QXT42" s="144"/>
      <c r="QXU42" s="141"/>
      <c r="QXV42" s="141"/>
      <c r="QXW42" s="142"/>
      <c r="QXX42" s="142"/>
      <c r="QXY42" s="143"/>
      <c r="QXZ42" s="144"/>
      <c r="QYA42" s="144"/>
      <c r="QYB42" s="144"/>
      <c r="QYC42" s="141"/>
      <c r="QYD42" s="141"/>
      <c r="QYE42" s="142"/>
      <c r="QYF42" s="142"/>
      <c r="QYG42" s="143"/>
      <c r="QYH42" s="144"/>
      <c r="QYI42" s="144"/>
      <c r="QYJ42" s="144"/>
      <c r="QYK42" s="141"/>
      <c r="QYL42" s="141"/>
      <c r="QYM42" s="142"/>
      <c r="QYN42" s="142"/>
      <c r="QYO42" s="143"/>
      <c r="QYP42" s="144"/>
      <c r="QYQ42" s="144"/>
      <c r="QYR42" s="144"/>
      <c r="QYS42" s="141"/>
      <c r="QYT42" s="141"/>
      <c r="QYU42" s="142"/>
      <c r="QYV42" s="142"/>
      <c r="QYW42" s="143"/>
      <c r="QYX42" s="144"/>
      <c r="QYY42" s="144"/>
      <c r="QYZ42" s="144"/>
      <c r="QZA42" s="141"/>
      <c r="QZB42" s="141"/>
      <c r="QZC42" s="142"/>
      <c r="QZD42" s="142"/>
      <c r="QZE42" s="143"/>
      <c r="QZF42" s="144"/>
      <c r="QZG42" s="144"/>
      <c r="QZH42" s="144"/>
      <c r="QZI42" s="141"/>
      <c r="QZJ42" s="141"/>
      <c r="QZK42" s="142"/>
      <c r="QZL42" s="142"/>
      <c r="QZM42" s="143"/>
      <c r="QZN42" s="144"/>
      <c r="QZO42" s="144"/>
      <c r="QZP42" s="144"/>
      <c r="QZQ42" s="141"/>
      <c r="QZR42" s="141"/>
      <c r="QZS42" s="142"/>
      <c r="QZT42" s="142"/>
      <c r="QZU42" s="143"/>
      <c r="QZV42" s="144"/>
      <c r="QZW42" s="144"/>
      <c r="QZX42" s="144"/>
      <c r="QZY42" s="141"/>
      <c r="QZZ42" s="141"/>
      <c r="RAA42" s="142"/>
      <c r="RAB42" s="142"/>
      <c r="RAC42" s="143"/>
      <c r="RAD42" s="144"/>
      <c r="RAE42" s="144"/>
      <c r="RAF42" s="144"/>
      <c r="RAG42" s="141"/>
      <c r="RAH42" s="141"/>
      <c r="RAI42" s="142"/>
      <c r="RAJ42" s="142"/>
      <c r="RAK42" s="143"/>
      <c r="RAL42" s="144"/>
      <c r="RAM42" s="144"/>
      <c r="RAN42" s="144"/>
      <c r="RAO42" s="141"/>
      <c r="RAP42" s="141"/>
      <c r="RAQ42" s="142"/>
      <c r="RAR42" s="142"/>
      <c r="RAS42" s="143"/>
      <c r="RAT42" s="144"/>
      <c r="RAU42" s="144"/>
      <c r="RAV42" s="144"/>
      <c r="RAW42" s="141"/>
      <c r="RAX42" s="141"/>
      <c r="RAY42" s="142"/>
      <c r="RAZ42" s="142"/>
      <c r="RBA42" s="143"/>
      <c r="RBB42" s="144"/>
      <c r="RBC42" s="144"/>
      <c r="RBD42" s="144"/>
      <c r="RBE42" s="141"/>
      <c r="RBF42" s="141"/>
      <c r="RBG42" s="142"/>
      <c r="RBH42" s="142"/>
      <c r="RBI42" s="143"/>
      <c r="RBJ42" s="144"/>
      <c r="RBK42" s="144"/>
      <c r="RBL42" s="144"/>
      <c r="RBM42" s="141"/>
      <c r="RBN42" s="141"/>
      <c r="RBO42" s="142"/>
      <c r="RBP42" s="142"/>
      <c r="RBQ42" s="143"/>
      <c r="RBR42" s="144"/>
      <c r="RBS42" s="144"/>
      <c r="RBT42" s="144"/>
      <c r="RBU42" s="141"/>
      <c r="RBV42" s="141"/>
      <c r="RBW42" s="142"/>
      <c r="RBX42" s="142"/>
      <c r="RBY42" s="143"/>
      <c r="RBZ42" s="144"/>
      <c r="RCA42" s="144"/>
      <c r="RCB42" s="144"/>
      <c r="RCC42" s="141"/>
      <c r="RCD42" s="141"/>
      <c r="RCE42" s="142"/>
      <c r="RCF42" s="142"/>
      <c r="RCG42" s="143"/>
      <c r="RCH42" s="144"/>
      <c r="RCI42" s="144"/>
      <c r="RCJ42" s="144"/>
      <c r="RCK42" s="141"/>
      <c r="RCL42" s="141"/>
      <c r="RCM42" s="142"/>
      <c r="RCN42" s="142"/>
      <c r="RCO42" s="143"/>
      <c r="RCP42" s="144"/>
      <c r="RCQ42" s="144"/>
      <c r="RCR42" s="144"/>
      <c r="RCS42" s="141"/>
      <c r="RCT42" s="141"/>
      <c r="RCU42" s="142"/>
      <c r="RCV42" s="142"/>
      <c r="RCW42" s="143"/>
      <c r="RCX42" s="144"/>
      <c r="RCY42" s="144"/>
      <c r="RCZ42" s="144"/>
      <c r="RDA42" s="141"/>
      <c r="RDB42" s="141"/>
      <c r="RDC42" s="142"/>
      <c r="RDD42" s="142"/>
      <c r="RDE42" s="143"/>
      <c r="RDF42" s="144"/>
      <c r="RDG42" s="144"/>
      <c r="RDH42" s="144"/>
      <c r="RDI42" s="141"/>
      <c r="RDJ42" s="141"/>
      <c r="RDK42" s="142"/>
      <c r="RDL42" s="142"/>
      <c r="RDM42" s="143"/>
      <c r="RDN42" s="144"/>
      <c r="RDO42" s="144"/>
      <c r="RDP42" s="144"/>
      <c r="RDQ42" s="141"/>
      <c r="RDR42" s="141"/>
      <c r="RDS42" s="142"/>
      <c r="RDT42" s="142"/>
      <c r="RDU42" s="143"/>
      <c r="RDV42" s="144"/>
      <c r="RDW42" s="144"/>
      <c r="RDX42" s="144"/>
      <c r="RDY42" s="141"/>
      <c r="RDZ42" s="141"/>
      <c r="REA42" s="142"/>
      <c r="REB42" s="142"/>
      <c r="REC42" s="143"/>
      <c r="RED42" s="144"/>
      <c r="REE42" s="144"/>
      <c r="REF42" s="144"/>
      <c r="REG42" s="141"/>
      <c r="REH42" s="141"/>
      <c r="REI42" s="142"/>
      <c r="REJ42" s="142"/>
      <c r="REK42" s="143"/>
      <c r="REL42" s="144"/>
      <c r="REM42" s="144"/>
      <c r="REN42" s="144"/>
      <c r="REO42" s="141"/>
      <c r="REP42" s="141"/>
      <c r="REQ42" s="142"/>
      <c r="RER42" s="142"/>
      <c r="RES42" s="143"/>
      <c r="RET42" s="144"/>
      <c r="REU42" s="144"/>
      <c r="REV42" s="144"/>
      <c r="REW42" s="141"/>
      <c r="REX42" s="141"/>
      <c r="REY42" s="142"/>
      <c r="REZ42" s="142"/>
      <c r="RFA42" s="143"/>
      <c r="RFB42" s="144"/>
      <c r="RFC42" s="144"/>
      <c r="RFD42" s="144"/>
      <c r="RFE42" s="141"/>
      <c r="RFF42" s="141"/>
      <c r="RFG42" s="142"/>
      <c r="RFH42" s="142"/>
      <c r="RFI42" s="143"/>
      <c r="RFJ42" s="144"/>
      <c r="RFK42" s="144"/>
      <c r="RFL42" s="144"/>
      <c r="RFM42" s="141"/>
      <c r="RFN42" s="141"/>
      <c r="RFO42" s="142"/>
      <c r="RFP42" s="142"/>
      <c r="RFQ42" s="143"/>
      <c r="RFR42" s="144"/>
      <c r="RFS42" s="144"/>
      <c r="RFT42" s="144"/>
      <c r="RFU42" s="141"/>
      <c r="RFV42" s="141"/>
      <c r="RFW42" s="142"/>
      <c r="RFX42" s="142"/>
      <c r="RFY42" s="143"/>
      <c r="RFZ42" s="144"/>
      <c r="RGA42" s="144"/>
      <c r="RGB42" s="144"/>
      <c r="RGC42" s="141"/>
      <c r="RGD42" s="141"/>
      <c r="RGE42" s="142"/>
      <c r="RGF42" s="142"/>
      <c r="RGG42" s="143"/>
      <c r="RGH42" s="144"/>
      <c r="RGI42" s="144"/>
      <c r="RGJ42" s="144"/>
      <c r="RGK42" s="141"/>
      <c r="RGL42" s="141"/>
      <c r="RGM42" s="142"/>
      <c r="RGN42" s="142"/>
      <c r="RGO42" s="143"/>
      <c r="RGP42" s="144"/>
      <c r="RGQ42" s="144"/>
      <c r="RGR42" s="144"/>
      <c r="RGS42" s="141"/>
      <c r="RGT42" s="141"/>
      <c r="RGU42" s="142"/>
      <c r="RGV42" s="142"/>
      <c r="RGW42" s="143"/>
      <c r="RGX42" s="144"/>
      <c r="RGY42" s="144"/>
      <c r="RGZ42" s="144"/>
      <c r="RHA42" s="141"/>
      <c r="RHB42" s="141"/>
      <c r="RHC42" s="142"/>
      <c r="RHD42" s="142"/>
      <c r="RHE42" s="143"/>
      <c r="RHF42" s="144"/>
      <c r="RHG42" s="144"/>
      <c r="RHH42" s="144"/>
      <c r="RHI42" s="141"/>
      <c r="RHJ42" s="141"/>
      <c r="RHK42" s="142"/>
      <c r="RHL42" s="142"/>
      <c r="RHM42" s="143"/>
      <c r="RHN42" s="144"/>
      <c r="RHO42" s="144"/>
      <c r="RHP42" s="144"/>
      <c r="RHQ42" s="141"/>
      <c r="RHR42" s="141"/>
      <c r="RHS42" s="142"/>
      <c r="RHT42" s="142"/>
      <c r="RHU42" s="143"/>
      <c r="RHV42" s="144"/>
      <c r="RHW42" s="144"/>
      <c r="RHX42" s="144"/>
      <c r="RHY42" s="141"/>
      <c r="RHZ42" s="141"/>
      <c r="RIA42" s="142"/>
      <c r="RIB42" s="142"/>
      <c r="RIC42" s="143"/>
      <c r="RID42" s="144"/>
      <c r="RIE42" s="144"/>
      <c r="RIF42" s="144"/>
      <c r="RIG42" s="141"/>
      <c r="RIH42" s="141"/>
      <c r="RII42" s="142"/>
      <c r="RIJ42" s="142"/>
      <c r="RIK42" s="143"/>
      <c r="RIL42" s="144"/>
      <c r="RIM42" s="144"/>
      <c r="RIN42" s="144"/>
      <c r="RIO42" s="141"/>
      <c r="RIP42" s="141"/>
      <c r="RIQ42" s="142"/>
      <c r="RIR42" s="142"/>
      <c r="RIS42" s="143"/>
      <c r="RIT42" s="144"/>
      <c r="RIU42" s="144"/>
      <c r="RIV42" s="144"/>
      <c r="RIW42" s="141"/>
      <c r="RIX42" s="141"/>
      <c r="RIY42" s="142"/>
      <c r="RIZ42" s="142"/>
      <c r="RJA42" s="143"/>
      <c r="RJB42" s="144"/>
      <c r="RJC42" s="144"/>
      <c r="RJD42" s="144"/>
      <c r="RJE42" s="141"/>
      <c r="RJF42" s="141"/>
      <c r="RJG42" s="142"/>
      <c r="RJH42" s="142"/>
      <c r="RJI42" s="143"/>
      <c r="RJJ42" s="144"/>
      <c r="RJK42" s="144"/>
      <c r="RJL42" s="144"/>
      <c r="RJM42" s="141"/>
      <c r="RJN42" s="141"/>
      <c r="RJO42" s="142"/>
      <c r="RJP42" s="142"/>
      <c r="RJQ42" s="143"/>
      <c r="RJR42" s="144"/>
      <c r="RJS42" s="144"/>
      <c r="RJT42" s="144"/>
      <c r="RJU42" s="141"/>
      <c r="RJV42" s="141"/>
      <c r="RJW42" s="142"/>
      <c r="RJX42" s="142"/>
      <c r="RJY42" s="143"/>
      <c r="RJZ42" s="144"/>
      <c r="RKA42" s="144"/>
      <c r="RKB42" s="144"/>
      <c r="RKC42" s="141"/>
      <c r="RKD42" s="141"/>
      <c r="RKE42" s="142"/>
      <c r="RKF42" s="142"/>
      <c r="RKG42" s="143"/>
      <c r="RKH42" s="144"/>
      <c r="RKI42" s="144"/>
      <c r="RKJ42" s="144"/>
      <c r="RKK42" s="141"/>
      <c r="RKL42" s="141"/>
      <c r="RKM42" s="142"/>
      <c r="RKN42" s="142"/>
      <c r="RKO42" s="143"/>
      <c r="RKP42" s="144"/>
      <c r="RKQ42" s="144"/>
      <c r="RKR42" s="144"/>
      <c r="RKS42" s="141"/>
      <c r="RKT42" s="141"/>
      <c r="RKU42" s="142"/>
      <c r="RKV42" s="142"/>
      <c r="RKW42" s="143"/>
      <c r="RKX42" s="144"/>
      <c r="RKY42" s="144"/>
      <c r="RKZ42" s="144"/>
      <c r="RLA42" s="141"/>
      <c r="RLB42" s="141"/>
      <c r="RLC42" s="142"/>
      <c r="RLD42" s="142"/>
      <c r="RLE42" s="143"/>
      <c r="RLF42" s="144"/>
      <c r="RLG42" s="144"/>
      <c r="RLH42" s="144"/>
      <c r="RLI42" s="141"/>
      <c r="RLJ42" s="141"/>
      <c r="RLK42" s="142"/>
      <c r="RLL42" s="142"/>
      <c r="RLM42" s="143"/>
      <c r="RLN42" s="144"/>
      <c r="RLO42" s="144"/>
      <c r="RLP42" s="144"/>
      <c r="RLQ42" s="141"/>
      <c r="RLR42" s="141"/>
      <c r="RLS42" s="142"/>
      <c r="RLT42" s="142"/>
      <c r="RLU42" s="143"/>
      <c r="RLV42" s="144"/>
      <c r="RLW42" s="144"/>
      <c r="RLX42" s="144"/>
      <c r="RLY42" s="141"/>
      <c r="RLZ42" s="141"/>
      <c r="RMA42" s="142"/>
      <c r="RMB42" s="142"/>
      <c r="RMC42" s="143"/>
      <c r="RMD42" s="144"/>
      <c r="RME42" s="144"/>
      <c r="RMF42" s="144"/>
      <c r="RMG42" s="141"/>
      <c r="RMH42" s="141"/>
      <c r="RMI42" s="142"/>
      <c r="RMJ42" s="142"/>
      <c r="RMK42" s="143"/>
      <c r="RML42" s="144"/>
      <c r="RMM42" s="144"/>
      <c r="RMN42" s="144"/>
      <c r="RMO42" s="141"/>
      <c r="RMP42" s="141"/>
      <c r="RMQ42" s="142"/>
      <c r="RMR42" s="142"/>
      <c r="RMS42" s="143"/>
      <c r="RMT42" s="144"/>
      <c r="RMU42" s="144"/>
      <c r="RMV42" s="144"/>
      <c r="RMW42" s="141"/>
      <c r="RMX42" s="141"/>
      <c r="RMY42" s="142"/>
      <c r="RMZ42" s="142"/>
      <c r="RNA42" s="143"/>
      <c r="RNB42" s="144"/>
      <c r="RNC42" s="144"/>
      <c r="RND42" s="144"/>
      <c r="RNE42" s="141"/>
      <c r="RNF42" s="141"/>
      <c r="RNG42" s="142"/>
      <c r="RNH42" s="142"/>
      <c r="RNI42" s="143"/>
      <c r="RNJ42" s="144"/>
      <c r="RNK42" s="144"/>
      <c r="RNL42" s="144"/>
      <c r="RNM42" s="141"/>
      <c r="RNN42" s="141"/>
      <c r="RNO42" s="142"/>
      <c r="RNP42" s="142"/>
      <c r="RNQ42" s="143"/>
      <c r="RNR42" s="144"/>
      <c r="RNS42" s="144"/>
      <c r="RNT42" s="144"/>
      <c r="RNU42" s="141"/>
      <c r="RNV42" s="141"/>
      <c r="RNW42" s="142"/>
      <c r="RNX42" s="142"/>
      <c r="RNY42" s="143"/>
      <c r="RNZ42" s="144"/>
      <c r="ROA42" s="144"/>
      <c r="ROB42" s="144"/>
      <c r="ROC42" s="141"/>
      <c r="ROD42" s="141"/>
      <c r="ROE42" s="142"/>
      <c r="ROF42" s="142"/>
      <c r="ROG42" s="143"/>
      <c r="ROH42" s="144"/>
      <c r="ROI42" s="144"/>
      <c r="ROJ42" s="144"/>
      <c r="ROK42" s="141"/>
      <c r="ROL42" s="141"/>
      <c r="ROM42" s="142"/>
      <c r="RON42" s="142"/>
      <c r="ROO42" s="143"/>
      <c r="ROP42" s="144"/>
      <c r="ROQ42" s="144"/>
      <c r="ROR42" s="144"/>
      <c r="ROS42" s="141"/>
      <c r="ROT42" s="141"/>
      <c r="ROU42" s="142"/>
      <c r="ROV42" s="142"/>
      <c r="ROW42" s="143"/>
      <c r="ROX42" s="144"/>
      <c r="ROY42" s="144"/>
      <c r="ROZ42" s="144"/>
      <c r="RPA42" s="141"/>
      <c r="RPB42" s="141"/>
      <c r="RPC42" s="142"/>
      <c r="RPD42" s="142"/>
      <c r="RPE42" s="143"/>
      <c r="RPF42" s="144"/>
      <c r="RPG42" s="144"/>
      <c r="RPH42" s="144"/>
      <c r="RPI42" s="141"/>
      <c r="RPJ42" s="141"/>
      <c r="RPK42" s="142"/>
      <c r="RPL42" s="142"/>
      <c r="RPM42" s="143"/>
      <c r="RPN42" s="144"/>
      <c r="RPO42" s="144"/>
      <c r="RPP42" s="144"/>
      <c r="RPQ42" s="141"/>
      <c r="RPR42" s="141"/>
      <c r="RPS42" s="142"/>
      <c r="RPT42" s="142"/>
      <c r="RPU42" s="143"/>
      <c r="RPV42" s="144"/>
      <c r="RPW42" s="144"/>
      <c r="RPX42" s="144"/>
      <c r="RPY42" s="141"/>
      <c r="RPZ42" s="141"/>
      <c r="RQA42" s="142"/>
      <c r="RQB42" s="142"/>
      <c r="RQC42" s="143"/>
      <c r="RQD42" s="144"/>
      <c r="RQE42" s="144"/>
      <c r="RQF42" s="144"/>
      <c r="RQG42" s="141"/>
      <c r="RQH42" s="141"/>
      <c r="RQI42" s="142"/>
      <c r="RQJ42" s="142"/>
      <c r="RQK42" s="143"/>
      <c r="RQL42" s="144"/>
      <c r="RQM42" s="144"/>
      <c r="RQN42" s="144"/>
      <c r="RQO42" s="141"/>
      <c r="RQP42" s="141"/>
      <c r="RQQ42" s="142"/>
      <c r="RQR42" s="142"/>
      <c r="RQS42" s="143"/>
      <c r="RQT42" s="144"/>
      <c r="RQU42" s="144"/>
      <c r="RQV42" s="144"/>
      <c r="RQW42" s="141"/>
      <c r="RQX42" s="141"/>
      <c r="RQY42" s="142"/>
      <c r="RQZ42" s="142"/>
      <c r="RRA42" s="143"/>
      <c r="RRB42" s="144"/>
      <c r="RRC42" s="144"/>
      <c r="RRD42" s="144"/>
      <c r="RRE42" s="141"/>
      <c r="RRF42" s="141"/>
      <c r="RRG42" s="142"/>
      <c r="RRH42" s="142"/>
      <c r="RRI42" s="143"/>
      <c r="RRJ42" s="144"/>
      <c r="RRK42" s="144"/>
      <c r="RRL42" s="144"/>
      <c r="RRM42" s="141"/>
      <c r="RRN42" s="141"/>
      <c r="RRO42" s="142"/>
      <c r="RRP42" s="142"/>
      <c r="RRQ42" s="143"/>
      <c r="RRR42" s="144"/>
      <c r="RRS42" s="144"/>
      <c r="RRT42" s="144"/>
      <c r="RRU42" s="141"/>
      <c r="RRV42" s="141"/>
      <c r="RRW42" s="142"/>
      <c r="RRX42" s="142"/>
      <c r="RRY42" s="143"/>
      <c r="RRZ42" s="144"/>
      <c r="RSA42" s="144"/>
      <c r="RSB42" s="144"/>
      <c r="RSC42" s="141"/>
      <c r="RSD42" s="141"/>
      <c r="RSE42" s="142"/>
      <c r="RSF42" s="142"/>
      <c r="RSG42" s="143"/>
      <c r="RSH42" s="144"/>
      <c r="RSI42" s="144"/>
      <c r="RSJ42" s="144"/>
      <c r="RSK42" s="141"/>
      <c r="RSL42" s="141"/>
      <c r="RSM42" s="142"/>
      <c r="RSN42" s="142"/>
      <c r="RSO42" s="143"/>
      <c r="RSP42" s="144"/>
      <c r="RSQ42" s="144"/>
      <c r="RSR42" s="144"/>
      <c r="RSS42" s="141"/>
      <c r="RST42" s="141"/>
      <c r="RSU42" s="142"/>
      <c r="RSV42" s="142"/>
      <c r="RSW42" s="143"/>
      <c r="RSX42" s="144"/>
      <c r="RSY42" s="144"/>
      <c r="RSZ42" s="144"/>
      <c r="RTA42" s="141"/>
      <c r="RTB42" s="141"/>
      <c r="RTC42" s="142"/>
      <c r="RTD42" s="142"/>
      <c r="RTE42" s="143"/>
      <c r="RTF42" s="144"/>
      <c r="RTG42" s="144"/>
      <c r="RTH42" s="144"/>
      <c r="RTI42" s="141"/>
      <c r="RTJ42" s="141"/>
      <c r="RTK42" s="142"/>
      <c r="RTL42" s="142"/>
      <c r="RTM42" s="143"/>
      <c r="RTN42" s="144"/>
      <c r="RTO42" s="144"/>
      <c r="RTP42" s="144"/>
      <c r="RTQ42" s="141"/>
      <c r="RTR42" s="141"/>
      <c r="RTS42" s="142"/>
      <c r="RTT42" s="142"/>
      <c r="RTU42" s="143"/>
      <c r="RTV42" s="144"/>
      <c r="RTW42" s="144"/>
      <c r="RTX42" s="144"/>
      <c r="RTY42" s="141"/>
      <c r="RTZ42" s="141"/>
      <c r="RUA42" s="142"/>
      <c r="RUB42" s="142"/>
      <c r="RUC42" s="143"/>
      <c r="RUD42" s="144"/>
      <c r="RUE42" s="144"/>
      <c r="RUF42" s="144"/>
      <c r="RUG42" s="141"/>
      <c r="RUH42" s="141"/>
      <c r="RUI42" s="142"/>
      <c r="RUJ42" s="142"/>
      <c r="RUK42" s="143"/>
      <c r="RUL42" s="144"/>
      <c r="RUM42" s="144"/>
      <c r="RUN42" s="144"/>
      <c r="RUO42" s="141"/>
      <c r="RUP42" s="141"/>
      <c r="RUQ42" s="142"/>
      <c r="RUR42" s="142"/>
      <c r="RUS42" s="143"/>
      <c r="RUT42" s="144"/>
      <c r="RUU42" s="144"/>
      <c r="RUV42" s="144"/>
      <c r="RUW42" s="141"/>
      <c r="RUX42" s="141"/>
      <c r="RUY42" s="142"/>
      <c r="RUZ42" s="142"/>
      <c r="RVA42" s="143"/>
      <c r="RVB42" s="144"/>
      <c r="RVC42" s="144"/>
      <c r="RVD42" s="144"/>
      <c r="RVE42" s="141"/>
      <c r="RVF42" s="141"/>
      <c r="RVG42" s="142"/>
      <c r="RVH42" s="142"/>
      <c r="RVI42" s="143"/>
      <c r="RVJ42" s="144"/>
      <c r="RVK42" s="144"/>
      <c r="RVL42" s="144"/>
      <c r="RVM42" s="141"/>
      <c r="RVN42" s="141"/>
      <c r="RVO42" s="142"/>
      <c r="RVP42" s="142"/>
      <c r="RVQ42" s="143"/>
      <c r="RVR42" s="144"/>
      <c r="RVS42" s="144"/>
      <c r="RVT42" s="144"/>
      <c r="RVU42" s="141"/>
      <c r="RVV42" s="141"/>
      <c r="RVW42" s="142"/>
      <c r="RVX42" s="142"/>
      <c r="RVY42" s="143"/>
      <c r="RVZ42" s="144"/>
      <c r="RWA42" s="144"/>
      <c r="RWB42" s="144"/>
      <c r="RWC42" s="141"/>
      <c r="RWD42" s="141"/>
      <c r="RWE42" s="142"/>
      <c r="RWF42" s="142"/>
      <c r="RWG42" s="143"/>
      <c r="RWH42" s="144"/>
      <c r="RWI42" s="144"/>
      <c r="RWJ42" s="144"/>
      <c r="RWK42" s="141"/>
      <c r="RWL42" s="141"/>
      <c r="RWM42" s="142"/>
      <c r="RWN42" s="142"/>
      <c r="RWO42" s="143"/>
      <c r="RWP42" s="144"/>
      <c r="RWQ42" s="144"/>
      <c r="RWR42" s="144"/>
      <c r="RWS42" s="141"/>
      <c r="RWT42" s="141"/>
      <c r="RWU42" s="142"/>
      <c r="RWV42" s="142"/>
      <c r="RWW42" s="143"/>
      <c r="RWX42" s="144"/>
      <c r="RWY42" s="144"/>
      <c r="RWZ42" s="144"/>
      <c r="RXA42" s="141"/>
      <c r="RXB42" s="141"/>
      <c r="RXC42" s="142"/>
      <c r="RXD42" s="142"/>
      <c r="RXE42" s="143"/>
      <c r="RXF42" s="144"/>
      <c r="RXG42" s="144"/>
      <c r="RXH42" s="144"/>
      <c r="RXI42" s="141"/>
      <c r="RXJ42" s="141"/>
      <c r="RXK42" s="142"/>
      <c r="RXL42" s="142"/>
      <c r="RXM42" s="143"/>
      <c r="RXN42" s="144"/>
      <c r="RXO42" s="144"/>
      <c r="RXP42" s="144"/>
      <c r="RXQ42" s="141"/>
      <c r="RXR42" s="141"/>
      <c r="RXS42" s="142"/>
      <c r="RXT42" s="142"/>
      <c r="RXU42" s="143"/>
      <c r="RXV42" s="144"/>
      <c r="RXW42" s="144"/>
      <c r="RXX42" s="144"/>
      <c r="RXY42" s="141"/>
      <c r="RXZ42" s="141"/>
      <c r="RYA42" s="142"/>
      <c r="RYB42" s="142"/>
      <c r="RYC42" s="143"/>
      <c r="RYD42" s="144"/>
      <c r="RYE42" s="144"/>
      <c r="RYF42" s="144"/>
      <c r="RYG42" s="141"/>
      <c r="RYH42" s="141"/>
      <c r="RYI42" s="142"/>
      <c r="RYJ42" s="142"/>
      <c r="RYK42" s="143"/>
      <c r="RYL42" s="144"/>
      <c r="RYM42" s="144"/>
      <c r="RYN42" s="144"/>
      <c r="RYO42" s="141"/>
      <c r="RYP42" s="141"/>
      <c r="RYQ42" s="142"/>
      <c r="RYR42" s="142"/>
      <c r="RYS42" s="143"/>
      <c r="RYT42" s="144"/>
      <c r="RYU42" s="144"/>
      <c r="RYV42" s="144"/>
      <c r="RYW42" s="141"/>
      <c r="RYX42" s="141"/>
      <c r="RYY42" s="142"/>
      <c r="RYZ42" s="142"/>
      <c r="RZA42" s="143"/>
      <c r="RZB42" s="144"/>
      <c r="RZC42" s="144"/>
      <c r="RZD42" s="144"/>
      <c r="RZE42" s="141"/>
      <c r="RZF42" s="141"/>
      <c r="RZG42" s="142"/>
      <c r="RZH42" s="142"/>
      <c r="RZI42" s="143"/>
      <c r="RZJ42" s="144"/>
      <c r="RZK42" s="144"/>
      <c r="RZL42" s="144"/>
      <c r="RZM42" s="141"/>
      <c r="RZN42" s="141"/>
      <c r="RZO42" s="142"/>
      <c r="RZP42" s="142"/>
      <c r="RZQ42" s="143"/>
      <c r="RZR42" s="144"/>
      <c r="RZS42" s="144"/>
      <c r="RZT42" s="144"/>
      <c r="RZU42" s="141"/>
      <c r="RZV42" s="141"/>
      <c r="RZW42" s="142"/>
      <c r="RZX42" s="142"/>
      <c r="RZY42" s="143"/>
      <c r="RZZ42" s="144"/>
      <c r="SAA42" s="144"/>
      <c r="SAB42" s="144"/>
      <c r="SAC42" s="141"/>
      <c r="SAD42" s="141"/>
      <c r="SAE42" s="142"/>
      <c r="SAF42" s="142"/>
      <c r="SAG42" s="143"/>
      <c r="SAH42" s="144"/>
      <c r="SAI42" s="144"/>
      <c r="SAJ42" s="144"/>
      <c r="SAK42" s="141"/>
      <c r="SAL42" s="141"/>
      <c r="SAM42" s="142"/>
      <c r="SAN42" s="142"/>
      <c r="SAO42" s="143"/>
      <c r="SAP42" s="144"/>
      <c r="SAQ42" s="144"/>
      <c r="SAR42" s="144"/>
      <c r="SAS42" s="141"/>
      <c r="SAT42" s="141"/>
      <c r="SAU42" s="142"/>
      <c r="SAV42" s="142"/>
      <c r="SAW42" s="143"/>
      <c r="SAX42" s="144"/>
      <c r="SAY42" s="144"/>
      <c r="SAZ42" s="144"/>
      <c r="SBA42" s="141"/>
      <c r="SBB42" s="141"/>
      <c r="SBC42" s="142"/>
      <c r="SBD42" s="142"/>
      <c r="SBE42" s="143"/>
      <c r="SBF42" s="144"/>
      <c r="SBG42" s="144"/>
      <c r="SBH42" s="144"/>
      <c r="SBI42" s="141"/>
      <c r="SBJ42" s="141"/>
      <c r="SBK42" s="142"/>
      <c r="SBL42" s="142"/>
      <c r="SBM42" s="143"/>
      <c r="SBN42" s="144"/>
      <c r="SBO42" s="144"/>
      <c r="SBP42" s="144"/>
      <c r="SBQ42" s="141"/>
      <c r="SBR42" s="141"/>
      <c r="SBS42" s="142"/>
      <c r="SBT42" s="142"/>
      <c r="SBU42" s="143"/>
      <c r="SBV42" s="144"/>
      <c r="SBW42" s="144"/>
      <c r="SBX42" s="144"/>
      <c r="SBY42" s="141"/>
      <c r="SBZ42" s="141"/>
      <c r="SCA42" s="142"/>
      <c r="SCB42" s="142"/>
      <c r="SCC42" s="143"/>
      <c r="SCD42" s="144"/>
      <c r="SCE42" s="144"/>
      <c r="SCF42" s="144"/>
      <c r="SCG42" s="141"/>
      <c r="SCH42" s="141"/>
      <c r="SCI42" s="142"/>
      <c r="SCJ42" s="142"/>
      <c r="SCK42" s="143"/>
      <c r="SCL42" s="144"/>
      <c r="SCM42" s="144"/>
      <c r="SCN42" s="144"/>
      <c r="SCO42" s="141"/>
      <c r="SCP42" s="141"/>
      <c r="SCQ42" s="142"/>
      <c r="SCR42" s="142"/>
      <c r="SCS42" s="143"/>
      <c r="SCT42" s="144"/>
      <c r="SCU42" s="144"/>
      <c r="SCV42" s="144"/>
      <c r="SCW42" s="141"/>
      <c r="SCX42" s="141"/>
      <c r="SCY42" s="142"/>
      <c r="SCZ42" s="142"/>
      <c r="SDA42" s="143"/>
      <c r="SDB42" s="144"/>
      <c r="SDC42" s="144"/>
      <c r="SDD42" s="144"/>
      <c r="SDE42" s="141"/>
      <c r="SDF42" s="141"/>
      <c r="SDG42" s="142"/>
      <c r="SDH42" s="142"/>
      <c r="SDI42" s="143"/>
      <c r="SDJ42" s="144"/>
      <c r="SDK42" s="144"/>
      <c r="SDL42" s="144"/>
      <c r="SDM42" s="141"/>
      <c r="SDN42" s="141"/>
      <c r="SDO42" s="142"/>
      <c r="SDP42" s="142"/>
      <c r="SDQ42" s="143"/>
      <c r="SDR42" s="144"/>
      <c r="SDS42" s="144"/>
      <c r="SDT42" s="144"/>
      <c r="SDU42" s="141"/>
      <c r="SDV42" s="141"/>
      <c r="SDW42" s="142"/>
      <c r="SDX42" s="142"/>
      <c r="SDY42" s="143"/>
      <c r="SDZ42" s="144"/>
      <c r="SEA42" s="144"/>
      <c r="SEB42" s="144"/>
      <c r="SEC42" s="141"/>
      <c r="SED42" s="141"/>
      <c r="SEE42" s="142"/>
      <c r="SEF42" s="142"/>
      <c r="SEG42" s="143"/>
      <c r="SEH42" s="144"/>
      <c r="SEI42" s="144"/>
      <c r="SEJ42" s="144"/>
      <c r="SEK42" s="141"/>
      <c r="SEL42" s="141"/>
      <c r="SEM42" s="142"/>
      <c r="SEN42" s="142"/>
      <c r="SEO42" s="143"/>
      <c r="SEP42" s="144"/>
      <c r="SEQ42" s="144"/>
      <c r="SER42" s="144"/>
      <c r="SES42" s="141"/>
      <c r="SET42" s="141"/>
      <c r="SEU42" s="142"/>
      <c r="SEV42" s="142"/>
      <c r="SEW42" s="143"/>
      <c r="SEX42" s="144"/>
      <c r="SEY42" s="144"/>
      <c r="SEZ42" s="144"/>
      <c r="SFA42" s="141"/>
      <c r="SFB42" s="141"/>
      <c r="SFC42" s="142"/>
      <c r="SFD42" s="142"/>
      <c r="SFE42" s="143"/>
      <c r="SFF42" s="144"/>
      <c r="SFG42" s="144"/>
      <c r="SFH42" s="144"/>
      <c r="SFI42" s="141"/>
      <c r="SFJ42" s="141"/>
      <c r="SFK42" s="142"/>
      <c r="SFL42" s="142"/>
      <c r="SFM42" s="143"/>
      <c r="SFN42" s="144"/>
      <c r="SFO42" s="144"/>
      <c r="SFP42" s="144"/>
      <c r="SFQ42" s="141"/>
      <c r="SFR42" s="141"/>
      <c r="SFS42" s="142"/>
      <c r="SFT42" s="142"/>
      <c r="SFU42" s="143"/>
      <c r="SFV42" s="144"/>
      <c r="SFW42" s="144"/>
      <c r="SFX42" s="144"/>
      <c r="SFY42" s="141"/>
      <c r="SFZ42" s="141"/>
      <c r="SGA42" s="142"/>
      <c r="SGB42" s="142"/>
      <c r="SGC42" s="143"/>
      <c r="SGD42" s="144"/>
      <c r="SGE42" s="144"/>
      <c r="SGF42" s="144"/>
      <c r="SGG42" s="141"/>
      <c r="SGH42" s="141"/>
      <c r="SGI42" s="142"/>
      <c r="SGJ42" s="142"/>
      <c r="SGK42" s="143"/>
      <c r="SGL42" s="144"/>
      <c r="SGM42" s="144"/>
      <c r="SGN42" s="144"/>
      <c r="SGO42" s="141"/>
      <c r="SGP42" s="141"/>
      <c r="SGQ42" s="142"/>
      <c r="SGR42" s="142"/>
      <c r="SGS42" s="143"/>
      <c r="SGT42" s="144"/>
      <c r="SGU42" s="144"/>
      <c r="SGV42" s="144"/>
      <c r="SGW42" s="141"/>
      <c r="SGX42" s="141"/>
      <c r="SGY42" s="142"/>
      <c r="SGZ42" s="142"/>
      <c r="SHA42" s="143"/>
      <c r="SHB42" s="144"/>
      <c r="SHC42" s="144"/>
      <c r="SHD42" s="144"/>
      <c r="SHE42" s="141"/>
      <c r="SHF42" s="141"/>
      <c r="SHG42" s="142"/>
      <c r="SHH42" s="142"/>
      <c r="SHI42" s="143"/>
      <c r="SHJ42" s="144"/>
      <c r="SHK42" s="144"/>
      <c r="SHL42" s="144"/>
      <c r="SHM42" s="141"/>
      <c r="SHN42" s="141"/>
      <c r="SHO42" s="142"/>
      <c r="SHP42" s="142"/>
      <c r="SHQ42" s="143"/>
      <c r="SHR42" s="144"/>
      <c r="SHS42" s="144"/>
      <c r="SHT42" s="144"/>
      <c r="SHU42" s="141"/>
      <c r="SHV42" s="141"/>
      <c r="SHW42" s="142"/>
      <c r="SHX42" s="142"/>
      <c r="SHY42" s="143"/>
      <c r="SHZ42" s="144"/>
      <c r="SIA42" s="144"/>
      <c r="SIB42" s="144"/>
      <c r="SIC42" s="141"/>
      <c r="SID42" s="141"/>
      <c r="SIE42" s="142"/>
      <c r="SIF42" s="142"/>
      <c r="SIG42" s="143"/>
      <c r="SIH42" s="144"/>
      <c r="SII42" s="144"/>
      <c r="SIJ42" s="144"/>
      <c r="SIK42" s="141"/>
      <c r="SIL42" s="141"/>
      <c r="SIM42" s="142"/>
      <c r="SIN42" s="142"/>
      <c r="SIO42" s="143"/>
      <c r="SIP42" s="144"/>
      <c r="SIQ42" s="144"/>
      <c r="SIR42" s="144"/>
      <c r="SIS42" s="141"/>
      <c r="SIT42" s="141"/>
      <c r="SIU42" s="142"/>
      <c r="SIV42" s="142"/>
      <c r="SIW42" s="143"/>
      <c r="SIX42" s="144"/>
      <c r="SIY42" s="144"/>
      <c r="SIZ42" s="144"/>
      <c r="SJA42" s="141"/>
      <c r="SJB42" s="141"/>
      <c r="SJC42" s="142"/>
      <c r="SJD42" s="142"/>
      <c r="SJE42" s="143"/>
      <c r="SJF42" s="144"/>
      <c r="SJG42" s="144"/>
      <c r="SJH42" s="144"/>
      <c r="SJI42" s="141"/>
      <c r="SJJ42" s="141"/>
      <c r="SJK42" s="142"/>
      <c r="SJL42" s="142"/>
      <c r="SJM42" s="143"/>
      <c r="SJN42" s="144"/>
      <c r="SJO42" s="144"/>
      <c r="SJP42" s="144"/>
      <c r="SJQ42" s="141"/>
      <c r="SJR42" s="141"/>
      <c r="SJS42" s="142"/>
      <c r="SJT42" s="142"/>
      <c r="SJU42" s="143"/>
      <c r="SJV42" s="144"/>
      <c r="SJW42" s="144"/>
      <c r="SJX42" s="144"/>
      <c r="SJY42" s="141"/>
      <c r="SJZ42" s="141"/>
      <c r="SKA42" s="142"/>
      <c r="SKB42" s="142"/>
      <c r="SKC42" s="143"/>
      <c r="SKD42" s="144"/>
      <c r="SKE42" s="144"/>
      <c r="SKF42" s="144"/>
      <c r="SKG42" s="141"/>
      <c r="SKH42" s="141"/>
      <c r="SKI42" s="142"/>
      <c r="SKJ42" s="142"/>
      <c r="SKK42" s="143"/>
      <c r="SKL42" s="144"/>
      <c r="SKM42" s="144"/>
      <c r="SKN42" s="144"/>
      <c r="SKO42" s="141"/>
      <c r="SKP42" s="141"/>
      <c r="SKQ42" s="142"/>
      <c r="SKR42" s="142"/>
      <c r="SKS42" s="143"/>
      <c r="SKT42" s="144"/>
      <c r="SKU42" s="144"/>
      <c r="SKV42" s="144"/>
      <c r="SKW42" s="141"/>
      <c r="SKX42" s="141"/>
      <c r="SKY42" s="142"/>
      <c r="SKZ42" s="142"/>
      <c r="SLA42" s="143"/>
      <c r="SLB42" s="144"/>
      <c r="SLC42" s="144"/>
      <c r="SLD42" s="144"/>
      <c r="SLE42" s="141"/>
      <c r="SLF42" s="141"/>
      <c r="SLG42" s="142"/>
      <c r="SLH42" s="142"/>
      <c r="SLI42" s="143"/>
      <c r="SLJ42" s="144"/>
      <c r="SLK42" s="144"/>
      <c r="SLL42" s="144"/>
      <c r="SLM42" s="141"/>
      <c r="SLN42" s="141"/>
      <c r="SLO42" s="142"/>
      <c r="SLP42" s="142"/>
      <c r="SLQ42" s="143"/>
      <c r="SLR42" s="144"/>
      <c r="SLS42" s="144"/>
      <c r="SLT42" s="144"/>
      <c r="SLU42" s="141"/>
      <c r="SLV42" s="141"/>
      <c r="SLW42" s="142"/>
      <c r="SLX42" s="142"/>
      <c r="SLY42" s="143"/>
      <c r="SLZ42" s="144"/>
      <c r="SMA42" s="144"/>
      <c r="SMB42" s="144"/>
      <c r="SMC42" s="141"/>
      <c r="SMD42" s="141"/>
      <c r="SME42" s="142"/>
      <c r="SMF42" s="142"/>
      <c r="SMG42" s="143"/>
      <c r="SMH42" s="144"/>
      <c r="SMI42" s="144"/>
      <c r="SMJ42" s="144"/>
      <c r="SMK42" s="141"/>
      <c r="SML42" s="141"/>
      <c r="SMM42" s="142"/>
      <c r="SMN42" s="142"/>
      <c r="SMO42" s="143"/>
      <c r="SMP42" s="144"/>
      <c r="SMQ42" s="144"/>
      <c r="SMR42" s="144"/>
      <c r="SMS42" s="141"/>
      <c r="SMT42" s="141"/>
      <c r="SMU42" s="142"/>
      <c r="SMV42" s="142"/>
      <c r="SMW42" s="143"/>
      <c r="SMX42" s="144"/>
      <c r="SMY42" s="144"/>
      <c r="SMZ42" s="144"/>
      <c r="SNA42" s="141"/>
      <c r="SNB42" s="141"/>
      <c r="SNC42" s="142"/>
      <c r="SND42" s="142"/>
      <c r="SNE42" s="143"/>
      <c r="SNF42" s="144"/>
      <c r="SNG42" s="144"/>
      <c r="SNH42" s="144"/>
      <c r="SNI42" s="141"/>
      <c r="SNJ42" s="141"/>
      <c r="SNK42" s="142"/>
      <c r="SNL42" s="142"/>
      <c r="SNM42" s="143"/>
      <c r="SNN42" s="144"/>
      <c r="SNO42" s="144"/>
      <c r="SNP42" s="144"/>
      <c r="SNQ42" s="141"/>
      <c r="SNR42" s="141"/>
      <c r="SNS42" s="142"/>
      <c r="SNT42" s="142"/>
      <c r="SNU42" s="143"/>
      <c r="SNV42" s="144"/>
      <c r="SNW42" s="144"/>
      <c r="SNX42" s="144"/>
      <c r="SNY42" s="141"/>
      <c r="SNZ42" s="141"/>
      <c r="SOA42" s="142"/>
      <c r="SOB42" s="142"/>
      <c r="SOC42" s="143"/>
      <c r="SOD42" s="144"/>
      <c r="SOE42" s="144"/>
      <c r="SOF42" s="144"/>
      <c r="SOG42" s="141"/>
      <c r="SOH42" s="141"/>
      <c r="SOI42" s="142"/>
      <c r="SOJ42" s="142"/>
      <c r="SOK42" s="143"/>
      <c r="SOL42" s="144"/>
      <c r="SOM42" s="144"/>
      <c r="SON42" s="144"/>
      <c r="SOO42" s="141"/>
      <c r="SOP42" s="141"/>
      <c r="SOQ42" s="142"/>
      <c r="SOR42" s="142"/>
      <c r="SOS42" s="143"/>
      <c r="SOT42" s="144"/>
      <c r="SOU42" s="144"/>
      <c r="SOV42" s="144"/>
      <c r="SOW42" s="141"/>
      <c r="SOX42" s="141"/>
      <c r="SOY42" s="142"/>
      <c r="SOZ42" s="142"/>
      <c r="SPA42" s="143"/>
      <c r="SPB42" s="144"/>
      <c r="SPC42" s="144"/>
      <c r="SPD42" s="144"/>
      <c r="SPE42" s="141"/>
      <c r="SPF42" s="141"/>
      <c r="SPG42" s="142"/>
      <c r="SPH42" s="142"/>
      <c r="SPI42" s="143"/>
      <c r="SPJ42" s="144"/>
      <c r="SPK42" s="144"/>
      <c r="SPL42" s="144"/>
      <c r="SPM42" s="141"/>
      <c r="SPN42" s="141"/>
      <c r="SPO42" s="142"/>
      <c r="SPP42" s="142"/>
      <c r="SPQ42" s="143"/>
      <c r="SPR42" s="144"/>
      <c r="SPS42" s="144"/>
      <c r="SPT42" s="144"/>
      <c r="SPU42" s="141"/>
      <c r="SPV42" s="141"/>
      <c r="SPW42" s="142"/>
      <c r="SPX42" s="142"/>
      <c r="SPY42" s="143"/>
      <c r="SPZ42" s="144"/>
      <c r="SQA42" s="144"/>
      <c r="SQB42" s="144"/>
      <c r="SQC42" s="141"/>
      <c r="SQD42" s="141"/>
      <c r="SQE42" s="142"/>
      <c r="SQF42" s="142"/>
      <c r="SQG42" s="143"/>
      <c r="SQH42" s="144"/>
      <c r="SQI42" s="144"/>
      <c r="SQJ42" s="144"/>
      <c r="SQK42" s="141"/>
      <c r="SQL42" s="141"/>
      <c r="SQM42" s="142"/>
      <c r="SQN42" s="142"/>
      <c r="SQO42" s="143"/>
      <c r="SQP42" s="144"/>
      <c r="SQQ42" s="144"/>
      <c r="SQR42" s="144"/>
      <c r="SQS42" s="141"/>
      <c r="SQT42" s="141"/>
      <c r="SQU42" s="142"/>
      <c r="SQV42" s="142"/>
      <c r="SQW42" s="143"/>
      <c r="SQX42" s="144"/>
      <c r="SQY42" s="144"/>
      <c r="SQZ42" s="144"/>
      <c r="SRA42" s="141"/>
      <c r="SRB42" s="141"/>
      <c r="SRC42" s="142"/>
      <c r="SRD42" s="142"/>
      <c r="SRE42" s="143"/>
      <c r="SRF42" s="144"/>
      <c r="SRG42" s="144"/>
      <c r="SRH42" s="144"/>
      <c r="SRI42" s="141"/>
      <c r="SRJ42" s="141"/>
      <c r="SRK42" s="142"/>
      <c r="SRL42" s="142"/>
      <c r="SRM42" s="143"/>
      <c r="SRN42" s="144"/>
      <c r="SRO42" s="144"/>
      <c r="SRP42" s="144"/>
      <c r="SRQ42" s="141"/>
      <c r="SRR42" s="141"/>
      <c r="SRS42" s="142"/>
      <c r="SRT42" s="142"/>
      <c r="SRU42" s="143"/>
      <c r="SRV42" s="144"/>
      <c r="SRW42" s="144"/>
      <c r="SRX42" s="144"/>
      <c r="SRY42" s="141"/>
      <c r="SRZ42" s="141"/>
      <c r="SSA42" s="142"/>
      <c r="SSB42" s="142"/>
      <c r="SSC42" s="143"/>
      <c r="SSD42" s="144"/>
      <c r="SSE42" s="144"/>
      <c r="SSF42" s="144"/>
      <c r="SSG42" s="141"/>
      <c r="SSH42" s="141"/>
      <c r="SSI42" s="142"/>
      <c r="SSJ42" s="142"/>
      <c r="SSK42" s="143"/>
      <c r="SSL42" s="144"/>
      <c r="SSM42" s="144"/>
      <c r="SSN42" s="144"/>
      <c r="SSO42" s="141"/>
      <c r="SSP42" s="141"/>
      <c r="SSQ42" s="142"/>
      <c r="SSR42" s="142"/>
      <c r="SSS42" s="143"/>
      <c r="SST42" s="144"/>
      <c r="SSU42" s="144"/>
      <c r="SSV42" s="144"/>
      <c r="SSW42" s="141"/>
      <c r="SSX42" s="141"/>
      <c r="SSY42" s="142"/>
      <c r="SSZ42" s="142"/>
      <c r="STA42" s="143"/>
      <c r="STB42" s="144"/>
      <c r="STC42" s="144"/>
      <c r="STD42" s="144"/>
      <c r="STE42" s="141"/>
      <c r="STF42" s="141"/>
      <c r="STG42" s="142"/>
      <c r="STH42" s="142"/>
      <c r="STI42" s="143"/>
      <c r="STJ42" s="144"/>
      <c r="STK42" s="144"/>
      <c r="STL42" s="144"/>
      <c r="STM42" s="141"/>
      <c r="STN42" s="141"/>
      <c r="STO42" s="142"/>
      <c r="STP42" s="142"/>
      <c r="STQ42" s="143"/>
      <c r="STR42" s="144"/>
      <c r="STS42" s="144"/>
      <c r="STT42" s="144"/>
      <c r="STU42" s="141"/>
      <c r="STV42" s="141"/>
      <c r="STW42" s="142"/>
      <c r="STX42" s="142"/>
      <c r="STY42" s="143"/>
      <c r="STZ42" s="144"/>
      <c r="SUA42" s="144"/>
      <c r="SUB42" s="144"/>
      <c r="SUC42" s="141"/>
      <c r="SUD42" s="141"/>
      <c r="SUE42" s="142"/>
      <c r="SUF42" s="142"/>
      <c r="SUG42" s="143"/>
      <c r="SUH42" s="144"/>
      <c r="SUI42" s="144"/>
      <c r="SUJ42" s="144"/>
      <c r="SUK42" s="141"/>
      <c r="SUL42" s="141"/>
      <c r="SUM42" s="142"/>
      <c r="SUN42" s="142"/>
      <c r="SUO42" s="143"/>
      <c r="SUP42" s="144"/>
      <c r="SUQ42" s="144"/>
      <c r="SUR42" s="144"/>
      <c r="SUS42" s="141"/>
      <c r="SUT42" s="141"/>
      <c r="SUU42" s="142"/>
      <c r="SUV42" s="142"/>
      <c r="SUW42" s="143"/>
      <c r="SUX42" s="144"/>
      <c r="SUY42" s="144"/>
      <c r="SUZ42" s="144"/>
      <c r="SVA42" s="141"/>
      <c r="SVB42" s="141"/>
      <c r="SVC42" s="142"/>
      <c r="SVD42" s="142"/>
      <c r="SVE42" s="143"/>
      <c r="SVF42" s="144"/>
      <c r="SVG42" s="144"/>
      <c r="SVH42" s="144"/>
      <c r="SVI42" s="141"/>
      <c r="SVJ42" s="141"/>
      <c r="SVK42" s="142"/>
      <c r="SVL42" s="142"/>
      <c r="SVM42" s="143"/>
      <c r="SVN42" s="144"/>
      <c r="SVO42" s="144"/>
      <c r="SVP42" s="144"/>
      <c r="SVQ42" s="141"/>
      <c r="SVR42" s="141"/>
      <c r="SVS42" s="142"/>
      <c r="SVT42" s="142"/>
      <c r="SVU42" s="143"/>
      <c r="SVV42" s="144"/>
      <c r="SVW42" s="144"/>
      <c r="SVX42" s="144"/>
      <c r="SVY42" s="141"/>
      <c r="SVZ42" s="141"/>
      <c r="SWA42" s="142"/>
      <c r="SWB42" s="142"/>
      <c r="SWC42" s="143"/>
      <c r="SWD42" s="144"/>
      <c r="SWE42" s="144"/>
      <c r="SWF42" s="144"/>
      <c r="SWG42" s="141"/>
      <c r="SWH42" s="141"/>
      <c r="SWI42" s="142"/>
      <c r="SWJ42" s="142"/>
      <c r="SWK42" s="143"/>
      <c r="SWL42" s="144"/>
      <c r="SWM42" s="144"/>
      <c r="SWN42" s="144"/>
      <c r="SWO42" s="141"/>
      <c r="SWP42" s="141"/>
      <c r="SWQ42" s="142"/>
      <c r="SWR42" s="142"/>
      <c r="SWS42" s="143"/>
      <c r="SWT42" s="144"/>
      <c r="SWU42" s="144"/>
      <c r="SWV42" s="144"/>
      <c r="SWW42" s="141"/>
      <c r="SWX42" s="141"/>
      <c r="SWY42" s="142"/>
      <c r="SWZ42" s="142"/>
      <c r="SXA42" s="143"/>
      <c r="SXB42" s="144"/>
      <c r="SXC42" s="144"/>
      <c r="SXD42" s="144"/>
      <c r="SXE42" s="141"/>
      <c r="SXF42" s="141"/>
      <c r="SXG42" s="142"/>
      <c r="SXH42" s="142"/>
      <c r="SXI42" s="143"/>
      <c r="SXJ42" s="144"/>
      <c r="SXK42" s="144"/>
      <c r="SXL42" s="144"/>
      <c r="SXM42" s="141"/>
      <c r="SXN42" s="141"/>
      <c r="SXO42" s="142"/>
      <c r="SXP42" s="142"/>
      <c r="SXQ42" s="143"/>
      <c r="SXR42" s="144"/>
      <c r="SXS42" s="144"/>
      <c r="SXT42" s="144"/>
      <c r="SXU42" s="141"/>
      <c r="SXV42" s="141"/>
      <c r="SXW42" s="142"/>
      <c r="SXX42" s="142"/>
      <c r="SXY42" s="143"/>
      <c r="SXZ42" s="144"/>
      <c r="SYA42" s="144"/>
      <c r="SYB42" s="144"/>
      <c r="SYC42" s="141"/>
      <c r="SYD42" s="141"/>
      <c r="SYE42" s="142"/>
      <c r="SYF42" s="142"/>
      <c r="SYG42" s="143"/>
      <c r="SYH42" s="144"/>
      <c r="SYI42" s="144"/>
      <c r="SYJ42" s="144"/>
      <c r="SYK42" s="141"/>
      <c r="SYL42" s="141"/>
      <c r="SYM42" s="142"/>
      <c r="SYN42" s="142"/>
      <c r="SYO42" s="143"/>
      <c r="SYP42" s="144"/>
      <c r="SYQ42" s="144"/>
      <c r="SYR42" s="144"/>
      <c r="SYS42" s="141"/>
      <c r="SYT42" s="141"/>
      <c r="SYU42" s="142"/>
      <c r="SYV42" s="142"/>
      <c r="SYW42" s="143"/>
      <c r="SYX42" s="144"/>
      <c r="SYY42" s="144"/>
      <c r="SYZ42" s="144"/>
      <c r="SZA42" s="141"/>
      <c r="SZB42" s="141"/>
      <c r="SZC42" s="142"/>
      <c r="SZD42" s="142"/>
      <c r="SZE42" s="143"/>
      <c r="SZF42" s="144"/>
      <c r="SZG42" s="144"/>
      <c r="SZH42" s="144"/>
      <c r="SZI42" s="141"/>
      <c r="SZJ42" s="141"/>
      <c r="SZK42" s="142"/>
      <c r="SZL42" s="142"/>
      <c r="SZM42" s="143"/>
      <c r="SZN42" s="144"/>
      <c r="SZO42" s="144"/>
      <c r="SZP42" s="144"/>
      <c r="SZQ42" s="141"/>
      <c r="SZR42" s="141"/>
      <c r="SZS42" s="142"/>
      <c r="SZT42" s="142"/>
      <c r="SZU42" s="143"/>
      <c r="SZV42" s="144"/>
      <c r="SZW42" s="144"/>
      <c r="SZX42" s="144"/>
      <c r="SZY42" s="141"/>
      <c r="SZZ42" s="141"/>
      <c r="TAA42" s="142"/>
      <c r="TAB42" s="142"/>
      <c r="TAC42" s="143"/>
      <c r="TAD42" s="144"/>
      <c r="TAE42" s="144"/>
      <c r="TAF42" s="144"/>
      <c r="TAG42" s="141"/>
      <c r="TAH42" s="141"/>
      <c r="TAI42" s="142"/>
      <c r="TAJ42" s="142"/>
      <c r="TAK42" s="143"/>
      <c r="TAL42" s="144"/>
      <c r="TAM42" s="144"/>
      <c r="TAN42" s="144"/>
      <c r="TAO42" s="141"/>
      <c r="TAP42" s="141"/>
      <c r="TAQ42" s="142"/>
      <c r="TAR42" s="142"/>
      <c r="TAS42" s="143"/>
      <c r="TAT42" s="144"/>
      <c r="TAU42" s="144"/>
      <c r="TAV42" s="144"/>
      <c r="TAW42" s="141"/>
      <c r="TAX42" s="141"/>
      <c r="TAY42" s="142"/>
      <c r="TAZ42" s="142"/>
      <c r="TBA42" s="143"/>
      <c r="TBB42" s="144"/>
      <c r="TBC42" s="144"/>
      <c r="TBD42" s="144"/>
      <c r="TBE42" s="141"/>
      <c r="TBF42" s="141"/>
      <c r="TBG42" s="142"/>
      <c r="TBH42" s="142"/>
      <c r="TBI42" s="143"/>
      <c r="TBJ42" s="144"/>
      <c r="TBK42" s="144"/>
      <c r="TBL42" s="144"/>
      <c r="TBM42" s="141"/>
      <c r="TBN42" s="141"/>
      <c r="TBO42" s="142"/>
      <c r="TBP42" s="142"/>
      <c r="TBQ42" s="143"/>
      <c r="TBR42" s="144"/>
      <c r="TBS42" s="144"/>
      <c r="TBT42" s="144"/>
      <c r="TBU42" s="141"/>
      <c r="TBV42" s="141"/>
      <c r="TBW42" s="142"/>
      <c r="TBX42" s="142"/>
      <c r="TBY42" s="143"/>
      <c r="TBZ42" s="144"/>
      <c r="TCA42" s="144"/>
      <c r="TCB42" s="144"/>
      <c r="TCC42" s="141"/>
      <c r="TCD42" s="141"/>
      <c r="TCE42" s="142"/>
      <c r="TCF42" s="142"/>
      <c r="TCG42" s="143"/>
      <c r="TCH42" s="144"/>
      <c r="TCI42" s="144"/>
      <c r="TCJ42" s="144"/>
      <c r="TCK42" s="141"/>
      <c r="TCL42" s="141"/>
      <c r="TCM42" s="142"/>
      <c r="TCN42" s="142"/>
      <c r="TCO42" s="143"/>
      <c r="TCP42" s="144"/>
      <c r="TCQ42" s="144"/>
      <c r="TCR42" s="144"/>
      <c r="TCS42" s="141"/>
      <c r="TCT42" s="141"/>
      <c r="TCU42" s="142"/>
      <c r="TCV42" s="142"/>
      <c r="TCW42" s="143"/>
      <c r="TCX42" s="144"/>
      <c r="TCY42" s="144"/>
      <c r="TCZ42" s="144"/>
      <c r="TDA42" s="141"/>
      <c r="TDB42" s="141"/>
      <c r="TDC42" s="142"/>
      <c r="TDD42" s="142"/>
      <c r="TDE42" s="143"/>
      <c r="TDF42" s="144"/>
      <c r="TDG42" s="144"/>
      <c r="TDH42" s="144"/>
      <c r="TDI42" s="141"/>
      <c r="TDJ42" s="141"/>
      <c r="TDK42" s="142"/>
      <c r="TDL42" s="142"/>
      <c r="TDM42" s="143"/>
      <c r="TDN42" s="144"/>
      <c r="TDO42" s="144"/>
      <c r="TDP42" s="144"/>
      <c r="TDQ42" s="141"/>
      <c r="TDR42" s="141"/>
      <c r="TDS42" s="142"/>
      <c r="TDT42" s="142"/>
      <c r="TDU42" s="143"/>
      <c r="TDV42" s="144"/>
      <c r="TDW42" s="144"/>
      <c r="TDX42" s="144"/>
      <c r="TDY42" s="141"/>
      <c r="TDZ42" s="141"/>
      <c r="TEA42" s="142"/>
      <c r="TEB42" s="142"/>
      <c r="TEC42" s="143"/>
      <c r="TED42" s="144"/>
      <c r="TEE42" s="144"/>
      <c r="TEF42" s="144"/>
      <c r="TEG42" s="141"/>
      <c r="TEH42" s="141"/>
      <c r="TEI42" s="142"/>
      <c r="TEJ42" s="142"/>
      <c r="TEK42" s="143"/>
      <c r="TEL42" s="144"/>
      <c r="TEM42" s="144"/>
      <c r="TEN42" s="144"/>
      <c r="TEO42" s="141"/>
      <c r="TEP42" s="141"/>
      <c r="TEQ42" s="142"/>
      <c r="TER42" s="142"/>
      <c r="TES42" s="143"/>
      <c r="TET42" s="144"/>
      <c r="TEU42" s="144"/>
      <c r="TEV42" s="144"/>
      <c r="TEW42" s="141"/>
      <c r="TEX42" s="141"/>
      <c r="TEY42" s="142"/>
      <c r="TEZ42" s="142"/>
      <c r="TFA42" s="143"/>
      <c r="TFB42" s="144"/>
      <c r="TFC42" s="144"/>
      <c r="TFD42" s="144"/>
      <c r="TFE42" s="141"/>
      <c r="TFF42" s="141"/>
      <c r="TFG42" s="142"/>
      <c r="TFH42" s="142"/>
      <c r="TFI42" s="143"/>
      <c r="TFJ42" s="144"/>
      <c r="TFK42" s="144"/>
      <c r="TFL42" s="144"/>
      <c r="TFM42" s="141"/>
      <c r="TFN42" s="141"/>
      <c r="TFO42" s="142"/>
      <c r="TFP42" s="142"/>
      <c r="TFQ42" s="143"/>
      <c r="TFR42" s="144"/>
      <c r="TFS42" s="144"/>
      <c r="TFT42" s="144"/>
      <c r="TFU42" s="141"/>
      <c r="TFV42" s="141"/>
      <c r="TFW42" s="142"/>
      <c r="TFX42" s="142"/>
      <c r="TFY42" s="143"/>
      <c r="TFZ42" s="144"/>
      <c r="TGA42" s="144"/>
      <c r="TGB42" s="144"/>
      <c r="TGC42" s="141"/>
      <c r="TGD42" s="141"/>
      <c r="TGE42" s="142"/>
      <c r="TGF42" s="142"/>
      <c r="TGG42" s="143"/>
      <c r="TGH42" s="144"/>
      <c r="TGI42" s="144"/>
      <c r="TGJ42" s="144"/>
      <c r="TGK42" s="141"/>
      <c r="TGL42" s="141"/>
      <c r="TGM42" s="142"/>
      <c r="TGN42" s="142"/>
      <c r="TGO42" s="143"/>
      <c r="TGP42" s="144"/>
      <c r="TGQ42" s="144"/>
      <c r="TGR42" s="144"/>
      <c r="TGS42" s="141"/>
      <c r="TGT42" s="141"/>
      <c r="TGU42" s="142"/>
      <c r="TGV42" s="142"/>
      <c r="TGW42" s="143"/>
      <c r="TGX42" s="144"/>
      <c r="TGY42" s="144"/>
      <c r="TGZ42" s="144"/>
      <c r="THA42" s="141"/>
      <c r="THB42" s="141"/>
      <c r="THC42" s="142"/>
      <c r="THD42" s="142"/>
      <c r="THE42" s="143"/>
      <c r="THF42" s="144"/>
      <c r="THG42" s="144"/>
      <c r="THH42" s="144"/>
      <c r="THI42" s="141"/>
      <c r="THJ42" s="141"/>
      <c r="THK42" s="142"/>
      <c r="THL42" s="142"/>
      <c r="THM42" s="143"/>
      <c r="THN42" s="144"/>
      <c r="THO42" s="144"/>
      <c r="THP42" s="144"/>
      <c r="THQ42" s="141"/>
      <c r="THR42" s="141"/>
      <c r="THS42" s="142"/>
      <c r="THT42" s="142"/>
      <c r="THU42" s="143"/>
      <c r="THV42" s="144"/>
      <c r="THW42" s="144"/>
      <c r="THX42" s="144"/>
      <c r="THY42" s="141"/>
      <c r="THZ42" s="141"/>
      <c r="TIA42" s="142"/>
      <c r="TIB42" s="142"/>
      <c r="TIC42" s="143"/>
      <c r="TID42" s="144"/>
      <c r="TIE42" s="144"/>
      <c r="TIF42" s="144"/>
      <c r="TIG42" s="141"/>
      <c r="TIH42" s="141"/>
      <c r="TII42" s="142"/>
      <c r="TIJ42" s="142"/>
      <c r="TIK42" s="143"/>
      <c r="TIL42" s="144"/>
      <c r="TIM42" s="144"/>
      <c r="TIN42" s="144"/>
      <c r="TIO42" s="141"/>
      <c r="TIP42" s="141"/>
      <c r="TIQ42" s="142"/>
      <c r="TIR42" s="142"/>
      <c r="TIS42" s="143"/>
      <c r="TIT42" s="144"/>
      <c r="TIU42" s="144"/>
      <c r="TIV42" s="144"/>
      <c r="TIW42" s="141"/>
      <c r="TIX42" s="141"/>
      <c r="TIY42" s="142"/>
      <c r="TIZ42" s="142"/>
      <c r="TJA42" s="143"/>
      <c r="TJB42" s="144"/>
      <c r="TJC42" s="144"/>
      <c r="TJD42" s="144"/>
      <c r="TJE42" s="141"/>
      <c r="TJF42" s="141"/>
      <c r="TJG42" s="142"/>
      <c r="TJH42" s="142"/>
      <c r="TJI42" s="143"/>
      <c r="TJJ42" s="144"/>
      <c r="TJK42" s="144"/>
      <c r="TJL42" s="144"/>
      <c r="TJM42" s="141"/>
      <c r="TJN42" s="141"/>
      <c r="TJO42" s="142"/>
      <c r="TJP42" s="142"/>
      <c r="TJQ42" s="143"/>
      <c r="TJR42" s="144"/>
      <c r="TJS42" s="144"/>
      <c r="TJT42" s="144"/>
      <c r="TJU42" s="141"/>
      <c r="TJV42" s="141"/>
      <c r="TJW42" s="142"/>
      <c r="TJX42" s="142"/>
      <c r="TJY42" s="143"/>
      <c r="TJZ42" s="144"/>
      <c r="TKA42" s="144"/>
      <c r="TKB42" s="144"/>
      <c r="TKC42" s="141"/>
      <c r="TKD42" s="141"/>
      <c r="TKE42" s="142"/>
      <c r="TKF42" s="142"/>
      <c r="TKG42" s="143"/>
      <c r="TKH42" s="144"/>
      <c r="TKI42" s="144"/>
      <c r="TKJ42" s="144"/>
      <c r="TKK42" s="141"/>
      <c r="TKL42" s="141"/>
      <c r="TKM42" s="142"/>
      <c r="TKN42" s="142"/>
      <c r="TKO42" s="143"/>
      <c r="TKP42" s="144"/>
      <c r="TKQ42" s="144"/>
      <c r="TKR42" s="144"/>
      <c r="TKS42" s="141"/>
      <c r="TKT42" s="141"/>
      <c r="TKU42" s="142"/>
      <c r="TKV42" s="142"/>
      <c r="TKW42" s="143"/>
      <c r="TKX42" s="144"/>
      <c r="TKY42" s="144"/>
      <c r="TKZ42" s="144"/>
      <c r="TLA42" s="141"/>
      <c r="TLB42" s="141"/>
      <c r="TLC42" s="142"/>
      <c r="TLD42" s="142"/>
      <c r="TLE42" s="143"/>
      <c r="TLF42" s="144"/>
      <c r="TLG42" s="144"/>
      <c r="TLH42" s="144"/>
      <c r="TLI42" s="141"/>
      <c r="TLJ42" s="141"/>
      <c r="TLK42" s="142"/>
      <c r="TLL42" s="142"/>
      <c r="TLM42" s="143"/>
      <c r="TLN42" s="144"/>
      <c r="TLO42" s="144"/>
      <c r="TLP42" s="144"/>
      <c r="TLQ42" s="141"/>
      <c r="TLR42" s="141"/>
      <c r="TLS42" s="142"/>
      <c r="TLT42" s="142"/>
      <c r="TLU42" s="143"/>
      <c r="TLV42" s="144"/>
      <c r="TLW42" s="144"/>
      <c r="TLX42" s="144"/>
      <c r="TLY42" s="141"/>
      <c r="TLZ42" s="141"/>
      <c r="TMA42" s="142"/>
      <c r="TMB42" s="142"/>
      <c r="TMC42" s="143"/>
      <c r="TMD42" s="144"/>
      <c r="TME42" s="144"/>
      <c r="TMF42" s="144"/>
      <c r="TMG42" s="141"/>
      <c r="TMH42" s="141"/>
      <c r="TMI42" s="142"/>
      <c r="TMJ42" s="142"/>
      <c r="TMK42" s="143"/>
      <c r="TML42" s="144"/>
      <c r="TMM42" s="144"/>
      <c r="TMN42" s="144"/>
      <c r="TMO42" s="141"/>
      <c r="TMP42" s="141"/>
      <c r="TMQ42" s="142"/>
      <c r="TMR42" s="142"/>
      <c r="TMS42" s="143"/>
      <c r="TMT42" s="144"/>
      <c r="TMU42" s="144"/>
      <c r="TMV42" s="144"/>
      <c r="TMW42" s="141"/>
      <c r="TMX42" s="141"/>
      <c r="TMY42" s="142"/>
      <c r="TMZ42" s="142"/>
      <c r="TNA42" s="143"/>
      <c r="TNB42" s="144"/>
      <c r="TNC42" s="144"/>
      <c r="TND42" s="144"/>
      <c r="TNE42" s="141"/>
      <c r="TNF42" s="141"/>
      <c r="TNG42" s="142"/>
      <c r="TNH42" s="142"/>
      <c r="TNI42" s="143"/>
      <c r="TNJ42" s="144"/>
      <c r="TNK42" s="144"/>
      <c r="TNL42" s="144"/>
      <c r="TNM42" s="141"/>
      <c r="TNN42" s="141"/>
      <c r="TNO42" s="142"/>
      <c r="TNP42" s="142"/>
      <c r="TNQ42" s="143"/>
      <c r="TNR42" s="144"/>
      <c r="TNS42" s="144"/>
      <c r="TNT42" s="144"/>
      <c r="TNU42" s="141"/>
      <c r="TNV42" s="141"/>
      <c r="TNW42" s="142"/>
      <c r="TNX42" s="142"/>
      <c r="TNY42" s="143"/>
      <c r="TNZ42" s="144"/>
      <c r="TOA42" s="144"/>
      <c r="TOB42" s="144"/>
      <c r="TOC42" s="141"/>
      <c r="TOD42" s="141"/>
      <c r="TOE42" s="142"/>
      <c r="TOF42" s="142"/>
      <c r="TOG42" s="143"/>
      <c r="TOH42" s="144"/>
      <c r="TOI42" s="144"/>
      <c r="TOJ42" s="144"/>
      <c r="TOK42" s="141"/>
      <c r="TOL42" s="141"/>
      <c r="TOM42" s="142"/>
      <c r="TON42" s="142"/>
      <c r="TOO42" s="143"/>
      <c r="TOP42" s="144"/>
      <c r="TOQ42" s="144"/>
      <c r="TOR42" s="144"/>
      <c r="TOS42" s="141"/>
      <c r="TOT42" s="141"/>
      <c r="TOU42" s="142"/>
      <c r="TOV42" s="142"/>
      <c r="TOW42" s="143"/>
      <c r="TOX42" s="144"/>
      <c r="TOY42" s="144"/>
      <c r="TOZ42" s="144"/>
      <c r="TPA42" s="141"/>
      <c r="TPB42" s="141"/>
      <c r="TPC42" s="142"/>
      <c r="TPD42" s="142"/>
      <c r="TPE42" s="143"/>
      <c r="TPF42" s="144"/>
      <c r="TPG42" s="144"/>
      <c r="TPH42" s="144"/>
      <c r="TPI42" s="141"/>
      <c r="TPJ42" s="141"/>
      <c r="TPK42" s="142"/>
      <c r="TPL42" s="142"/>
      <c r="TPM42" s="143"/>
      <c r="TPN42" s="144"/>
      <c r="TPO42" s="144"/>
      <c r="TPP42" s="144"/>
      <c r="TPQ42" s="141"/>
      <c r="TPR42" s="141"/>
      <c r="TPS42" s="142"/>
      <c r="TPT42" s="142"/>
      <c r="TPU42" s="143"/>
      <c r="TPV42" s="144"/>
      <c r="TPW42" s="144"/>
      <c r="TPX42" s="144"/>
      <c r="TPY42" s="141"/>
      <c r="TPZ42" s="141"/>
      <c r="TQA42" s="142"/>
      <c r="TQB42" s="142"/>
      <c r="TQC42" s="143"/>
      <c r="TQD42" s="144"/>
      <c r="TQE42" s="144"/>
      <c r="TQF42" s="144"/>
      <c r="TQG42" s="141"/>
      <c r="TQH42" s="141"/>
      <c r="TQI42" s="142"/>
      <c r="TQJ42" s="142"/>
      <c r="TQK42" s="143"/>
      <c r="TQL42" s="144"/>
      <c r="TQM42" s="144"/>
      <c r="TQN42" s="144"/>
      <c r="TQO42" s="141"/>
      <c r="TQP42" s="141"/>
      <c r="TQQ42" s="142"/>
      <c r="TQR42" s="142"/>
      <c r="TQS42" s="143"/>
      <c r="TQT42" s="144"/>
      <c r="TQU42" s="144"/>
      <c r="TQV42" s="144"/>
      <c r="TQW42" s="141"/>
      <c r="TQX42" s="141"/>
      <c r="TQY42" s="142"/>
      <c r="TQZ42" s="142"/>
      <c r="TRA42" s="143"/>
      <c r="TRB42" s="144"/>
      <c r="TRC42" s="144"/>
      <c r="TRD42" s="144"/>
      <c r="TRE42" s="141"/>
      <c r="TRF42" s="141"/>
      <c r="TRG42" s="142"/>
      <c r="TRH42" s="142"/>
      <c r="TRI42" s="143"/>
      <c r="TRJ42" s="144"/>
      <c r="TRK42" s="144"/>
      <c r="TRL42" s="144"/>
      <c r="TRM42" s="141"/>
      <c r="TRN42" s="141"/>
      <c r="TRO42" s="142"/>
      <c r="TRP42" s="142"/>
      <c r="TRQ42" s="143"/>
      <c r="TRR42" s="144"/>
      <c r="TRS42" s="144"/>
      <c r="TRT42" s="144"/>
      <c r="TRU42" s="141"/>
      <c r="TRV42" s="141"/>
      <c r="TRW42" s="142"/>
      <c r="TRX42" s="142"/>
      <c r="TRY42" s="143"/>
      <c r="TRZ42" s="144"/>
      <c r="TSA42" s="144"/>
      <c r="TSB42" s="144"/>
      <c r="TSC42" s="141"/>
      <c r="TSD42" s="141"/>
      <c r="TSE42" s="142"/>
      <c r="TSF42" s="142"/>
      <c r="TSG42" s="143"/>
      <c r="TSH42" s="144"/>
      <c r="TSI42" s="144"/>
      <c r="TSJ42" s="144"/>
      <c r="TSK42" s="141"/>
      <c r="TSL42" s="141"/>
      <c r="TSM42" s="142"/>
      <c r="TSN42" s="142"/>
      <c r="TSO42" s="143"/>
      <c r="TSP42" s="144"/>
      <c r="TSQ42" s="144"/>
      <c r="TSR42" s="144"/>
      <c r="TSS42" s="141"/>
      <c r="TST42" s="141"/>
      <c r="TSU42" s="142"/>
      <c r="TSV42" s="142"/>
      <c r="TSW42" s="143"/>
      <c r="TSX42" s="144"/>
      <c r="TSY42" s="144"/>
      <c r="TSZ42" s="144"/>
      <c r="TTA42" s="141"/>
      <c r="TTB42" s="141"/>
      <c r="TTC42" s="142"/>
      <c r="TTD42" s="142"/>
      <c r="TTE42" s="143"/>
      <c r="TTF42" s="144"/>
      <c r="TTG42" s="144"/>
      <c r="TTH42" s="144"/>
      <c r="TTI42" s="141"/>
      <c r="TTJ42" s="141"/>
      <c r="TTK42" s="142"/>
      <c r="TTL42" s="142"/>
      <c r="TTM42" s="143"/>
      <c r="TTN42" s="144"/>
      <c r="TTO42" s="144"/>
      <c r="TTP42" s="144"/>
      <c r="TTQ42" s="141"/>
      <c r="TTR42" s="141"/>
      <c r="TTS42" s="142"/>
      <c r="TTT42" s="142"/>
      <c r="TTU42" s="143"/>
      <c r="TTV42" s="144"/>
      <c r="TTW42" s="144"/>
      <c r="TTX42" s="144"/>
      <c r="TTY42" s="141"/>
      <c r="TTZ42" s="141"/>
      <c r="TUA42" s="142"/>
      <c r="TUB42" s="142"/>
      <c r="TUC42" s="143"/>
      <c r="TUD42" s="144"/>
      <c r="TUE42" s="144"/>
      <c r="TUF42" s="144"/>
      <c r="TUG42" s="141"/>
      <c r="TUH42" s="141"/>
      <c r="TUI42" s="142"/>
      <c r="TUJ42" s="142"/>
      <c r="TUK42" s="143"/>
      <c r="TUL42" s="144"/>
      <c r="TUM42" s="144"/>
      <c r="TUN42" s="144"/>
      <c r="TUO42" s="141"/>
      <c r="TUP42" s="141"/>
      <c r="TUQ42" s="142"/>
      <c r="TUR42" s="142"/>
      <c r="TUS42" s="143"/>
      <c r="TUT42" s="144"/>
      <c r="TUU42" s="144"/>
      <c r="TUV42" s="144"/>
      <c r="TUW42" s="141"/>
      <c r="TUX42" s="141"/>
      <c r="TUY42" s="142"/>
      <c r="TUZ42" s="142"/>
      <c r="TVA42" s="143"/>
      <c r="TVB42" s="144"/>
      <c r="TVC42" s="144"/>
      <c r="TVD42" s="144"/>
      <c r="TVE42" s="141"/>
      <c r="TVF42" s="141"/>
      <c r="TVG42" s="142"/>
      <c r="TVH42" s="142"/>
      <c r="TVI42" s="143"/>
      <c r="TVJ42" s="144"/>
      <c r="TVK42" s="144"/>
      <c r="TVL42" s="144"/>
      <c r="TVM42" s="141"/>
      <c r="TVN42" s="141"/>
      <c r="TVO42" s="142"/>
      <c r="TVP42" s="142"/>
      <c r="TVQ42" s="143"/>
      <c r="TVR42" s="144"/>
      <c r="TVS42" s="144"/>
      <c r="TVT42" s="144"/>
      <c r="TVU42" s="141"/>
      <c r="TVV42" s="141"/>
      <c r="TVW42" s="142"/>
      <c r="TVX42" s="142"/>
      <c r="TVY42" s="143"/>
      <c r="TVZ42" s="144"/>
      <c r="TWA42" s="144"/>
      <c r="TWB42" s="144"/>
      <c r="TWC42" s="141"/>
      <c r="TWD42" s="141"/>
      <c r="TWE42" s="142"/>
      <c r="TWF42" s="142"/>
      <c r="TWG42" s="143"/>
      <c r="TWH42" s="144"/>
      <c r="TWI42" s="144"/>
      <c r="TWJ42" s="144"/>
      <c r="TWK42" s="141"/>
      <c r="TWL42" s="141"/>
      <c r="TWM42" s="142"/>
      <c r="TWN42" s="142"/>
      <c r="TWO42" s="143"/>
      <c r="TWP42" s="144"/>
      <c r="TWQ42" s="144"/>
      <c r="TWR42" s="144"/>
      <c r="TWS42" s="141"/>
      <c r="TWT42" s="141"/>
      <c r="TWU42" s="142"/>
      <c r="TWV42" s="142"/>
      <c r="TWW42" s="143"/>
      <c r="TWX42" s="144"/>
      <c r="TWY42" s="144"/>
      <c r="TWZ42" s="144"/>
      <c r="TXA42" s="141"/>
      <c r="TXB42" s="141"/>
      <c r="TXC42" s="142"/>
      <c r="TXD42" s="142"/>
      <c r="TXE42" s="143"/>
      <c r="TXF42" s="144"/>
      <c r="TXG42" s="144"/>
      <c r="TXH42" s="144"/>
      <c r="TXI42" s="141"/>
      <c r="TXJ42" s="141"/>
      <c r="TXK42" s="142"/>
      <c r="TXL42" s="142"/>
      <c r="TXM42" s="143"/>
      <c r="TXN42" s="144"/>
      <c r="TXO42" s="144"/>
      <c r="TXP42" s="144"/>
      <c r="TXQ42" s="141"/>
      <c r="TXR42" s="141"/>
      <c r="TXS42" s="142"/>
      <c r="TXT42" s="142"/>
      <c r="TXU42" s="143"/>
      <c r="TXV42" s="144"/>
      <c r="TXW42" s="144"/>
      <c r="TXX42" s="144"/>
      <c r="TXY42" s="141"/>
      <c r="TXZ42" s="141"/>
      <c r="TYA42" s="142"/>
      <c r="TYB42" s="142"/>
      <c r="TYC42" s="143"/>
      <c r="TYD42" s="144"/>
      <c r="TYE42" s="144"/>
      <c r="TYF42" s="144"/>
      <c r="TYG42" s="141"/>
      <c r="TYH42" s="141"/>
      <c r="TYI42" s="142"/>
      <c r="TYJ42" s="142"/>
      <c r="TYK42" s="143"/>
      <c r="TYL42" s="144"/>
      <c r="TYM42" s="144"/>
      <c r="TYN42" s="144"/>
      <c r="TYO42" s="141"/>
      <c r="TYP42" s="141"/>
      <c r="TYQ42" s="142"/>
      <c r="TYR42" s="142"/>
      <c r="TYS42" s="143"/>
      <c r="TYT42" s="144"/>
      <c r="TYU42" s="144"/>
      <c r="TYV42" s="144"/>
      <c r="TYW42" s="141"/>
      <c r="TYX42" s="141"/>
      <c r="TYY42" s="142"/>
      <c r="TYZ42" s="142"/>
      <c r="TZA42" s="143"/>
      <c r="TZB42" s="144"/>
      <c r="TZC42" s="144"/>
      <c r="TZD42" s="144"/>
      <c r="TZE42" s="141"/>
      <c r="TZF42" s="141"/>
      <c r="TZG42" s="142"/>
      <c r="TZH42" s="142"/>
      <c r="TZI42" s="143"/>
      <c r="TZJ42" s="144"/>
      <c r="TZK42" s="144"/>
      <c r="TZL42" s="144"/>
      <c r="TZM42" s="141"/>
      <c r="TZN42" s="141"/>
      <c r="TZO42" s="142"/>
      <c r="TZP42" s="142"/>
      <c r="TZQ42" s="143"/>
      <c r="TZR42" s="144"/>
      <c r="TZS42" s="144"/>
      <c r="TZT42" s="144"/>
      <c r="TZU42" s="141"/>
      <c r="TZV42" s="141"/>
      <c r="TZW42" s="142"/>
      <c r="TZX42" s="142"/>
      <c r="TZY42" s="143"/>
      <c r="TZZ42" s="144"/>
      <c r="UAA42" s="144"/>
      <c r="UAB42" s="144"/>
      <c r="UAC42" s="141"/>
      <c r="UAD42" s="141"/>
      <c r="UAE42" s="142"/>
      <c r="UAF42" s="142"/>
      <c r="UAG42" s="143"/>
      <c r="UAH42" s="144"/>
      <c r="UAI42" s="144"/>
      <c r="UAJ42" s="144"/>
      <c r="UAK42" s="141"/>
      <c r="UAL42" s="141"/>
      <c r="UAM42" s="142"/>
      <c r="UAN42" s="142"/>
      <c r="UAO42" s="143"/>
      <c r="UAP42" s="144"/>
      <c r="UAQ42" s="144"/>
      <c r="UAR42" s="144"/>
      <c r="UAS42" s="141"/>
      <c r="UAT42" s="141"/>
      <c r="UAU42" s="142"/>
      <c r="UAV42" s="142"/>
      <c r="UAW42" s="143"/>
      <c r="UAX42" s="144"/>
      <c r="UAY42" s="144"/>
      <c r="UAZ42" s="144"/>
      <c r="UBA42" s="141"/>
      <c r="UBB42" s="141"/>
      <c r="UBC42" s="142"/>
      <c r="UBD42" s="142"/>
      <c r="UBE42" s="143"/>
      <c r="UBF42" s="144"/>
      <c r="UBG42" s="144"/>
      <c r="UBH42" s="144"/>
      <c r="UBI42" s="141"/>
      <c r="UBJ42" s="141"/>
      <c r="UBK42" s="142"/>
      <c r="UBL42" s="142"/>
      <c r="UBM42" s="143"/>
      <c r="UBN42" s="144"/>
      <c r="UBO42" s="144"/>
      <c r="UBP42" s="144"/>
      <c r="UBQ42" s="141"/>
      <c r="UBR42" s="141"/>
      <c r="UBS42" s="142"/>
      <c r="UBT42" s="142"/>
      <c r="UBU42" s="143"/>
      <c r="UBV42" s="144"/>
      <c r="UBW42" s="144"/>
      <c r="UBX42" s="144"/>
      <c r="UBY42" s="141"/>
      <c r="UBZ42" s="141"/>
      <c r="UCA42" s="142"/>
      <c r="UCB42" s="142"/>
      <c r="UCC42" s="143"/>
      <c r="UCD42" s="144"/>
      <c r="UCE42" s="144"/>
      <c r="UCF42" s="144"/>
      <c r="UCG42" s="141"/>
      <c r="UCH42" s="141"/>
      <c r="UCI42" s="142"/>
      <c r="UCJ42" s="142"/>
      <c r="UCK42" s="143"/>
      <c r="UCL42" s="144"/>
      <c r="UCM42" s="144"/>
      <c r="UCN42" s="144"/>
      <c r="UCO42" s="141"/>
      <c r="UCP42" s="141"/>
      <c r="UCQ42" s="142"/>
      <c r="UCR42" s="142"/>
      <c r="UCS42" s="143"/>
      <c r="UCT42" s="144"/>
      <c r="UCU42" s="144"/>
      <c r="UCV42" s="144"/>
      <c r="UCW42" s="141"/>
      <c r="UCX42" s="141"/>
      <c r="UCY42" s="142"/>
      <c r="UCZ42" s="142"/>
      <c r="UDA42" s="143"/>
      <c r="UDB42" s="144"/>
      <c r="UDC42" s="144"/>
      <c r="UDD42" s="144"/>
      <c r="UDE42" s="141"/>
      <c r="UDF42" s="141"/>
      <c r="UDG42" s="142"/>
      <c r="UDH42" s="142"/>
      <c r="UDI42" s="143"/>
      <c r="UDJ42" s="144"/>
      <c r="UDK42" s="144"/>
      <c r="UDL42" s="144"/>
      <c r="UDM42" s="141"/>
      <c r="UDN42" s="141"/>
      <c r="UDO42" s="142"/>
      <c r="UDP42" s="142"/>
      <c r="UDQ42" s="143"/>
      <c r="UDR42" s="144"/>
      <c r="UDS42" s="144"/>
      <c r="UDT42" s="144"/>
      <c r="UDU42" s="141"/>
      <c r="UDV42" s="141"/>
      <c r="UDW42" s="142"/>
      <c r="UDX42" s="142"/>
      <c r="UDY42" s="143"/>
      <c r="UDZ42" s="144"/>
      <c r="UEA42" s="144"/>
      <c r="UEB42" s="144"/>
      <c r="UEC42" s="141"/>
      <c r="UED42" s="141"/>
      <c r="UEE42" s="142"/>
      <c r="UEF42" s="142"/>
      <c r="UEG42" s="143"/>
      <c r="UEH42" s="144"/>
      <c r="UEI42" s="144"/>
      <c r="UEJ42" s="144"/>
      <c r="UEK42" s="141"/>
      <c r="UEL42" s="141"/>
      <c r="UEM42" s="142"/>
      <c r="UEN42" s="142"/>
      <c r="UEO42" s="143"/>
      <c r="UEP42" s="144"/>
      <c r="UEQ42" s="144"/>
      <c r="UER42" s="144"/>
      <c r="UES42" s="141"/>
      <c r="UET42" s="141"/>
      <c r="UEU42" s="142"/>
      <c r="UEV42" s="142"/>
      <c r="UEW42" s="143"/>
      <c r="UEX42" s="144"/>
      <c r="UEY42" s="144"/>
      <c r="UEZ42" s="144"/>
      <c r="UFA42" s="141"/>
      <c r="UFB42" s="141"/>
      <c r="UFC42" s="142"/>
      <c r="UFD42" s="142"/>
      <c r="UFE42" s="143"/>
      <c r="UFF42" s="144"/>
      <c r="UFG42" s="144"/>
      <c r="UFH42" s="144"/>
      <c r="UFI42" s="141"/>
      <c r="UFJ42" s="141"/>
      <c r="UFK42" s="142"/>
      <c r="UFL42" s="142"/>
      <c r="UFM42" s="143"/>
      <c r="UFN42" s="144"/>
      <c r="UFO42" s="144"/>
      <c r="UFP42" s="144"/>
      <c r="UFQ42" s="141"/>
      <c r="UFR42" s="141"/>
      <c r="UFS42" s="142"/>
      <c r="UFT42" s="142"/>
      <c r="UFU42" s="143"/>
      <c r="UFV42" s="144"/>
      <c r="UFW42" s="144"/>
      <c r="UFX42" s="144"/>
      <c r="UFY42" s="141"/>
      <c r="UFZ42" s="141"/>
      <c r="UGA42" s="142"/>
      <c r="UGB42" s="142"/>
      <c r="UGC42" s="143"/>
      <c r="UGD42" s="144"/>
      <c r="UGE42" s="144"/>
      <c r="UGF42" s="144"/>
      <c r="UGG42" s="141"/>
      <c r="UGH42" s="141"/>
      <c r="UGI42" s="142"/>
      <c r="UGJ42" s="142"/>
      <c r="UGK42" s="143"/>
      <c r="UGL42" s="144"/>
      <c r="UGM42" s="144"/>
      <c r="UGN42" s="144"/>
      <c r="UGO42" s="141"/>
      <c r="UGP42" s="141"/>
      <c r="UGQ42" s="142"/>
      <c r="UGR42" s="142"/>
      <c r="UGS42" s="143"/>
      <c r="UGT42" s="144"/>
      <c r="UGU42" s="144"/>
      <c r="UGV42" s="144"/>
      <c r="UGW42" s="141"/>
      <c r="UGX42" s="141"/>
      <c r="UGY42" s="142"/>
      <c r="UGZ42" s="142"/>
      <c r="UHA42" s="143"/>
      <c r="UHB42" s="144"/>
      <c r="UHC42" s="144"/>
      <c r="UHD42" s="144"/>
      <c r="UHE42" s="141"/>
      <c r="UHF42" s="141"/>
      <c r="UHG42" s="142"/>
      <c r="UHH42" s="142"/>
      <c r="UHI42" s="143"/>
      <c r="UHJ42" s="144"/>
      <c r="UHK42" s="144"/>
      <c r="UHL42" s="144"/>
      <c r="UHM42" s="141"/>
      <c r="UHN42" s="141"/>
      <c r="UHO42" s="142"/>
      <c r="UHP42" s="142"/>
      <c r="UHQ42" s="143"/>
      <c r="UHR42" s="144"/>
      <c r="UHS42" s="144"/>
      <c r="UHT42" s="144"/>
      <c r="UHU42" s="141"/>
      <c r="UHV42" s="141"/>
      <c r="UHW42" s="142"/>
      <c r="UHX42" s="142"/>
      <c r="UHY42" s="143"/>
      <c r="UHZ42" s="144"/>
      <c r="UIA42" s="144"/>
      <c r="UIB42" s="144"/>
      <c r="UIC42" s="141"/>
      <c r="UID42" s="141"/>
      <c r="UIE42" s="142"/>
      <c r="UIF42" s="142"/>
      <c r="UIG42" s="143"/>
      <c r="UIH42" s="144"/>
      <c r="UII42" s="144"/>
      <c r="UIJ42" s="144"/>
      <c r="UIK42" s="141"/>
      <c r="UIL42" s="141"/>
      <c r="UIM42" s="142"/>
      <c r="UIN42" s="142"/>
      <c r="UIO42" s="143"/>
      <c r="UIP42" s="144"/>
      <c r="UIQ42" s="144"/>
      <c r="UIR42" s="144"/>
      <c r="UIS42" s="141"/>
      <c r="UIT42" s="141"/>
      <c r="UIU42" s="142"/>
      <c r="UIV42" s="142"/>
      <c r="UIW42" s="143"/>
      <c r="UIX42" s="144"/>
      <c r="UIY42" s="144"/>
      <c r="UIZ42" s="144"/>
      <c r="UJA42" s="141"/>
      <c r="UJB42" s="141"/>
      <c r="UJC42" s="142"/>
      <c r="UJD42" s="142"/>
      <c r="UJE42" s="143"/>
      <c r="UJF42" s="144"/>
      <c r="UJG42" s="144"/>
      <c r="UJH42" s="144"/>
      <c r="UJI42" s="141"/>
      <c r="UJJ42" s="141"/>
      <c r="UJK42" s="142"/>
      <c r="UJL42" s="142"/>
      <c r="UJM42" s="143"/>
      <c r="UJN42" s="144"/>
      <c r="UJO42" s="144"/>
      <c r="UJP42" s="144"/>
      <c r="UJQ42" s="141"/>
      <c r="UJR42" s="141"/>
      <c r="UJS42" s="142"/>
      <c r="UJT42" s="142"/>
      <c r="UJU42" s="143"/>
      <c r="UJV42" s="144"/>
      <c r="UJW42" s="144"/>
      <c r="UJX42" s="144"/>
      <c r="UJY42" s="141"/>
      <c r="UJZ42" s="141"/>
      <c r="UKA42" s="142"/>
      <c r="UKB42" s="142"/>
      <c r="UKC42" s="143"/>
      <c r="UKD42" s="144"/>
      <c r="UKE42" s="144"/>
      <c r="UKF42" s="144"/>
      <c r="UKG42" s="141"/>
      <c r="UKH42" s="141"/>
      <c r="UKI42" s="142"/>
      <c r="UKJ42" s="142"/>
      <c r="UKK42" s="143"/>
      <c r="UKL42" s="144"/>
      <c r="UKM42" s="144"/>
      <c r="UKN42" s="144"/>
      <c r="UKO42" s="141"/>
      <c r="UKP42" s="141"/>
      <c r="UKQ42" s="142"/>
      <c r="UKR42" s="142"/>
      <c r="UKS42" s="143"/>
      <c r="UKT42" s="144"/>
      <c r="UKU42" s="144"/>
      <c r="UKV42" s="144"/>
      <c r="UKW42" s="141"/>
      <c r="UKX42" s="141"/>
      <c r="UKY42" s="142"/>
      <c r="UKZ42" s="142"/>
      <c r="ULA42" s="143"/>
      <c r="ULB42" s="144"/>
      <c r="ULC42" s="144"/>
      <c r="ULD42" s="144"/>
      <c r="ULE42" s="141"/>
      <c r="ULF42" s="141"/>
      <c r="ULG42" s="142"/>
      <c r="ULH42" s="142"/>
      <c r="ULI42" s="143"/>
      <c r="ULJ42" s="144"/>
      <c r="ULK42" s="144"/>
      <c r="ULL42" s="144"/>
      <c r="ULM42" s="141"/>
      <c r="ULN42" s="141"/>
      <c r="ULO42" s="142"/>
      <c r="ULP42" s="142"/>
      <c r="ULQ42" s="143"/>
      <c r="ULR42" s="144"/>
      <c r="ULS42" s="144"/>
      <c r="ULT42" s="144"/>
      <c r="ULU42" s="141"/>
      <c r="ULV42" s="141"/>
      <c r="ULW42" s="142"/>
      <c r="ULX42" s="142"/>
      <c r="ULY42" s="143"/>
      <c r="ULZ42" s="144"/>
      <c r="UMA42" s="144"/>
      <c r="UMB42" s="144"/>
      <c r="UMC42" s="141"/>
      <c r="UMD42" s="141"/>
      <c r="UME42" s="142"/>
      <c r="UMF42" s="142"/>
      <c r="UMG42" s="143"/>
      <c r="UMH42" s="144"/>
      <c r="UMI42" s="144"/>
      <c r="UMJ42" s="144"/>
      <c r="UMK42" s="141"/>
      <c r="UML42" s="141"/>
      <c r="UMM42" s="142"/>
      <c r="UMN42" s="142"/>
      <c r="UMO42" s="143"/>
      <c r="UMP42" s="144"/>
      <c r="UMQ42" s="144"/>
      <c r="UMR42" s="144"/>
      <c r="UMS42" s="141"/>
      <c r="UMT42" s="141"/>
      <c r="UMU42" s="142"/>
      <c r="UMV42" s="142"/>
      <c r="UMW42" s="143"/>
      <c r="UMX42" s="144"/>
      <c r="UMY42" s="144"/>
      <c r="UMZ42" s="144"/>
      <c r="UNA42" s="141"/>
      <c r="UNB42" s="141"/>
      <c r="UNC42" s="142"/>
      <c r="UND42" s="142"/>
      <c r="UNE42" s="143"/>
      <c r="UNF42" s="144"/>
      <c r="UNG42" s="144"/>
      <c r="UNH42" s="144"/>
      <c r="UNI42" s="141"/>
      <c r="UNJ42" s="141"/>
      <c r="UNK42" s="142"/>
      <c r="UNL42" s="142"/>
      <c r="UNM42" s="143"/>
      <c r="UNN42" s="144"/>
      <c r="UNO42" s="144"/>
      <c r="UNP42" s="144"/>
      <c r="UNQ42" s="141"/>
      <c r="UNR42" s="141"/>
      <c r="UNS42" s="142"/>
      <c r="UNT42" s="142"/>
      <c r="UNU42" s="143"/>
      <c r="UNV42" s="144"/>
      <c r="UNW42" s="144"/>
      <c r="UNX42" s="144"/>
      <c r="UNY42" s="141"/>
      <c r="UNZ42" s="141"/>
      <c r="UOA42" s="142"/>
      <c r="UOB42" s="142"/>
      <c r="UOC42" s="143"/>
      <c r="UOD42" s="144"/>
      <c r="UOE42" s="144"/>
      <c r="UOF42" s="144"/>
      <c r="UOG42" s="141"/>
      <c r="UOH42" s="141"/>
      <c r="UOI42" s="142"/>
      <c r="UOJ42" s="142"/>
      <c r="UOK42" s="143"/>
      <c r="UOL42" s="144"/>
      <c r="UOM42" s="144"/>
      <c r="UON42" s="144"/>
      <c r="UOO42" s="141"/>
      <c r="UOP42" s="141"/>
      <c r="UOQ42" s="142"/>
      <c r="UOR42" s="142"/>
      <c r="UOS42" s="143"/>
      <c r="UOT42" s="144"/>
      <c r="UOU42" s="144"/>
      <c r="UOV42" s="144"/>
      <c r="UOW42" s="141"/>
      <c r="UOX42" s="141"/>
      <c r="UOY42" s="142"/>
      <c r="UOZ42" s="142"/>
      <c r="UPA42" s="143"/>
      <c r="UPB42" s="144"/>
      <c r="UPC42" s="144"/>
      <c r="UPD42" s="144"/>
      <c r="UPE42" s="141"/>
      <c r="UPF42" s="141"/>
      <c r="UPG42" s="142"/>
      <c r="UPH42" s="142"/>
      <c r="UPI42" s="143"/>
      <c r="UPJ42" s="144"/>
      <c r="UPK42" s="144"/>
      <c r="UPL42" s="144"/>
      <c r="UPM42" s="141"/>
      <c r="UPN42" s="141"/>
      <c r="UPO42" s="142"/>
      <c r="UPP42" s="142"/>
      <c r="UPQ42" s="143"/>
      <c r="UPR42" s="144"/>
      <c r="UPS42" s="144"/>
      <c r="UPT42" s="144"/>
      <c r="UPU42" s="141"/>
      <c r="UPV42" s="141"/>
      <c r="UPW42" s="142"/>
      <c r="UPX42" s="142"/>
      <c r="UPY42" s="143"/>
      <c r="UPZ42" s="144"/>
      <c r="UQA42" s="144"/>
      <c r="UQB42" s="144"/>
      <c r="UQC42" s="141"/>
      <c r="UQD42" s="141"/>
      <c r="UQE42" s="142"/>
      <c r="UQF42" s="142"/>
      <c r="UQG42" s="143"/>
      <c r="UQH42" s="144"/>
      <c r="UQI42" s="144"/>
      <c r="UQJ42" s="144"/>
      <c r="UQK42" s="141"/>
      <c r="UQL42" s="141"/>
      <c r="UQM42" s="142"/>
      <c r="UQN42" s="142"/>
      <c r="UQO42" s="143"/>
      <c r="UQP42" s="144"/>
      <c r="UQQ42" s="144"/>
      <c r="UQR42" s="144"/>
      <c r="UQS42" s="141"/>
      <c r="UQT42" s="141"/>
      <c r="UQU42" s="142"/>
      <c r="UQV42" s="142"/>
      <c r="UQW42" s="143"/>
      <c r="UQX42" s="144"/>
      <c r="UQY42" s="144"/>
      <c r="UQZ42" s="144"/>
      <c r="URA42" s="141"/>
      <c r="URB42" s="141"/>
      <c r="URC42" s="142"/>
      <c r="URD42" s="142"/>
      <c r="URE42" s="143"/>
      <c r="URF42" s="144"/>
      <c r="URG42" s="144"/>
      <c r="URH42" s="144"/>
      <c r="URI42" s="141"/>
      <c r="URJ42" s="141"/>
      <c r="URK42" s="142"/>
      <c r="URL42" s="142"/>
      <c r="URM42" s="143"/>
      <c r="URN42" s="144"/>
      <c r="URO42" s="144"/>
      <c r="URP42" s="144"/>
      <c r="URQ42" s="141"/>
      <c r="URR42" s="141"/>
      <c r="URS42" s="142"/>
      <c r="URT42" s="142"/>
      <c r="URU42" s="143"/>
      <c r="URV42" s="144"/>
      <c r="URW42" s="144"/>
      <c r="URX42" s="144"/>
      <c r="URY42" s="141"/>
      <c r="URZ42" s="141"/>
      <c r="USA42" s="142"/>
      <c r="USB42" s="142"/>
      <c r="USC42" s="143"/>
      <c r="USD42" s="144"/>
      <c r="USE42" s="144"/>
      <c r="USF42" s="144"/>
      <c r="USG42" s="141"/>
      <c r="USH42" s="141"/>
      <c r="USI42" s="142"/>
      <c r="USJ42" s="142"/>
      <c r="USK42" s="143"/>
      <c r="USL42" s="144"/>
      <c r="USM42" s="144"/>
      <c r="USN42" s="144"/>
      <c r="USO42" s="141"/>
      <c r="USP42" s="141"/>
      <c r="USQ42" s="142"/>
      <c r="USR42" s="142"/>
      <c r="USS42" s="143"/>
      <c r="UST42" s="144"/>
      <c r="USU42" s="144"/>
      <c r="USV42" s="144"/>
      <c r="USW42" s="141"/>
      <c r="USX42" s="141"/>
      <c r="USY42" s="142"/>
      <c r="USZ42" s="142"/>
      <c r="UTA42" s="143"/>
      <c r="UTB42" s="144"/>
      <c r="UTC42" s="144"/>
      <c r="UTD42" s="144"/>
      <c r="UTE42" s="141"/>
      <c r="UTF42" s="141"/>
      <c r="UTG42" s="142"/>
      <c r="UTH42" s="142"/>
      <c r="UTI42" s="143"/>
      <c r="UTJ42" s="144"/>
      <c r="UTK42" s="144"/>
      <c r="UTL42" s="144"/>
      <c r="UTM42" s="141"/>
      <c r="UTN42" s="141"/>
      <c r="UTO42" s="142"/>
      <c r="UTP42" s="142"/>
      <c r="UTQ42" s="143"/>
      <c r="UTR42" s="144"/>
      <c r="UTS42" s="144"/>
      <c r="UTT42" s="144"/>
      <c r="UTU42" s="141"/>
      <c r="UTV42" s="141"/>
      <c r="UTW42" s="142"/>
      <c r="UTX42" s="142"/>
      <c r="UTY42" s="143"/>
      <c r="UTZ42" s="144"/>
      <c r="UUA42" s="144"/>
      <c r="UUB42" s="144"/>
      <c r="UUC42" s="141"/>
      <c r="UUD42" s="141"/>
      <c r="UUE42" s="142"/>
      <c r="UUF42" s="142"/>
      <c r="UUG42" s="143"/>
      <c r="UUH42" s="144"/>
      <c r="UUI42" s="144"/>
      <c r="UUJ42" s="144"/>
      <c r="UUK42" s="141"/>
      <c r="UUL42" s="141"/>
      <c r="UUM42" s="142"/>
      <c r="UUN42" s="142"/>
      <c r="UUO42" s="143"/>
      <c r="UUP42" s="144"/>
      <c r="UUQ42" s="144"/>
      <c r="UUR42" s="144"/>
      <c r="UUS42" s="141"/>
      <c r="UUT42" s="141"/>
      <c r="UUU42" s="142"/>
      <c r="UUV42" s="142"/>
      <c r="UUW42" s="143"/>
      <c r="UUX42" s="144"/>
      <c r="UUY42" s="144"/>
      <c r="UUZ42" s="144"/>
      <c r="UVA42" s="141"/>
      <c r="UVB42" s="141"/>
      <c r="UVC42" s="142"/>
      <c r="UVD42" s="142"/>
      <c r="UVE42" s="143"/>
      <c r="UVF42" s="144"/>
      <c r="UVG42" s="144"/>
      <c r="UVH42" s="144"/>
      <c r="UVI42" s="141"/>
      <c r="UVJ42" s="141"/>
      <c r="UVK42" s="142"/>
      <c r="UVL42" s="142"/>
      <c r="UVM42" s="143"/>
      <c r="UVN42" s="144"/>
      <c r="UVO42" s="144"/>
      <c r="UVP42" s="144"/>
      <c r="UVQ42" s="141"/>
      <c r="UVR42" s="141"/>
      <c r="UVS42" s="142"/>
      <c r="UVT42" s="142"/>
      <c r="UVU42" s="143"/>
      <c r="UVV42" s="144"/>
      <c r="UVW42" s="144"/>
      <c r="UVX42" s="144"/>
      <c r="UVY42" s="141"/>
      <c r="UVZ42" s="141"/>
      <c r="UWA42" s="142"/>
      <c r="UWB42" s="142"/>
      <c r="UWC42" s="143"/>
      <c r="UWD42" s="144"/>
      <c r="UWE42" s="144"/>
      <c r="UWF42" s="144"/>
      <c r="UWG42" s="141"/>
      <c r="UWH42" s="141"/>
      <c r="UWI42" s="142"/>
      <c r="UWJ42" s="142"/>
      <c r="UWK42" s="143"/>
      <c r="UWL42" s="144"/>
      <c r="UWM42" s="144"/>
      <c r="UWN42" s="144"/>
      <c r="UWO42" s="141"/>
      <c r="UWP42" s="141"/>
      <c r="UWQ42" s="142"/>
      <c r="UWR42" s="142"/>
      <c r="UWS42" s="143"/>
      <c r="UWT42" s="144"/>
      <c r="UWU42" s="144"/>
      <c r="UWV42" s="144"/>
      <c r="UWW42" s="141"/>
      <c r="UWX42" s="141"/>
      <c r="UWY42" s="142"/>
      <c r="UWZ42" s="142"/>
      <c r="UXA42" s="143"/>
      <c r="UXB42" s="144"/>
      <c r="UXC42" s="144"/>
      <c r="UXD42" s="144"/>
      <c r="UXE42" s="141"/>
      <c r="UXF42" s="141"/>
      <c r="UXG42" s="142"/>
      <c r="UXH42" s="142"/>
      <c r="UXI42" s="143"/>
      <c r="UXJ42" s="144"/>
      <c r="UXK42" s="144"/>
      <c r="UXL42" s="144"/>
      <c r="UXM42" s="141"/>
      <c r="UXN42" s="141"/>
      <c r="UXO42" s="142"/>
      <c r="UXP42" s="142"/>
      <c r="UXQ42" s="143"/>
      <c r="UXR42" s="144"/>
      <c r="UXS42" s="144"/>
      <c r="UXT42" s="144"/>
      <c r="UXU42" s="141"/>
      <c r="UXV42" s="141"/>
      <c r="UXW42" s="142"/>
      <c r="UXX42" s="142"/>
      <c r="UXY42" s="143"/>
      <c r="UXZ42" s="144"/>
      <c r="UYA42" s="144"/>
      <c r="UYB42" s="144"/>
      <c r="UYC42" s="141"/>
      <c r="UYD42" s="141"/>
      <c r="UYE42" s="142"/>
      <c r="UYF42" s="142"/>
      <c r="UYG42" s="143"/>
      <c r="UYH42" s="144"/>
      <c r="UYI42" s="144"/>
      <c r="UYJ42" s="144"/>
      <c r="UYK42" s="141"/>
      <c r="UYL42" s="141"/>
      <c r="UYM42" s="142"/>
      <c r="UYN42" s="142"/>
      <c r="UYO42" s="143"/>
      <c r="UYP42" s="144"/>
      <c r="UYQ42" s="144"/>
      <c r="UYR42" s="144"/>
      <c r="UYS42" s="141"/>
      <c r="UYT42" s="141"/>
      <c r="UYU42" s="142"/>
      <c r="UYV42" s="142"/>
      <c r="UYW42" s="143"/>
      <c r="UYX42" s="144"/>
      <c r="UYY42" s="144"/>
      <c r="UYZ42" s="144"/>
      <c r="UZA42" s="141"/>
      <c r="UZB42" s="141"/>
      <c r="UZC42" s="142"/>
      <c r="UZD42" s="142"/>
      <c r="UZE42" s="143"/>
      <c r="UZF42" s="144"/>
      <c r="UZG42" s="144"/>
      <c r="UZH42" s="144"/>
      <c r="UZI42" s="141"/>
      <c r="UZJ42" s="141"/>
      <c r="UZK42" s="142"/>
      <c r="UZL42" s="142"/>
      <c r="UZM42" s="143"/>
      <c r="UZN42" s="144"/>
      <c r="UZO42" s="144"/>
      <c r="UZP42" s="144"/>
      <c r="UZQ42" s="141"/>
      <c r="UZR42" s="141"/>
      <c r="UZS42" s="142"/>
      <c r="UZT42" s="142"/>
      <c r="UZU42" s="143"/>
      <c r="UZV42" s="144"/>
      <c r="UZW42" s="144"/>
      <c r="UZX42" s="144"/>
      <c r="UZY42" s="141"/>
      <c r="UZZ42" s="141"/>
      <c r="VAA42" s="142"/>
      <c r="VAB42" s="142"/>
      <c r="VAC42" s="143"/>
      <c r="VAD42" s="144"/>
      <c r="VAE42" s="144"/>
      <c r="VAF42" s="144"/>
      <c r="VAG42" s="141"/>
      <c r="VAH42" s="141"/>
      <c r="VAI42" s="142"/>
      <c r="VAJ42" s="142"/>
      <c r="VAK42" s="143"/>
      <c r="VAL42" s="144"/>
      <c r="VAM42" s="144"/>
      <c r="VAN42" s="144"/>
      <c r="VAO42" s="141"/>
      <c r="VAP42" s="141"/>
      <c r="VAQ42" s="142"/>
      <c r="VAR42" s="142"/>
      <c r="VAS42" s="143"/>
      <c r="VAT42" s="144"/>
      <c r="VAU42" s="144"/>
      <c r="VAV42" s="144"/>
      <c r="VAW42" s="141"/>
      <c r="VAX42" s="141"/>
      <c r="VAY42" s="142"/>
      <c r="VAZ42" s="142"/>
      <c r="VBA42" s="143"/>
      <c r="VBB42" s="144"/>
      <c r="VBC42" s="144"/>
      <c r="VBD42" s="144"/>
      <c r="VBE42" s="141"/>
      <c r="VBF42" s="141"/>
      <c r="VBG42" s="142"/>
      <c r="VBH42" s="142"/>
      <c r="VBI42" s="143"/>
      <c r="VBJ42" s="144"/>
      <c r="VBK42" s="144"/>
      <c r="VBL42" s="144"/>
      <c r="VBM42" s="141"/>
      <c r="VBN42" s="141"/>
      <c r="VBO42" s="142"/>
      <c r="VBP42" s="142"/>
      <c r="VBQ42" s="143"/>
      <c r="VBR42" s="144"/>
      <c r="VBS42" s="144"/>
      <c r="VBT42" s="144"/>
      <c r="VBU42" s="141"/>
      <c r="VBV42" s="141"/>
      <c r="VBW42" s="142"/>
      <c r="VBX42" s="142"/>
      <c r="VBY42" s="143"/>
      <c r="VBZ42" s="144"/>
      <c r="VCA42" s="144"/>
      <c r="VCB42" s="144"/>
      <c r="VCC42" s="141"/>
      <c r="VCD42" s="141"/>
      <c r="VCE42" s="142"/>
      <c r="VCF42" s="142"/>
      <c r="VCG42" s="143"/>
      <c r="VCH42" s="144"/>
      <c r="VCI42" s="144"/>
      <c r="VCJ42" s="144"/>
      <c r="VCK42" s="141"/>
      <c r="VCL42" s="141"/>
      <c r="VCM42" s="142"/>
      <c r="VCN42" s="142"/>
      <c r="VCO42" s="143"/>
      <c r="VCP42" s="144"/>
      <c r="VCQ42" s="144"/>
      <c r="VCR42" s="144"/>
      <c r="VCS42" s="141"/>
      <c r="VCT42" s="141"/>
      <c r="VCU42" s="142"/>
      <c r="VCV42" s="142"/>
      <c r="VCW42" s="143"/>
      <c r="VCX42" s="144"/>
      <c r="VCY42" s="144"/>
      <c r="VCZ42" s="144"/>
      <c r="VDA42" s="141"/>
      <c r="VDB42" s="141"/>
      <c r="VDC42" s="142"/>
      <c r="VDD42" s="142"/>
      <c r="VDE42" s="143"/>
      <c r="VDF42" s="144"/>
      <c r="VDG42" s="144"/>
      <c r="VDH42" s="144"/>
      <c r="VDI42" s="141"/>
      <c r="VDJ42" s="141"/>
      <c r="VDK42" s="142"/>
      <c r="VDL42" s="142"/>
      <c r="VDM42" s="143"/>
      <c r="VDN42" s="144"/>
      <c r="VDO42" s="144"/>
      <c r="VDP42" s="144"/>
      <c r="VDQ42" s="141"/>
      <c r="VDR42" s="141"/>
      <c r="VDS42" s="142"/>
      <c r="VDT42" s="142"/>
      <c r="VDU42" s="143"/>
      <c r="VDV42" s="144"/>
      <c r="VDW42" s="144"/>
      <c r="VDX42" s="144"/>
      <c r="VDY42" s="141"/>
      <c r="VDZ42" s="141"/>
      <c r="VEA42" s="142"/>
      <c r="VEB42" s="142"/>
      <c r="VEC42" s="143"/>
      <c r="VED42" s="144"/>
      <c r="VEE42" s="144"/>
      <c r="VEF42" s="144"/>
      <c r="VEG42" s="141"/>
      <c r="VEH42" s="141"/>
      <c r="VEI42" s="142"/>
      <c r="VEJ42" s="142"/>
      <c r="VEK42" s="143"/>
      <c r="VEL42" s="144"/>
      <c r="VEM42" s="144"/>
      <c r="VEN42" s="144"/>
      <c r="VEO42" s="141"/>
      <c r="VEP42" s="141"/>
      <c r="VEQ42" s="142"/>
      <c r="VER42" s="142"/>
      <c r="VES42" s="143"/>
      <c r="VET42" s="144"/>
      <c r="VEU42" s="144"/>
      <c r="VEV42" s="144"/>
      <c r="VEW42" s="141"/>
      <c r="VEX42" s="141"/>
      <c r="VEY42" s="142"/>
      <c r="VEZ42" s="142"/>
      <c r="VFA42" s="143"/>
      <c r="VFB42" s="144"/>
      <c r="VFC42" s="144"/>
      <c r="VFD42" s="144"/>
      <c r="VFE42" s="141"/>
      <c r="VFF42" s="141"/>
      <c r="VFG42" s="142"/>
      <c r="VFH42" s="142"/>
      <c r="VFI42" s="143"/>
      <c r="VFJ42" s="144"/>
      <c r="VFK42" s="144"/>
      <c r="VFL42" s="144"/>
      <c r="VFM42" s="141"/>
      <c r="VFN42" s="141"/>
      <c r="VFO42" s="142"/>
      <c r="VFP42" s="142"/>
      <c r="VFQ42" s="143"/>
      <c r="VFR42" s="144"/>
      <c r="VFS42" s="144"/>
      <c r="VFT42" s="144"/>
      <c r="VFU42" s="141"/>
      <c r="VFV42" s="141"/>
      <c r="VFW42" s="142"/>
      <c r="VFX42" s="142"/>
      <c r="VFY42" s="143"/>
      <c r="VFZ42" s="144"/>
      <c r="VGA42" s="144"/>
      <c r="VGB42" s="144"/>
      <c r="VGC42" s="141"/>
      <c r="VGD42" s="141"/>
      <c r="VGE42" s="142"/>
      <c r="VGF42" s="142"/>
      <c r="VGG42" s="143"/>
      <c r="VGH42" s="144"/>
      <c r="VGI42" s="144"/>
      <c r="VGJ42" s="144"/>
      <c r="VGK42" s="141"/>
      <c r="VGL42" s="141"/>
      <c r="VGM42" s="142"/>
      <c r="VGN42" s="142"/>
      <c r="VGO42" s="143"/>
      <c r="VGP42" s="144"/>
      <c r="VGQ42" s="144"/>
      <c r="VGR42" s="144"/>
      <c r="VGS42" s="141"/>
      <c r="VGT42" s="141"/>
      <c r="VGU42" s="142"/>
      <c r="VGV42" s="142"/>
      <c r="VGW42" s="143"/>
      <c r="VGX42" s="144"/>
      <c r="VGY42" s="144"/>
      <c r="VGZ42" s="144"/>
      <c r="VHA42" s="141"/>
      <c r="VHB42" s="141"/>
      <c r="VHC42" s="142"/>
      <c r="VHD42" s="142"/>
      <c r="VHE42" s="143"/>
      <c r="VHF42" s="144"/>
      <c r="VHG42" s="144"/>
      <c r="VHH42" s="144"/>
      <c r="VHI42" s="141"/>
      <c r="VHJ42" s="141"/>
      <c r="VHK42" s="142"/>
      <c r="VHL42" s="142"/>
      <c r="VHM42" s="143"/>
      <c r="VHN42" s="144"/>
      <c r="VHO42" s="144"/>
      <c r="VHP42" s="144"/>
      <c r="VHQ42" s="141"/>
      <c r="VHR42" s="141"/>
      <c r="VHS42" s="142"/>
      <c r="VHT42" s="142"/>
      <c r="VHU42" s="143"/>
      <c r="VHV42" s="144"/>
      <c r="VHW42" s="144"/>
      <c r="VHX42" s="144"/>
      <c r="VHY42" s="141"/>
      <c r="VHZ42" s="141"/>
      <c r="VIA42" s="142"/>
      <c r="VIB42" s="142"/>
      <c r="VIC42" s="143"/>
      <c r="VID42" s="144"/>
      <c r="VIE42" s="144"/>
      <c r="VIF42" s="144"/>
      <c r="VIG42" s="141"/>
      <c r="VIH42" s="141"/>
      <c r="VII42" s="142"/>
      <c r="VIJ42" s="142"/>
      <c r="VIK42" s="143"/>
      <c r="VIL42" s="144"/>
      <c r="VIM42" s="144"/>
      <c r="VIN42" s="144"/>
      <c r="VIO42" s="141"/>
      <c r="VIP42" s="141"/>
      <c r="VIQ42" s="142"/>
      <c r="VIR42" s="142"/>
      <c r="VIS42" s="143"/>
      <c r="VIT42" s="144"/>
      <c r="VIU42" s="144"/>
      <c r="VIV42" s="144"/>
      <c r="VIW42" s="141"/>
      <c r="VIX42" s="141"/>
      <c r="VIY42" s="142"/>
      <c r="VIZ42" s="142"/>
      <c r="VJA42" s="143"/>
      <c r="VJB42" s="144"/>
      <c r="VJC42" s="144"/>
      <c r="VJD42" s="144"/>
      <c r="VJE42" s="141"/>
      <c r="VJF42" s="141"/>
      <c r="VJG42" s="142"/>
      <c r="VJH42" s="142"/>
      <c r="VJI42" s="143"/>
      <c r="VJJ42" s="144"/>
      <c r="VJK42" s="144"/>
      <c r="VJL42" s="144"/>
      <c r="VJM42" s="141"/>
      <c r="VJN42" s="141"/>
      <c r="VJO42" s="142"/>
      <c r="VJP42" s="142"/>
      <c r="VJQ42" s="143"/>
      <c r="VJR42" s="144"/>
      <c r="VJS42" s="144"/>
      <c r="VJT42" s="144"/>
      <c r="VJU42" s="141"/>
      <c r="VJV42" s="141"/>
      <c r="VJW42" s="142"/>
      <c r="VJX42" s="142"/>
      <c r="VJY42" s="143"/>
      <c r="VJZ42" s="144"/>
      <c r="VKA42" s="144"/>
      <c r="VKB42" s="144"/>
      <c r="VKC42" s="141"/>
      <c r="VKD42" s="141"/>
      <c r="VKE42" s="142"/>
      <c r="VKF42" s="142"/>
      <c r="VKG42" s="143"/>
      <c r="VKH42" s="144"/>
      <c r="VKI42" s="144"/>
      <c r="VKJ42" s="144"/>
      <c r="VKK42" s="141"/>
      <c r="VKL42" s="141"/>
      <c r="VKM42" s="142"/>
      <c r="VKN42" s="142"/>
      <c r="VKO42" s="143"/>
      <c r="VKP42" s="144"/>
      <c r="VKQ42" s="144"/>
      <c r="VKR42" s="144"/>
      <c r="VKS42" s="141"/>
      <c r="VKT42" s="141"/>
      <c r="VKU42" s="142"/>
      <c r="VKV42" s="142"/>
      <c r="VKW42" s="143"/>
      <c r="VKX42" s="144"/>
      <c r="VKY42" s="144"/>
      <c r="VKZ42" s="144"/>
      <c r="VLA42" s="141"/>
      <c r="VLB42" s="141"/>
      <c r="VLC42" s="142"/>
      <c r="VLD42" s="142"/>
      <c r="VLE42" s="143"/>
      <c r="VLF42" s="144"/>
      <c r="VLG42" s="144"/>
      <c r="VLH42" s="144"/>
      <c r="VLI42" s="141"/>
      <c r="VLJ42" s="141"/>
      <c r="VLK42" s="142"/>
      <c r="VLL42" s="142"/>
      <c r="VLM42" s="143"/>
      <c r="VLN42" s="144"/>
      <c r="VLO42" s="144"/>
      <c r="VLP42" s="144"/>
      <c r="VLQ42" s="141"/>
      <c r="VLR42" s="141"/>
      <c r="VLS42" s="142"/>
      <c r="VLT42" s="142"/>
      <c r="VLU42" s="143"/>
      <c r="VLV42" s="144"/>
      <c r="VLW42" s="144"/>
      <c r="VLX42" s="144"/>
      <c r="VLY42" s="141"/>
      <c r="VLZ42" s="141"/>
      <c r="VMA42" s="142"/>
      <c r="VMB42" s="142"/>
      <c r="VMC42" s="143"/>
      <c r="VMD42" s="144"/>
      <c r="VME42" s="144"/>
      <c r="VMF42" s="144"/>
      <c r="VMG42" s="141"/>
      <c r="VMH42" s="141"/>
      <c r="VMI42" s="142"/>
      <c r="VMJ42" s="142"/>
      <c r="VMK42" s="143"/>
      <c r="VML42" s="144"/>
      <c r="VMM42" s="144"/>
      <c r="VMN42" s="144"/>
      <c r="VMO42" s="141"/>
      <c r="VMP42" s="141"/>
      <c r="VMQ42" s="142"/>
      <c r="VMR42" s="142"/>
      <c r="VMS42" s="143"/>
      <c r="VMT42" s="144"/>
      <c r="VMU42" s="144"/>
      <c r="VMV42" s="144"/>
      <c r="VMW42" s="141"/>
      <c r="VMX42" s="141"/>
      <c r="VMY42" s="142"/>
      <c r="VMZ42" s="142"/>
      <c r="VNA42" s="143"/>
      <c r="VNB42" s="144"/>
      <c r="VNC42" s="144"/>
      <c r="VND42" s="144"/>
      <c r="VNE42" s="141"/>
      <c r="VNF42" s="141"/>
      <c r="VNG42" s="142"/>
      <c r="VNH42" s="142"/>
      <c r="VNI42" s="143"/>
      <c r="VNJ42" s="144"/>
      <c r="VNK42" s="144"/>
      <c r="VNL42" s="144"/>
      <c r="VNM42" s="141"/>
      <c r="VNN42" s="141"/>
      <c r="VNO42" s="142"/>
      <c r="VNP42" s="142"/>
      <c r="VNQ42" s="143"/>
      <c r="VNR42" s="144"/>
      <c r="VNS42" s="144"/>
      <c r="VNT42" s="144"/>
      <c r="VNU42" s="141"/>
      <c r="VNV42" s="141"/>
      <c r="VNW42" s="142"/>
      <c r="VNX42" s="142"/>
      <c r="VNY42" s="143"/>
      <c r="VNZ42" s="144"/>
      <c r="VOA42" s="144"/>
      <c r="VOB42" s="144"/>
      <c r="VOC42" s="141"/>
      <c r="VOD42" s="141"/>
      <c r="VOE42" s="142"/>
      <c r="VOF42" s="142"/>
      <c r="VOG42" s="143"/>
      <c r="VOH42" s="144"/>
      <c r="VOI42" s="144"/>
      <c r="VOJ42" s="144"/>
      <c r="VOK42" s="141"/>
      <c r="VOL42" s="141"/>
      <c r="VOM42" s="142"/>
      <c r="VON42" s="142"/>
      <c r="VOO42" s="143"/>
      <c r="VOP42" s="144"/>
      <c r="VOQ42" s="144"/>
      <c r="VOR42" s="144"/>
      <c r="VOS42" s="141"/>
      <c r="VOT42" s="141"/>
      <c r="VOU42" s="142"/>
      <c r="VOV42" s="142"/>
      <c r="VOW42" s="143"/>
      <c r="VOX42" s="144"/>
      <c r="VOY42" s="144"/>
      <c r="VOZ42" s="144"/>
      <c r="VPA42" s="141"/>
      <c r="VPB42" s="141"/>
      <c r="VPC42" s="142"/>
      <c r="VPD42" s="142"/>
      <c r="VPE42" s="143"/>
      <c r="VPF42" s="144"/>
      <c r="VPG42" s="144"/>
      <c r="VPH42" s="144"/>
      <c r="VPI42" s="141"/>
      <c r="VPJ42" s="141"/>
      <c r="VPK42" s="142"/>
      <c r="VPL42" s="142"/>
      <c r="VPM42" s="143"/>
      <c r="VPN42" s="144"/>
      <c r="VPO42" s="144"/>
      <c r="VPP42" s="144"/>
      <c r="VPQ42" s="141"/>
      <c r="VPR42" s="141"/>
      <c r="VPS42" s="142"/>
      <c r="VPT42" s="142"/>
      <c r="VPU42" s="143"/>
      <c r="VPV42" s="144"/>
      <c r="VPW42" s="144"/>
      <c r="VPX42" s="144"/>
      <c r="VPY42" s="141"/>
      <c r="VPZ42" s="141"/>
      <c r="VQA42" s="142"/>
      <c r="VQB42" s="142"/>
      <c r="VQC42" s="143"/>
      <c r="VQD42" s="144"/>
      <c r="VQE42" s="144"/>
      <c r="VQF42" s="144"/>
      <c r="VQG42" s="141"/>
      <c r="VQH42" s="141"/>
      <c r="VQI42" s="142"/>
      <c r="VQJ42" s="142"/>
      <c r="VQK42" s="143"/>
      <c r="VQL42" s="144"/>
      <c r="VQM42" s="144"/>
      <c r="VQN42" s="144"/>
      <c r="VQO42" s="141"/>
      <c r="VQP42" s="141"/>
      <c r="VQQ42" s="142"/>
      <c r="VQR42" s="142"/>
      <c r="VQS42" s="143"/>
      <c r="VQT42" s="144"/>
      <c r="VQU42" s="144"/>
      <c r="VQV42" s="144"/>
      <c r="VQW42" s="141"/>
      <c r="VQX42" s="141"/>
      <c r="VQY42" s="142"/>
      <c r="VQZ42" s="142"/>
      <c r="VRA42" s="143"/>
      <c r="VRB42" s="144"/>
      <c r="VRC42" s="144"/>
      <c r="VRD42" s="144"/>
      <c r="VRE42" s="141"/>
      <c r="VRF42" s="141"/>
      <c r="VRG42" s="142"/>
      <c r="VRH42" s="142"/>
      <c r="VRI42" s="143"/>
      <c r="VRJ42" s="144"/>
      <c r="VRK42" s="144"/>
      <c r="VRL42" s="144"/>
      <c r="VRM42" s="141"/>
      <c r="VRN42" s="141"/>
      <c r="VRO42" s="142"/>
      <c r="VRP42" s="142"/>
      <c r="VRQ42" s="143"/>
      <c r="VRR42" s="144"/>
      <c r="VRS42" s="144"/>
      <c r="VRT42" s="144"/>
      <c r="VRU42" s="141"/>
      <c r="VRV42" s="141"/>
      <c r="VRW42" s="142"/>
      <c r="VRX42" s="142"/>
      <c r="VRY42" s="143"/>
      <c r="VRZ42" s="144"/>
      <c r="VSA42" s="144"/>
      <c r="VSB42" s="144"/>
      <c r="VSC42" s="141"/>
      <c r="VSD42" s="141"/>
      <c r="VSE42" s="142"/>
      <c r="VSF42" s="142"/>
      <c r="VSG42" s="143"/>
      <c r="VSH42" s="144"/>
      <c r="VSI42" s="144"/>
      <c r="VSJ42" s="144"/>
      <c r="VSK42" s="141"/>
      <c r="VSL42" s="141"/>
      <c r="VSM42" s="142"/>
      <c r="VSN42" s="142"/>
      <c r="VSO42" s="143"/>
      <c r="VSP42" s="144"/>
      <c r="VSQ42" s="144"/>
      <c r="VSR42" s="144"/>
      <c r="VSS42" s="141"/>
      <c r="VST42" s="141"/>
      <c r="VSU42" s="142"/>
      <c r="VSV42" s="142"/>
      <c r="VSW42" s="143"/>
      <c r="VSX42" s="144"/>
      <c r="VSY42" s="144"/>
      <c r="VSZ42" s="144"/>
      <c r="VTA42" s="141"/>
      <c r="VTB42" s="141"/>
      <c r="VTC42" s="142"/>
      <c r="VTD42" s="142"/>
      <c r="VTE42" s="143"/>
      <c r="VTF42" s="144"/>
      <c r="VTG42" s="144"/>
      <c r="VTH42" s="144"/>
      <c r="VTI42" s="141"/>
      <c r="VTJ42" s="141"/>
      <c r="VTK42" s="142"/>
      <c r="VTL42" s="142"/>
      <c r="VTM42" s="143"/>
      <c r="VTN42" s="144"/>
      <c r="VTO42" s="144"/>
      <c r="VTP42" s="144"/>
      <c r="VTQ42" s="141"/>
      <c r="VTR42" s="141"/>
      <c r="VTS42" s="142"/>
      <c r="VTT42" s="142"/>
      <c r="VTU42" s="143"/>
      <c r="VTV42" s="144"/>
      <c r="VTW42" s="144"/>
      <c r="VTX42" s="144"/>
      <c r="VTY42" s="141"/>
      <c r="VTZ42" s="141"/>
      <c r="VUA42" s="142"/>
      <c r="VUB42" s="142"/>
      <c r="VUC42" s="143"/>
      <c r="VUD42" s="144"/>
      <c r="VUE42" s="144"/>
      <c r="VUF42" s="144"/>
      <c r="VUG42" s="141"/>
      <c r="VUH42" s="141"/>
      <c r="VUI42" s="142"/>
      <c r="VUJ42" s="142"/>
      <c r="VUK42" s="143"/>
      <c r="VUL42" s="144"/>
      <c r="VUM42" s="144"/>
      <c r="VUN42" s="144"/>
      <c r="VUO42" s="141"/>
      <c r="VUP42" s="141"/>
      <c r="VUQ42" s="142"/>
      <c r="VUR42" s="142"/>
      <c r="VUS42" s="143"/>
      <c r="VUT42" s="144"/>
      <c r="VUU42" s="144"/>
      <c r="VUV42" s="144"/>
      <c r="VUW42" s="141"/>
      <c r="VUX42" s="141"/>
      <c r="VUY42" s="142"/>
      <c r="VUZ42" s="142"/>
      <c r="VVA42" s="143"/>
      <c r="VVB42" s="144"/>
      <c r="VVC42" s="144"/>
      <c r="VVD42" s="144"/>
      <c r="VVE42" s="141"/>
      <c r="VVF42" s="141"/>
      <c r="VVG42" s="142"/>
      <c r="VVH42" s="142"/>
      <c r="VVI42" s="143"/>
      <c r="VVJ42" s="144"/>
      <c r="VVK42" s="144"/>
      <c r="VVL42" s="144"/>
      <c r="VVM42" s="141"/>
      <c r="VVN42" s="141"/>
      <c r="VVO42" s="142"/>
      <c r="VVP42" s="142"/>
      <c r="VVQ42" s="143"/>
      <c r="VVR42" s="144"/>
      <c r="VVS42" s="144"/>
      <c r="VVT42" s="144"/>
      <c r="VVU42" s="141"/>
      <c r="VVV42" s="141"/>
      <c r="VVW42" s="142"/>
      <c r="VVX42" s="142"/>
      <c r="VVY42" s="143"/>
      <c r="VVZ42" s="144"/>
      <c r="VWA42" s="144"/>
      <c r="VWB42" s="144"/>
      <c r="VWC42" s="141"/>
      <c r="VWD42" s="141"/>
      <c r="VWE42" s="142"/>
      <c r="VWF42" s="142"/>
      <c r="VWG42" s="143"/>
      <c r="VWH42" s="144"/>
      <c r="VWI42" s="144"/>
      <c r="VWJ42" s="144"/>
      <c r="VWK42" s="141"/>
      <c r="VWL42" s="141"/>
      <c r="VWM42" s="142"/>
      <c r="VWN42" s="142"/>
      <c r="VWO42" s="143"/>
      <c r="VWP42" s="144"/>
      <c r="VWQ42" s="144"/>
      <c r="VWR42" s="144"/>
      <c r="VWS42" s="141"/>
      <c r="VWT42" s="141"/>
      <c r="VWU42" s="142"/>
      <c r="VWV42" s="142"/>
      <c r="VWW42" s="143"/>
      <c r="VWX42" s="144"/>
      <c r="VWY42" s="144"/>
      <c r="VWZ42" s="144"/>
      <c r="VXA42" s="141"/>
      <c r="VXB42" s="141"/>
      <c r="VXC42" s="142"/>
      <c r="VXD42" s="142"/>
      <c r="VXE42" s="143"/>
      <c r="VXF42" s="144"/>
      <c r="VXG42" s="144"/>
      <c r="VXH42" s="144"/>
      <c r="VXI42" s="141"/>
      <c r="VXJ42" s="141"/>
      <c r="VXK42" s="142"/>
      <c r="VXL42" s="142"/>
      <c r="VXM42" s="143"/>
      <c r="VXN42" s="144"/>
      <c r="VXO42" s="144"/>
      <c r="VXP42" s="144"/>
      <c r="VXQ42" s="141"/>
      <c r="VXR42" s="141"/>
      <c r="VXS42" s="142"/>
      <c r="VXT42" s="142"/>
      <c r="VXU42" s="143"/>
      <c r="VXV42" s="144"/>
      <c r="VXW42" s="144"/>
      <c r="VXX42" s="144"/>
      <c r="VXY42" s="141"/>
      <c r="VXZ42" s="141"/>
      <c r="VYA42" s="142"/>
      <c r="VYB42" s="142"/>
      <c r="VYC42" s="143"/>
      <c r="VYD42" s="144"/>
      <c r="VYE42" s="144"/>
      <c r="VYF42" s="144"/>
      <c r="VYG42" s="141"/>
      <c r="VYH42" s="141"/>
      <c r="VYI42" s="142"/>
      <c r="VYJ42" s="142"/>
      <c r="VYK42" s="143"/>
      <c r="VYL42" s="144"/>
      <c r="VYM42" s="144"/>
      <c r="VYN42" s="144"/>
      <c r="VYO42" s="141"/>
      <c r="VYP42" s="141"/>
      <c r="VYQ42" s="142"/>
      <c r="VYR42" s="142"/>
      <c r="VYS42" s="143"/>
      <c r="VYT42" s="144"/>
      <c r="VYU42" s="144"/>
      <c r="VYV42" s="144"/>
      <c r="VYW42" s="141"/>
      <c r="VYX42" s="141"/>
      <c r="VYY42" s="142"/>
      <c r="VYZ42" s="142"/>
      <c r="VZA42" s="143"/>
      <c r="VZB42" s="144"/>
      <c r="VZC42" s="144"/>
      <c r="VZD42" s="144"/>
      <c r="VZE42" s="141"/>
      <c r="VZF42" s="141"/>
      <c r="VZG42" s="142"/>
      <c r="VZH42" s="142"/>
      <c r="VZI42" s="143"/>
      <c r="VZJ42" s="144"/>
      <c r="VZK42" s="144"/>
      <c r="VZL42" s="144"/>
      <c r="VZM42" s="141"/>
      <c r="VZN42" s="141"/>
      <c r="VZO42" s="142"/>
      <c r="VZP42" s="142"/>
      <c r="VZQ42" s="143"/>
      <c r="VZR42" s="144"/>
      <c r="VZS42" s="144"/>
      <c r="VZT42" s="144"/>
      <c r="VZU42" s="141"/>
      <c r="VZV42" s="141"/>
      <c r="VZW42" s="142"/>
      <c r="VZX42" s="142"/>
      <c r="VZY42" s="143"/>
      <c r="VZZ42" s="144"/>
      <c r="WAA42" s="144"/>
      <c r="WAB42" s="144"/>
      <c r="WAC42" s="141"/>
      <c r="WAD42" s="141"/>
      <c r="WAE42" s="142"/>
      <c r="WAF42" s="142"/>
      <c r="WAG42" s="143"/>
      <c r="WAH42" s="144"/>
      <c r="WAI42" s="144"/>
      <c r="WAJ42" s="144"/>
      <c r="WAK42" s="141"/>
      <c r="WAL42" s="141"/>
      <c r="WAM42" s="142"/>
      <c r="WAN42" s="142"/>
      <c r="WAO42" s="143"/>
      <c r="WAP42" s="144"/>
      <c r="WAQ42" s="144"/>
      <c r="WAR42" s="144"/>
      <c r="WAS42" s="141"/>
      <c r="WAT42" s="141"/>
      <c r="WAU42" s="142"/>
      <c r="WAV42" s="142"/>
      <c r="WAW42" s="143"/>
      <c r="WAX42" s="144"/>
      <c r="WAY42" s="144"/>
      <c r="WAZ42" s="144"/>
      <c r="WBA42" s="141"/>
      <c r="WBB42" s="141"/>
      <c r="WBC42" s="142"/>
      <c r="WBD42" s="142"/>
      <c r="WBE42" s="143"/>
      <c r="WBF42" s="144"/>
      <c r="WBG42" s="144"/>
      <c r="WBH42" s="144"/>
      <c r="WBI42" s="141"/>
      <c r="WBJ42" s="141"/>
      <c r="WBK42" s="142"/>
      <c r="WBL42" s="142"/>
      <c r="WBM42" s="143"/>
      <c r="WBN42" s="144"/>
      <c r="WBO42" s="144"/>
      <c r="WBP42" s="144"/>
      <c r="WBQ42" s="141"/>
      <c r="WBR42" s="141"/>
      <c r="WBS42" s="142"/>
      <c r="WBT42" s="142"/>
      <c r="WBU42" s="143"/>
      <c r="WBV42" s="144"/>
      <c r="WBW42" s="144"/>
      <c r="WBX42" s="144"/>
      <c r="WBY42" s="141"/>
      <c r="WBZ42" s="141"/>
      <c r="WCA42" s="142"/>
      <c r="WCB42" s="142"/>
      <c r="WCC42" s="143"/>
      <c r="WCD42" s="144"/>
      <c r="WCE42" s="144"/>
      <c r="WCF42" s="144"/>
      <c r="WCG42" s="141"/>
      <c r="WCH42" s="141"/>
      <c r="WCI42" s="142"/>
      <c r="WCJ42" s="142"/>
      <c r="WCK42" s="143"/>
      <c r="WCL42" s="144"/>
      <c r="WCM42" s="144"/>
      <c r="WCN42" s="144"/>
      <c r="WCO42" s="141"/>
      <c r="WCP42" s="141"/>
      <c r="WCQ42" s="142"/>
      <c r="WCR42" s="142"/>
      <c r="WCS42" s="143"/>
      <c r="WCT42" s="144"/>
      <c r="WCU42" s="144"/>
      <c r="WCV42" s="144"/>
      <c r="WCW42" s="141"/>
      <c r="WCX42" s="141"/>
      <c r="WCY42" s="142"/>
      <c r="WCZ42" s="142"/>
      <c r="WDA42" s="143"/>
      <c r="WDB42" s="144"/>
      <c r="WDC42" s="144"/>
      <c r="WDD42" s="144"/>
      <c r="WDE42" s="141"/>
      <c r="WDF42" s="141"/>
      <c r="WDG42" s="142"/>
      <c r="WDH42" s="142"/>
      <c r="WDI42" s="143"/>
      <c r="WDJ42" s="144"/>
      <c r="WDK42" s="144"/>
      <c r="WDL42" s="144"/>
      <c r="WDM42" s="141"/>
      <c r="WDN42" s="141"/>
      <c r="WDO42" s="142"/>
      <c r="WDP42" s="142"/>
      <c r="WDQ42" s="143"/>
      <c r="WDR42" s="144"/>
      <c r="WDS42" s="144"/>
      <c r="WDT42" s="144"/>
      <c r="WDU42" s="141"/>
      <c r="WDV42" s="141"/>
      <c r="WDW42" s="142"/>
      <c r="WDX42" s="142"/>
      <c r="WDY42" s="143"/>
      <c r="WDZ42" s="144"/>
      <c r="WEA42" s="144"/>
      <c r="WEB42" s="144"/>
      <c r="WEC42" s="141"/>
      <c r="WED42" s="141"/>
      <c r="WEE42" s="142"/>
      <c r="WEF42" s="142"/>
      <c r="WEG42" s="143"/>
      <c r="WEH42" s="144"/>
      <c r="WEI42" s="144"/>
      <c r="WEJ42" s="144"/>
      <c r="WEK42" s="141"/>
      <c r="WEL42" s="141"/>
      <c r="WEM42" s="142"/>
      <c r="WEN42" s="142"/>
      <c r="WEO42" s="143"/>
      <c r="WEP42" s="144"/>
      <c r="WEQ42" s="144"/>
      <c r="WER42" s="144"/>
      <c r="WES42" s="141"/>
      <c r="WET42" s="141"/>
      <c r="WEU42" s="142"/>
      <c r="WEV42" s="142"/>
      <c r="WEW42" s="143"/>
      <c r="WEX42" s="144"/>
      <c r="WEY42" s="144"/>
      <c r="WEZ42" s="144"/>
      <c r="WFA42" s="141"/>
      <c r="WFB42" s="141"/>
      <c r="WFC42" s="142"/>
      <c r="WFD42" s="142"/>
      <c r="WFE42" s="143"/>
      <c r="WFF42" s="144"/>
      <c r="WFG42" s="144"/>
      <c r="WFH42" s="144"/>
      <c r="WFI42" s="141"/>
      <c r="WFJ42" s="141"/>
      <c r="WFK42" s="142"/>
      <c r="WFL42" s="142"/>
      <c r="WFM42" s="143"/>
      <c r="WFN42" s="144"/>
      <c r="WFO42" s="144"/>
      <c r="WFP42" s="144"/>
      <c r="WFQ42" s="141"/>
      <c r="WFR42" s="141"/>
      <c r="WFS42" s="142"/>
      <c r="WFT42" s="142"/>
      <c r="WFU42" s="143"/>
      <c r="WFV42" s="144"/>
      <c r="WFW42" s="144"/>
      <c r="WFX42" s="144"/>
      <c r="WFY42" s="141"/>
      <c r="WFZ42" s="141"/>
      <c r="WGA42" s="142"/>
      <c r="WGB42" s="142"/>
      <c r="WGC42" s="143"/>
      <c r="WGD42" s="144"/>
      <c r="WGE42" s="144"/>
      <c r="WGF42" s="144"/>
      <c r="WGG42" s="141"/>
      <c r="WGH42" s="141"/>
      <c r="WGI42" s="142"/>
      <c r="WGJ42" s="142"/>
      <c r="WGK42" s="143"/>
      <c r="WGL42" s="144"/>
      <c r="WGM42" s="144"/>
      <c r="WGN42" s="144"/>
      <c r="WGO42" s="141"/>
      <c r="WGP42" s="141"/>
      <c r="WGQ42" s="142"/>
      <c r="WGR42" s="142"/>
      <c r="WGS42" s="143"/>
      <c r="WGT42" s="144"/>
      <c r="WGU42" s="144"/>
      <c r="WGV42" s="144"/>
      <c r="WGW42" s="141"/>
      <c r="WGX42" s="141"/>
      <c r="WGY42" s="142"/>
      <c r="WGZ42" s="142"/>
      <c r="WHA42" s="143"/>
      <c r="WHB42" s="144"/>
      <c r="WHC42" s="144"/>
      <c r="WHD42" s="144"/>
      <c r="WHE42" s="141"/>
      <c r="WHF42" s="141"/>
      <c r="WHG42" s="142"/>
      <c r="WHH42" s="142"/>
      <c r="WHI42" s="143"/>
      <c r="WHJ42" s="144"/>
      <c r="WHK42" s="144"/>
      <c r="WHL42" s="144"/>
      <c r="WHM42" s="141"/>
      <c r="WHN42" s="141"/>
      <c r="WHO42" s="142"/>
      <c r="WHP42" s="142"/>
      <c r="WHQ42" s="143"/>
      <c r="WHR42" s="144"/>
      <c r="WHS42" s="144"/>
      <c r="WHT42" s="144"/>
      <c r="WHU42" s="141"/>
      <c r="WHV42" s="141"/>
      <c r="WHW42" s="142"/>
      <c r="WHX42" s="142"/>
      <c r="WHY42" s="143"/>
      <c r="WHZ42" s="144"/>
      <c r="WIA42" s="144"/>
      <c r="WIB42" s="144"/>
      <c r="WIC42" s="141"/>
      <c r="WID42" s="141"/>
      <c r="WIE42" s="142"/>
      <c r="WIF42" s="142"/>
      <c r="WIG42" s="143"/>
      <c r="WIH42" s="144"/>
      <c r="WII42" s="144"/>
      <c r="WIJ42" s="144"/>
      <c r="WIK42" s="141"/>
      <c r="WIL42" s="141"/>
      <c r="WIM42" s="142"/>
      <c r="WIN42" s="142"/>
      <c r="WIO42" s="143"/>
      <c r="WIP42" s="144"/>
      <c r="WIQ42" s="144"/>
      <c r="WIR42" s="144"/>
      <c r="WIS42" s="141"/>
      <c r="WIT42" s="141"/>
      <c r="WIU42" s="142"/>
      <c r="WIV42" s="142"/>
      <c r="WIW42" s="143"/>
      <c r="WIX42" s="144"/>
      <c r="WIY42" s="144"/>
      <c r="WIZ42" s="144"/>
      <c r="WJA42" s="141"/>
      <c r="WJB42" s="141"/>
      <c r="WJC42" s="142"/>
      <c r="WJD42" s="142"/>
      <c r="WJE42" s="143"/>
      <c r="WJF42" s="144"/>
      <c r="WJG42" s="144"/>
      <c r="WJH42" s="144"/>
      <c r="WJI42" s="141"/>
      <c r="WJJ42" s="141"/>
      <c r="WJK42" s="142"/>
      <c r="WJL42" s="142"/>
      <c r="WJM42" s="143"/>
      <c r="WJN42" s="144"/>
      <c r="WJO42" s="144"/>
      <c r="WJP42" s="144"/>
      <c r="WJQ42" s="141"/>
      <c r="WJR42" s="141"/>
      <c r="WJS42" s="142"/>
      <c r="WJT42" s="142"/>
      <c r="WJU42" s="143"/>
      <c r="WJV42" s="144"/>
      <c r="WJW42" s="144"/>
      <c r="WJX42" s="144"/>
      <c r="WJY42" s="141"/>
      <c r="WJZ42" s="141"/>
      <c r="WKA42" s="142"/>
      <c r="WKB42" s="142"/>
      <c r="WKC42" s="143"/>
      <c r="WKD42" s="144"/>
      <c r="WKE42" s="144"/>
      <c r="WKF42" s="144"/>
      <c r="WKG42" s="141"/>
      <c r="WKH42" s="141"/>
      <c r="WKI42" s="142"/>
      <c r="WKJ42" s="142"/>
      <c r="WKK42" s="143"/>
      <c r="WKL42" s="144"/>
      <c r="WKM42" s="144"/>
      <c r="WKN42" s="144"/>
      <c r="WKO42" s="141"/>
      <c r="WKP42" s="141"/>
      <c r="WKQ42" s="142"/>
      <c r="WKR42" s="142"/>
      <c r="WKS42" s="143"/>
      <c r="WKT42" s="144"/>
      <c r="WKU42" s="144"/>
      <c r="WKV42" s="144"/>
      <c r="WKW42" s="141"/>
      <c r="WKX42" s="141"/>
      <c r="WKY42" s="142"/>
      <c r="WKZ42" s="142"/>
      <c r="WLA42" s="143"/>
      <c r="WLB42" s="144"/>
      <c r="WLC42" s="144"/>
      <c r="WLD42" s="144"/>
      <c r="WLE42" s="141"/>
      <c r="WLF42" s="141"/>
      <c r="WLG42" s="142"/>
      <c r="WLH42" s="142"/>
      <c r="WLI42" s="143"/>
      <c r="WLJ42" s="144"/>
      <c r="WLK42" s="144"/>
      <c r="WLL42" s="144"/>
      <c r="WLM42" s="141"/>
      <c r="WLN42" s="141"/>
      <c r="WLO42" s="142"/>
      <c r="WLP42" s="142"/>
      <c r="WLQ42" s="143"/>
      <c r="WLR42" s="144"/>
      <c r="WLS42" s="144"/>
      <c r="WLT42" s="144"/>
      <c r="WLU42" s="141"/>
      <c r="WLV42" s="141"/>
      <c r="WLW42" s="142"/>
      <c r="WLX42" s="142"/>
      <c r="WLY42" s="143"/>
      <c r="WLZ42" s="144"/>
      <c r="WMA42" s="144"/>
      <c r="WMB42" s="144"/>
      <c r="WMC42" s="141"/>
      <c r="WMD42" s="141"/>
      <c r="WME42" s="142"/>
      <c r="WMF42" s="142"/>
      <c r="WMG42" s="143"/>
      <c r="WMH42" s="144"/>
      <c r="WMI42" s="144"/>
      <c r="WMJ42" s="144"/>
      <c r="WMK42" s="141"/>
      <c r="WML42" s="141"/>
      <c r="WMM42" s="142"/>
      <c r="WMN42" s="142"/>
      <c r="WMO42" s="143"/>
      <c r="WMP42" s="144"/>
      <c r="WMQ42" s="144"/>
      <c r="WMR42" s="144"/>
      <c r="WMS42" s="141"/>
      <c r="WMT42" s="141"/>
      <c r="WMU42" s="142"/>
      <c r="WMV42" s="142"/>
      <c r="WMW42" s="143"/>
      <c r="WMX42" s="144"/>
      <c r="WMY42" s="144"/>
      <c r="WMZ42" s="144"/>
      <c r="WNA42" s="141"/>
      <c r="WNB42" s="141"/>
      <c r="WNC42" s="142"/>
      <c r="WND42" s="142"/>
      <c r="WNE42" s="143"/>
      <c r="WNF42" s="144"/>
      <c r="WNG42" s="144"/>
      <c r="WNH42" s="144"/>
      <c r="WNI42" s="141"/>
      <c r="WNJ42" s="141"/>
      <c r="WNK42" s="142"/>
      <c r="WNL42" s="142"/>
      <c r="WNM42" s="143"/>
      <c r="WNN42" s="144"/>
      <c r="WNO42" s="144"/>
      <c r="WNP42" s="144"/>
      <c r="WNQ42" s="141"/>
      <c r="WNR42" s="141"/>
      <c r="WNS42" s="142"/>
      <c r="WNT42" s="142"/>
      <c r="WNU42" s="143"/>
      <c r="WNV42" s="144"/>
      <c r="WNW42" s="144"/>
      <c r="WNX42" s="144"/>
      <c r="WNY42" s="141"/>
      <c r="WNZ42" s="141"/>
      <c r="WOA42" s="142"/>
      <c r="WOB42" s="142"/>
      <c r="WOC42" s="143"/>
      <c r="WOD42" s="144"/>
      <c r="WOE42" s="144"/>
      <c r="WOF42" s="144"/>
      <c r="WOG42" s="141"/>
      <c r="WOH42" s="141"/>
      <c r="WOI42" s="142"/>
      <c r="WOJ42" s="142"/>
      <c r="WOK42" s="143"/>
      <c r="WOL42" s="144"/>
      <c r="WOM42" s="144"/>
      <c r="WON42" s="144"/>
      <c r="WOO42" s="141"/>
      <c r="WOP42" s="141"/>
      <c r="WOQ42" s="142"/>
      <c r="WOR42" s="142"/>
      <c r="WOS42" s="143"/>
      <c r="WOT42" s="144"/>
      <c r="WOU42" s="144"/>
      <c r="WOV42" s="144"/>
      <c r="WOW42" s="141"/>
      <c r="WOX42" s="141"/>
      <c r="WOY42" s="142"/>
      <c r="WOZ42" s="142"/>
      <c r="WPA42" s="143"/>
      <c r="WPB42" s="144"/>
      <c r="WPC42" s="144"/>
      <c r="WPD42" s="144"/>
      <c r="WPE42" s="141"/>
      <c r="WPF42" s="141"/>
      <c r="WPG42" s="142"/>
      <c r="WPH42" s="142"/>
      <c r="WPI42" s="143"/>
      <c r="WPJ42" s="144"/>
      <c r="WPK42" s="144"/>
      <c r="WPL42" s="144"/>
      <c r="WPM42" s="141"/>
      <c r="WPN42" s="141"/>
      <c r="WPO42" s="142"/>
      <c r="WPP42" s="142"/>
      <c r="WPQ42" s="143"/>
      <c r="WPR42" s="144"/>
      <c r="WPS42" s="144"/>
      <c r="WPT42" s="144"/>
      <c r="WPU42" s="141"/>
      <c r="WPV42" s="141"/>
      <c r="WPW42" s="142"/>
      <c r="WPX42" s="142"/>
      <c r="WPY42" s="143"/>
      <c r="WPZ42" s="144"/>
      <c r="WQA42" s="144"/>
      <c r="WQB42" s="144"/>
      <c r="WQC42" s="141"/>
      <c r="WQD42" s="141"/>
      <c r="WQE42" s="142"/>
      <c r="WQF42" s="142"/>
      <c r="WQG42" s="143"/>
      <c r="WQH42" s="144"/>
      <c r="WQI42" s="144"/>
      <c r="WQJ42" s="144"/>
      <c r="WQK42" s="141"/>
      <c r="WQL42" s="141"/>
      <c r="WQM42" s="142"/>
      <c r="WQN42" s="142"/>
      <c r="WQO42" s="143"/>
      <c r="WQP42" s="144"/>
      <c r="WQQ42" s="144"/>
      <c r="WQR42" s="144"/>
      <c r="WQS42" s="141"/>
      <c r="WQT42" s="141"/>
      <c r="WQU42" s="142"/>
      <c r="WQV42" s="142"/>
      <c r="WQW42" s="143"/>
      <c r="WQX42" s="144"/>
      <c r="WQY42" s="144"/>
      <c r="WQZ42" s="144"/>
      <c r="WRA42" s="141"/>
      <c r="WRB42" s="141"/>
      <c r="WRC42" s="142"/>
      <c r="WRD42" s="142"/>
      <c r="WRE42" s="143"/>
      <c r="WRF42" s="144"/>
      <c r="WRG42" s="144"/>
      <c r="WRH42" s="144"/>
      <c r="WRI42" s="141"/>
      <c r="WRJ42" s="141"/>
      <c r="WRK42" s="142"/>
      <c r="WRL42" s="142"/>
      <c r="WRM42" s="143"/>
      <c r="WRN42" s="144"/>
      <c r="WRO42" s="144"/>
      <c r="WRP42" s="144"/>
      <c r="WRQ42" s="141"/>
      <c r="WRR42" s="141"/>
      <c r="WRS42" s="142"/>
      <c r="WRT42" s="142"/>
      <c r="WRU42" s="143"/>
      <c r="WRV42" s="144"/>
      <c r="WRW42" s="144"/>
      <c r="WRX42" s="144"/>
      <c r="WRY42" s="141"/>
      <c r="WRZ42" s="141"/>
      <c r="WSA42" s="142"/>
      <c r="WSB42" s="142"/>
      <c r="WSC42" s="143"/>
      <c r="WSD42" s="144"/>
      <c r="WSE42" s="144"/>
      <c r="WSF42" s="144"/>
      <c r="WSG42" s="141"/>
      <c r="WSH42" s="141"/>
      <c r="WSI42" s="142"/>
      <c r="WSJ42" s="142"/>
      <c r="WSK42" s="143"/>
      <c r="WSL42" s="144"/>
      <c r="WSM42" s="144"/>
      <c r="WSN42" s="144"/>
      <c r="WSO42" s="141"/>
      <c r="WSP42" s="141"/>
      <c r="WSQ42" s="142"/>
      <c r="WSR42" s="142"/>
      <c r="WSS42" s="143"/>
      <c r="WST42" s="144"/>
      <c r="WSU42" s="144"/>
      <c r="WSV42" s="144"/>
      <c r="WSW42" s="141"/>
      <c r="WSX42" s="141"/>
      <c r="WSY42" s="142"/>
      <c r="WSZ42" s="142"/>
      <c r="WTA42" s="143"/>
      <c r="WTB42" s="144"/>
      <c r="WTC42" s="144"/>
      <c r="WTD42" s="144"/>
      <c r="WTE42" s="141"/>
      <c r="WTF42" s="141"/>
      <c r="WTG42" s="142"/>
      <c r="WTH42" s="142"/>
      <c r="WTI42" s="143"/>
      <c r="WTJ42" s="144"/>
      <c r="WTK42" s="144"/>
      <c r="WTL42" s="144"/>
      <c r="WTM42" s="141"/>
      <c r="WTN42" s="141"/>
      <c r="WTO42" s="142"/>
      <c r="WTP42" s="142"/>
      <c r="WTQ42" s="143"/>
      <c r="WTR42" s="144"/>
      <c r="WTS42" s="144"/>
      <c r="WTT42" s="144"/>
      <c r="WTU42" s="141"/>
      <c r="WTV42" s="141"/>
      <c r="WTW42" s="142"/>
      <c r="WTX42" s="142"/>
      <c r="WTY42" s="143"/>
      <c r="WTZ42" s="144"/>
      <c r="WUA42" s="144"/>
      <c r="WUB42" s="144"/>
      <c r="WUC42" s="141"/>
      <c r="WUD42" s="141"/>
      <c r="WUE42" s="142"/>
      <c r="WUF42" s="142"/>
      <c r="WUG42" s="143"/>
      <c r="WUH42" s="144"/>
      <c r="WUI42" s="144"/>
      <c r="WUJ42" s="144"/>
      <c r="WUK42" s="141"/>
      <c r="WUL42" s="141"/>
      <c r="WUM42" s="142"/>
      <c r="WUN42" s="142"/>
      <c r="WUO42" s="143"/>
      <c r="WUP42" s="144"/>
      <c r="WUQ42" s="144"/>
      <c r="WUR42" s="144"/>
      <c r="WUS42" s="141"/>
      <c r="WUT42" s="141"/>
      <c r="WUU42" s="142"/>
      <c r="WUV42" s="142"/>
      <c r="WUW42" s="143"/>
      <c r="WUX42" s="144"/>
      <c r="WUY42" s="144"/>
      <c r="WUZ42" s="144"/>
      <c r="WVA42" s="141"/>
      <c r="WVB42" s="141"/>
      <c r="WVC42" s="142"/>
      <c r="WVD42" s="142"/>
      <c r="WVE42" s="143"/>
      <c r="WVF42" s="144"/>
      <c r="WVG42" s="144"/>
      <c r="WVH42" s="144"/>
      <c r="WVI42" s="141"/>
      <c r="WVJ42" s="141"/>
      <c r="WVK42" s="142"/>
      <c r="WVL42" s="142"/>
      <c r="WVM42" s="143"/>
      <c r="WVN42" s="144"/>
      <c r="WVO42" s="144"/>
      <c r="WVP42" s="144"/>
      <c r="WVQ42" s="141"/>
      <c r="WVR42" s="141"/>
      <c r="WVS42" s="142"/>
      <c r="WVT42" s="142"/>
      <c r="WVU42" s="143"/>
      <c r="WVV42" s="144"/>
      <c r="WVW42" s="144"/>
      <c r="WVX42" s="144"/>
      <c r="WVY42" s="141"/>
      <c r="WVZ42" s="141"/>
      <c r="WWA42" s="142"/>
      <c r="WWB42" s="142"/>
      <c r="WWC42" s="143"/>
      <c r="WWD42" s="144"/>
      <c r="WWE42" s="144"/>
      <c r="WWF42" s="144"/>
      <c r="WWG42" s="141"/>
      <c r="WWH42" s="141"/>
      <c r="WWI42" s="142"/>
      <c r="WWJ42" s="142"/>
      <c r="WWK42" s="143"/>
      <c r="WWL42" s="144"/>
      <c r="WWM42" s="144"/>
      <c r="WWN42" s="144"/>
      <c r="WWO42" s="141"/>
      <c r="WWP42" s="141"/>
      <c r="WWQ42" s="142"/>
      <c r="WWR42" s="142"/>
      <c r="WWS42" s="143"/>
      <c r="WWT42" s="144"/>
      <c r="WWU42" s="144"/>
      <c r="WWV42" s="144"/>
      <c r="WWW42" s="141"/>
      <c r="WWX42" s="141"/>
      <c r="WWY42" s="142"/>
      <c r="WWZ42" s="142"/>
      <c r="WXA42" s="143"/>
      <c r="WXB42" s="144"/>
      <c r="WXC42" s="144"/>
      <c r="WXD42" s="144"/>
      <c r="WXE42" s="141"/>
      <c r="WXF42" s="141"/>
      <c r="WXG42" s="142"/>
      <c r="WXH42" s="142"/>
      <c r="WXI42" s="143"/>
      <c r="WXJ42" s="144"/>
      <c r="WXK42" s="144"/>
      <c r="WXL42" s="144"/>
      <c r="WXM42" s="141"/>
      <c r="WXN42" s="141"/>
      <c r="WXO42" s="142"/>
      <c r="WXP42" s="142"/>
      <c r="WXQ42" s="143"/>
      <c r="WXR42" s="144"/>
      <c r="WXS42" s="144"/>
      <c r="WXT42" s="144"/>
      <c r="WXU42" s="141"/>
      <c r="WXV42" s="141"/>
      <c r="WXW42" s="142"/>
      <c r="WXX42" s="142"/>
      <c r="WXY42" s="143"/>
      <c r="WXZ42" s="144"/>
      <c r="WYA42" s="144"/>
      <c r="WYB42" s="144"/>
      <c r="WYC42" s="141"/>
      <c r="WYD42" s="141"/>
      <c r="WYE42" s="142"/>
      <c r="WYF42" s="142"/>
      <c r="WYG42" s="143"/>
      <c r="WYH42" s="144"/>
      <c r="WYI42" s="144"/>
      <c r="WYJ42" s="144"/>
      <c r="WYK42" s="141"/>
      <c r="WYL42" s="141"/>
      <c r="WYM42" s="142"/>
      <c r="WYN42" s="142"/>
      <c r="WYO42" s="143"/>
      <c r="WYP42" s="144"/>
      <c r="WYQ42" s="144"/>
      <c r="WYR42" s="144"/>
      <c r="WYS42" s="141"/>
      <c r="WYT42" s="141"/>
      <c r="WYU42" s="142"/>
      <c r="WYV42" s="142"/>
      <c r="WYW42" s="143"/>
      <c r="WYX42" s="144"/>
      <c r="WYY42" s="144"/>
      <c r="WYZ42" s="144"/>
      <c r="WZA42" s="141"/>
      <c r="WZB42" s="141"/>
      <c r="WZC42" s="142"/>
      <c r="WZD42" s="142"/>
      <c r="WZE42" s="143"/>
      <c r="WZF42" s="144"/>
      <c r="WZG42" s="144"/>
      <c r="WZH42" s="144"/>
      <c r="WZI42" s="141"/>
      <c r="WZJ42" s="141"/>
      <c r="WZK42" s="142"/>
      <c r="WZL42" s="142"/>
      <c r="WZM42" s="143"/>
      <c r="WZN42" s="144"/>
      <c r="WZO42" s="144"/>
      <c r="WZP42" s="144"/>
      <c r="WZQ42" s="141"/>
      <c r="WZR42" s="141"/>
      <c r="WZS42" s="142"/>
      <c r="WZT42" s="142"/>
      <c r="WZU42" s="143"/>
      <c r="WZV42" s="144"/>
      <c r="WZW42" s="144"/>
      <c r="WZX42" s="144"/>
      <c r="WZY42" s="141"/>
      <c r="WZZ42" s="141"/>
      <c r="XAA42" s="142"/>
      <c r="XAB42" s="142"/>
      <c r="XAC42" s="143"/>
      <c r="XAD42" s="144"/>
      <c r="XAE42" s="144"/>
      <c r="XAF42" s="144"/>
      <c r="XAG42" s="141"/>
      <c r="XAH42" s="141"/>
      <c r="XAI42" s="142"/>
      <c r="XAJ42" s="142"/>
      <c r="XAK42" s="143"/>
      <c r="XAL42" s="144"/>
      <c r="XAM42" s="144"/>
      <c r="XAN42" s="144"/>
      <c r="XAO42" s="141"/>
      <c r="XAP42" s="141"/>
      <c r="XAQ42" s="142"/>
      <c r="XAR42" s="142"/>
      <c r="XAS42" s="143"/>
      <c r="XAT42" s="144"/>
      <c r="XAU42" s="144"/>
      <c r="XAV42" s="144"/>
      <c r="XAW42" s="141"/>
      <c r="XAX42" s="141"/>
      <c r="XAY42" s="142"/>
      <c r="XAZ42" s="142"/>
      <c r="XBA42" s="143"/>
      <c r="XBB42" s="144"/>
      <c r="XBC42" s="144"/>
      <c r="XBD42" s="144"/>
      <c r="XBE42" s="141"/>
      <c r="XBF42" s="141"/>
      <c r="XBG42" s="142"/>
      <c r="XBH42" s="142"/>
      <c r="XBI42" s="143"/>
      <c r="XBJ42" s="144"/>
      <c r="XBK42" s="144"/>
      <c r="XBL42" s="144"/>
      <c r="XBM42" s="141"/>
      <c r="XBN42" s="141"/>
      <c r="XBO42" s="142"/>
      <c r="XBP42" s="142"/>
      <c r="XBQ42" s="143"/>
      <c r="XBR42" s="144"/>
      <c r="XBS42" s="144"/>
      <c r="XBT42" s="144"/>
      <c r="XBU42" s="141"/>
      <c r="XBV42" s="141"/>
      <c r="XBW42" s="142"/>
      <c r="XBX42" s="142"/>
      <c r="XBY42" s="143"/>
      <c r="XBZ42" s="144"/>
      <c r="XCA42" s="144"/>
      <c r="XCB42" s="144"/>
      <c r="XCC42" s="141"/>
      <c r="XCD42" s="141"/>
      <c r="XCE42" s="142"/>
      <c r="XCF42" s="142"/>
      <c r="XCG42" s="143"/>
      <c r="XCH42" s="144"/>
      <c r="XCI42" s="144"/>
      <c r="XCJ42" s="144"/>
      <c r="XCK42" s="141"/>
      <c r="XCL42" s="141"/>
      <c r="XCM42" s="142"/>
      <c r="XCN42" s="142"/>
      <c r="XCO42" s="143"/>
      <c r="XCP42" s="144"/>
      <c r="XCQ42" s="144"/>
      <c r="XCR42" s="144"/>
      <c r="XCS42" s="141"/>
      <c r="XCT42" s="141"/>
      <c r="XCU42" s="142"/>
      <c r="XCV42" s="142"/>
      <c r="XCW42" s="143"/>
      <c r="XCX42" s="144"/>
      <c r="XCY42" s="144"/>
      <c r="XCZ42" s="144"/>
      <c r="XDA42" s="141"/>
      <c r="XDB42" s="141"/>
      <c r="XDC42" s="142"/>
      <c r="XDD42" s="142"/>
      <c r="XDE42" s="143"/>
      <c r="XDF42" s="144"/>
      <c r="XDG42" s="144"/>
      <c r="XDH42" s="144"/>
      <c r="XDI42" s="141"/>
      <c r="XDJ42" s="141"/>
      <c r="XDK42" s="142"/>
      <c r="XDL42" s="142"/>
      <c r="XDM42" s="143"/>
      <c r="XDN42" s="144"/>
      <c r="XDO42" s="144"/>
      <c r="XDP42" s="144"/>
      <c r="XDQ42" s="141"/>
      <c r="XDR42" s="141"/>
      <c r="XDS42" s="142"/>
      <c r="XDT42" s="142"/>
      <c r="XDU42" s="143"/>
      <c r="XDV42" s="144"/>
      <c r="XDW42" s="144"/>
      <c r="XDX42" s="144"/>
      <c r="XDY42" s="141"/>
      <c r="XDZ42" s="141"/>
      <c r="XEA42" s="142"/>
      <c r="XEB42" s="142"/>
      <c r="XEC42" s="143"/>
      <c r="XED42" s="144"/>
      <c r="XEE42" s="144"/>
      <c r="XEF42" s="144"/>
      <c r="XEG42" s="141"/>
      <c r="XEH42" s="141"/>
      <c r="XEI42" s="142"/>
      <c r="XEJ42" s="142"/>
      <c r="XEK42" s="143"/>
      <c r="XEL42" s="144"/>
      <c r="XEM42" s="144"/>
      <c r="XEN42" s="144"/>
      <c r="XEO42" s="141"/>
      <c r="XEP42" s="141"/>
      <c r="XEQ42" s="142"/>
      <c r="XER42" s="142"/>
      <c r="XES42" s="143"/>
      <c r="XET42" s="144"/>
      <c r="XEU42" s="144"/>
      <c r="XEV42" s="144"/>
      <c r="XEW42" s="141"/>
      <c r="XEX42" s="141"/>
      <c r="XEY42" s="142"/>
      <c r="XEZ42" s="142"/>
      <c r="XFA42" s="143"/>
      <c r="XFB42" s="144"/>
      <c r="XFC42" s="144"/>
      <c r="XFD42" s="144"/>
    </row>
    <row r="43" spans="1:16384" ht="17" thickTop="1" x14ac:dyDescent="0.2">
      <c r="A43" t="s">
        <v>245</v>
      </c>
      <c r="C43" s="125">
        <v>2010</v>
      </c>
      <c r="D43" s="125" t="s">
        <v>146</v>
      </c>
      <c r="E43" s="138">
        <f>'Vehicle Fleet Gallon conversion'!G12</f>
        <v>9474</v>
      </c>
      <c r="F43" s="183">
        <f t="shared" si="0"/>
        <v>84195438</v>
      </c>
      <c r="G43" s="183">
        <f t="shared" si="1"/>
        <v>84.195437999999996</v>
      </c>
      <c r="H43" s="139"/>
      <c r="J43" s="123">
        <v>2023</v>
      </c>
      <c r="K43" s="189">
        <v>310.33939083439168</v>
      </c>
      <c r="L43" s="189">
        <v>437.71400156476636</v>
      </c>
      <c r="M43" s="189">
        <v>5.0810636650757992</v>
      </c>
      <c r="N43" s="189">
        <v>753.13445606423386</v>
      </c>
    </row>
    <row r="44" spans="1:16384" x14ac:dyDescent="0.2">
      <c r="A44" t="s">
        <v>246</v>
      </c>
      <c r="C44" s="125">
        <v>2010</v>
      </c>
      <c r="D44" s="125" t="s">
        <v>146</v>
      </c>
      <c r="E44" s="138">
        <f>'Vehicle Fleet Gallon conversion'!G13</f>
        <v>47498</v>
      </c>
      <c r="F44" s="183">
        <f t="shared" si="0"/>
        <v>422114726</v>
      </c>
      <c r="G44" s="183">
        <f t="shared" si="1"/>
        <v>422.11472600000002</v>
      </c>
      <c r="H44" s="139"/>
      <c r="J44" s="123">
        <v>2024</v>
      </c>
      <c r="K44" s="189">
        <v>312.09397992953791</v>
      </c>
      <c r="L44" s="189">
        <v>439.83621417525444</v>
      </c>
      <c r="M44" s="189">
        <v>4.3697147519651871</v>
      </c>
      <c r="N44" s="189">
        <v>756.2999088567575</v>
      </c>
    </row>
    <row r="45" spans="1:16384" x14ac:dyDescent="0.2">
      <c r="A45" t="s">
        <v>247</v>
      </c>
      <c r="C45" s="125">
        <v>2010</v>
      </c>
      <c r="D45" s="125" t="s">
        <v>146</v>
      </c>
      <c r="E45" s="138">
        <f>'Vehicle Fleet Gallon conversion'!G14</f>
        <v>4231</v>
      </c>
      <c r="F45" s="183">
        <f t="shared" ref="F45:F76" si="2">E45*$B$4</f>
        <v>37600897</v>
      </c>
      <c r="G45" s="183">
        <f t="shared" ref="G45:G76" si="3">F45*$B$5*$B$6</f>
        <v>37.600896999999996</v>
      </c>
      <c r="H45" s="139"/>
      <c r="J45" s="123">
        <v>2025</v>
      </c>
      <c r="K45" s="189">
        <v>313.85848907667793</v>
      </c>
      <c r="L45" s="189">
        <v>442.49088375928551</v>
      </c>
      <c r="M45" s="189">
        <v>3.7579546866900611</v>
      </c>
      <c r="N45" s="189">
        <v>760.10732752265346</v>
      </c>
    </row>
    <row r="46" spans="1:16384" x14ac:dyDescent="0.2">
      <c r="A46" t="s">
        <v>248</v>
      </c>
      <c r="C46" s="125">
        <v>2010</v>
      </c>
      <c r="D46" s="125" t="s">
        <v>146</v>
      </c>
      <c r="E46" s="138">
        <f>'Vehicle Fleet Gallon conversion'!G15</f>
        <v>573</v>
      </c>
      <c r="F46" s="183">
        <f t="shared" si="2"/>
        <v>5092251</v>
      </c>
      <c r="G46" s="183">
        <f t="shared" si="3"/>
        <v>5.0922510000000001</v>
      </c>
      <c r="H46" s="139"/>
      <c r="J46" s="123">
        <v>2026</v>
      </c>
      <c r="K46" s="189">
        <v>315.63297436155398</v>
      </c>
      <c r="L46" s="189">
        <v>445.70017303317468</v>
      </c>
      <c r="M46" s="189">
        <v>3.2318410305534524</v>
      </c>
      <c r="N46" s="189">
        <v>764.56498842528219</v>
      </c>
    </row>
    <row r="47" spans="1:16384" x14ac:dyDescent="0.2">
      <c r="A47" t="s">
        <v>249</v>
      </c>
      <c r="C47" s="125">
        <v>2010</v>
      </c>
      <c r="D47" s="125" t="s">
        <v>146</v>
      </c>
      <c r="E47" s="138">
        <f>'Vehicle Fleet Gallon conversion'!G16</f>
        <v>41</v>
      </c>
      <c r="F47" s="183">
        <f t="shared" si="2"/>
        <v>364367</v>
      </c>
      <c r="G47" s="183">
        <f t="shared" si="3"/>
        <v>0.36436700000000005</v>
      </c>
      <c r="H47" s="139"/>
      <c r="J47" s="123">
        <v>2027</v>
      </c>
      <c r="K47" s="189">
        <v>317.41749218700426</v>
      </c>
      <c r="L47" s="189">
        <v>449.4877326723693</v>
      </c>
      <c r="M47" s="189">
        <v>2.7793832862759693</v>
      </c>
      <c r="N47" s="189">
        <v>769.68460814564958</v>
      </c>
    </row>
    <row r="48" spans="1:16384" ht="17" thickBot="1" x14ac:dyDescent="0.25">
      <c r="A48" s="141" t="s">
        <v>250</v>
      </c>
      <c r="B48" s="141"/>
      <c r="C48" s="142">
        <v>2010</v>
      </c>
      <c r="D48" s="142" t="s">
        <v>146</v>
      </c>
      <c r="E48" s="143">
        <f>'Vehicle Fleet Gallon conversion'!G17</f>
        <v>0</v>
      </c>
      <c r="F48" s="184">
        <f t="shared" si="2"/>
        <v>0</v>
      </c>
      <c r="G48" s="184">
        <f t="shared" si="3"/>
        <v>0</v>
      </c>
      <c r="H48" s="144">
        <f>SUM(G43:G48)</f>
        <v>549.36767900000007</v>
      </c>
      <c r="J48" s="123">
        <v>2028</v>
      </c>
      <c r="K48" s="189">
        <v>319.2120992747561</v>
      </c>
      <c r="L48" s="189">
        <v>453.87878655951079</v>
      </c>
      <c r="M48" s="189">
        <v>2.390269626197334</v>
      </c>
      <c r="N48" s="189">
        <v>775.48115546046415</v>
      </c>
      <c r="AP48" s="141"/>
      <c r="AQ48" s="142"/>
      <c r="AR48" s="142"/>
      <c r="AS48" s="143"/>
      <c r="AT48" s="144"/>
      <c r="AU48" s="144"/>
      <c r="AV48" s="144"/>
      <c r="AW48" s="141"/>
      <c r="AX48" s="141"/>
      <c r="AY48" s="142"/>
      <c r="AZ48" s="142"/>
      <c r="BA48" s="143"/>
      <c r="BB48" s="144"/>
      <c r="BC48" s="144"/>
      <c r="BD48" s="144"/>
      <c r="BE48" s="141"/>
      <c r="BF48" s="141"/>
      <c r="BG48" s="142"/>
      <c r="BH48" s="142"/>
      <c r="BI48" s="143"/>
      <c r="BJ48" s="144"/>
      <c r="BK48" s="144"/>
      <c r="BL48" s="144"/>
      <c r="BM48" s="141"/>
      <c r="BN48" s="141"/>
      <c r="BO48" s="142"/>
      <c r="BP48" s="142"/>
      <c r="BQ48" s="143"/>
      <c r="BR48" s="144"/>
      <c r="BS48" s="144"/>
      <c r="BT48" s="144"/>
      <c r="BU48" s="141"/>
      <c r="BV48" s="141"/>
      <c r="BW48" s="142"/>
      <c r="BX48" s="142"/>
      <c r="BY48" s="143"/>
      <c r="BZ48" s="144"/>
      <c r="CA48" s="144"/>
      <c r="CB48" s="144"/>
      <c r="CC48" s="141"/>
      <c r="CD48" s="141"/>
      <c r="CE48" s="142"/>
      <c r="CF48" s="142"/>
      <c r="CG48" s="143"/>
      <c r="CH48" s="144"/>
      <c r="CI48" s="144"/>
      <c r="CJ48" s="144"/>
      <c r="CK48" s="141"/>
      <c r="CL48" s="141"/>
      <c r="CM48" s="142"/>
      <c r="CN48" s="142"/>
      <c r="CO48" s="143"/>
      <c r="CP48" s="144"/>
      <c r="CQ48" s="144"/>
      <c r="CR48" s="144"/>
      <c r="CS48" s="141"/>
      <c r="CT48" s="141"/>
      <c r="CU48" s="142"/>
      <c r="CV48" s="142"/>
      <c r="CW48" s="143"/>
      <c r="CX48" s="144"/>
      <c r="CY48" s="144"/>
      <c r="CZ48" s="144"/>
      <c r="DA48" s="141"/>
      <c r="DB48" s="141"/>
      <c r="DC48" s="142"/>
      <c r="DD48" s="142"/>
      <c r="DE48" s="143"/>
      <c r="DF48" s="144"/>
      <c r="DG48" s="144"/>
      <c r="DH48" s="144"/>
      <c r="DI48" s="141"/>
      <c r="DJ48" s="141"/>
      <c r="DK48" s="142"/>
      <c r="DL48" s="142"/>
      <c r="DM48" s="143"/>
      <c r="DN48" s="144"/>
      <c r="DO48" s="144"/>
      <c r="DP48" s="144"/>
      <c r="DQ48" s="141"/>
      <c r="DR48" s="141"/>
      <c r="DS48" s="142"/>
      <c r="DT48" s="142"/>
      <c r="DU48" s="143"/>
      <c r="DV48" s="144"/>
      <c r="DW48" s="144"/>
      <c r="DX48" s="144"/>
      <c r="DY48" s="141"/>
      <c r="DZ48" s="141"/>
      <c r="EA48" s="142"/>
      <c r="EB48" s="142"/>
      <c r="EC48" s="143"/>
      <c r="ED48" s="144"/>
      <c r="EE48" s="144"/>
      <c r="EF48" s="144"/>
      <c r="EG48" s="141"/>
      <c r="EH48" s="141"/>
      <c r="EI48" s="142"/>
      <c r="EJ48" s="142"/>
      <c r="EK48" s="143"/>
      <c r="EL48" s="144"/>
      <c r="EM48" s="144"/>
      <c r="EN48" s="144"/>
      <c r="EO48" s="141"/>
      <c r="EP48" s="141"/>
      <c r="EQ48" s="142"/>
      <c r="ER48" s="142"/>
      <c r="ES48" s="143"/>
      <c r="ET48" s="144"/>
      <c r="EU48" s="144"/>
      <c r="EV48" s="144"/>
      <c r="EW48" s="141"/>
      <c r="EX48" s="141"/>
      <c r="EY48" s="142"/>
      <c r="EZ48" s="142"/>
      <c r="FA48" s="143"/>
      <c r="FB48" s="144"/>
      <c r="FC48" s="144"/>
      <c r="FD48" s="144"/>
      <c r="FE48" s="141"/>
      <c r="FF48" s="141"/>
      <c r="FG48" s="142"/>
      <c r="FH48" s="142"/>
      <c r="FI48" s="143"/>
      <c r="FJ48" s="144"/>
      <c r="FK48" s="144"/>
      <c r="FL48" s="144"/>
      <c r="FM48" s="141"/>
      <c r="FN48" s="141"/>
      <c r="FO48" s="142"/>
      <c r="FP48" s="142"/>
      <c r="FQ48" s="143"/>
      <c r="FR48" s="144"/>
      <c r="FS48" s="144"/>
      <c r="FT48" s="144"/>
      <c r="FU48" s="141"/>
      <c r="FV48" s="141"/>
      <c r="FW48" s="142"/>
      <c r="FX48" s="142"/>
      <c r="FY48" s="143"/>
      <c r="FZ48" s="144"/>
      <c r="GA48" s="144"/>
      <c r="GB48" s="144"/>
      <c r="GC48" s="141"/>
      <c r="GD48" s="141"/>
      <c r="GE48" s="142"/>
      <c r="GF48" s="142"/>
      <c r="GG48" s="143"/>
      <c r="GH48" s="144"/>
      <c r="GI48" s="144"/>
      <c r="GJ48" s="144"/>
      <c r="GK48" s="141"/>
      <c r="GL48" s="141"/>
      <c r="GM48" s="142"/>
      <c r="GN48" s="142"/>
      <c r="GO48" s="143"/>
      <c r="GP48" s="144"/>
      <c r="GQ48" s="144"/>
      <c r="GR48" s="144"/>
      <c r="GS48" s="141"/>
      <c r="GT48" s="141"/>
      <c r="GU48" s="142"/>
      <c r="GV48" s="142"/>
      <c r="GW48" s="143"/>
      <c r="GX48" s="144"/>
      <c r="GY48" s="144"/>
      <c r="GZ48" s="144"/>
      <c r="HA48" s="141"/>
      <c r="HB48" s="141"/>
      <c r="HC48" s="142"/>
      <c r="HD48" s="142"/>
      <c r="HE48" s="143"/>
      <c r="HF48" s="144"/>
      <c r="HG48" s="144"/>
      <c r="HH48" s="144"/>
      <c r="HI48" s="141"/>
      <c r="HJ48" s="141"/>
      <c r="HK48" s="142"/>
      <c r="HL48" s="142"/>
      <c r="HM48" s="143"/>
      <c r="HN48" s="144"/>
      <c r="HO48" s="144"/>
      <c r="HP48" s="144"/>
      <c r="HQ48" s="141"/>
      <c r="HR48" s="141"/>
      <c r="HS48" s="142"/>
      <c r="HT48" s="142"/>
      <c r="HU48" s="143"/>
      <c r="HV48" s="144"/>
      <c r="HW48" s="144"/>
      <c r="HX48" s="144"/>
      <c r="HY48" s="141"/>
      <c r="HZ48" s="141"/>
      <c r="IA48" s="142"/>
      <c r="IB48" s="142"/>
      <c r="IC48" s="143"/>
      <c r="ID48" s="144"/>
      <c r="IE48" s="144"/>
      <c r="IF48" s="144"/>
      <c r="IG48" s="141"/>
      <c r="IH48" s="141"/>
      <c r="II48" s="142"/>
      <c r="IJ48" s="142"/>
      <c r="IK48" s="143"/>
      <c r="IL48" s="144"/>
      <c r="IM48" s="144"/>
      <c r="IN48" s="144"/>
      <c r="IO48" s="141"/>
      <c r="IP48" s="141"/>
      <c r="IQ48" s="142"/>
      <c r="IR48" s="142"/>
      <c r="IS48" s="143"/>
      <c r="IT48" s="144"/>
      <c r="IU48" s="144"/>
      <c r="IV48" s="144"/>
      <c r="IW48" s="141"/>
      <c r="IX48" s="141"/>
      <c r="IY48" s="142"/>
      <c r="IZ48" s="142"/>
      <c r="JA48" s="143"/>
      <c r="JB48" s="144"/>
      <c r="JC48" s="144"/>
      <c r="JD48" s="144"/>
      <c r="JE48" s="141"/>
      <c r="JF48" s="141"/>
      <c r="JG48" s="142"/>
      <c r="JH48" s="142"/>
      <c r="JI48" s="143"/>
      <c r="JJ48" s="144"/>
      <c r="JK48" s="144"/>
      <c r="JL48" s="144"/>
      <c r="JM48" s="141"/>
      <c r="JN48" s="141"/>
      <c r="JO48" s="142"/>
      <c r="JP48" s="142"/>
      <c r="JQ48" s="143"/>
      <c r="JR48" s="144"/>
      <c r="JS48" s="144"/>
      <c r="JT48" s="144"/>
      <c r="JU48" s="141"/>
      <c r="JV48" s="141"/>
      <c r="JW48" s="142"/>
      <c r="JX48" s="142"/>
      <c r="JY48" s="143"/>
      <c r="JZ48" s="144"/>
      <c r="KA48" s="144"/>
      <c r="KB48" s="144"/>
      <c r="KC48" s="141"/>
      <c r="KD48" s="141"/>
      <c r="KE48" s="142"/>
      <c r="KF48" s="142"/>
      <c r="KG48" s="143"/>
      <c r="KH48" s="144"/>
      <c r="KI48" s="144"/>
      <c r="KJ48" s="144"/>
      <c r="KK48" s="141"/>
      <c r="KL48" s="141"/>
      <c r="KM48" s="142"/>
      <c r="KN48" s="142"/>
      <c r="KO48" s="143"/>
      <c r="KP48" s="144"/>
      <c r="KQ48" s="144"/>
      <c r="KR48" s="144"/>
      <c r="KS48" s="141"/>
      <c r="KT48" s="141"/>
      <c r="KU48" s="142"/>
      <c r="KV48" s="142"/>
      <c r="KW48" s="143"/>
      <c r="KX48" s="144"/>
      <c r="KY48" s="144"/>
      <c r="KZ48" s="144"/>
      <c r="LA48" s="141"/>
      <c r="LB48" s="141"/>
      <c r="LC48" s="142"/>
      <c r="LD48" s="142"/>
      <c r="LE48" s="143"/>
      <c r="LF48" s="144"/>
      <c r="LG48" s="144"/>
      <c r="LH48" s="144"/>
      <c r="LI48" s="141"/>
      <c r="LJ48" s="141"/>
      <c r="LK48" s="142"/>
      <c r="LL48" s="142"/>
      <c r="LM48" s="143"/>
      <c r="LN48" s="144"/>
      <c r="LO48" s="144"/>
      <c r="LP48" s="144"/>
      <c r="LQ48" s="141"/>
      <c r="LR48" s="141"/>
      <c r="LS48" s="142"/>
      <c r="LT48" s="142"/>
      <c r="LU48" s="143"/>
      <c r="LV48" s="144"/>
      <c r="LW48" s="144"/>
      <c r="LX48" s="144"/>
      <c r="LY48" s="141"/>
      <c r="LZ48" s="141"/>
      <c r="MA48" s="142"/>
      <c r="MB48" s="142"/>
      <c r="MC48" s="143"/>
      <c r="MD48" s="144"/>
      <c r="ME48" s="144"/>
      <c r="MF48" s="144"/>
      <c r="MG48" s="141"/>
      <c r="MH48" s="141"/>
      <c r="MI48" s="142"/>
      <c r="MJ48" s="142"/>
      <c r="MK48" s="143"/>
      <c r="ML48" s="144"/>
      <c r="MM48" s="144"/>
      <c r="MN48" s="144"/>
      <c r="MO48" s="141"/>
      <c r="MP48" s="141"/>
      <c r="MQ48" s="142"/>
      <c r="MR48" s="142"/>
      <c r="MS48" s="143"/>
      <c r="MT48" s="144"/>
      <c r="MU48" s="144"/>
      <c r="MV48" s="144"/>
      <c r="MW48" s="141"/>
      <c r="MX48" s="141"/>
      <c r="MY48" s="142"/>
      <c r="MZ48" s="142"/>
      <c r="NA48" s="143"/>
      <c r="NB48" s="144"/>
      <c r="NC48" s="144"/>
      <c r="ND48" s="144"/>
      <c r="NE48" s="141"/>
      <c r="NF48" s="141"/>
      <c r="NG48" s="142"/>
      <c r="NH48" s="142"/>
      <c r="NI48" s="143"/>
      <c r="NJ48" s="144"/>
      <c r="NK48" s="144"/>
      <c r="NL48" s="144"/>
      <c r="NM48" s="141"/>
      <c r="NN48" s="141"/>
      <c r="NO48" s="142"/>
      <c r="NP48" s="142"/>
      <c r="NQ48" s="143"/>
      <c r="NR48" s="144"/>
      <c r="NS48" s="144"/>
      <c r="NT48" s="144"/>
      <c r="NU48" s="141"/>
      <c r="NV48" s="141"/>
      <c r="NW48" s="142"/>
      <c r="NX48" s="142"/>
      <c r="NY48" s="143"/>
      <c r="NZ48" s="144"/>
      <c r="OA48" s="144"/>
      <c r="OB48" s="144"/>
      <c r="OC48" s="141"/>
      <c r="OD48" s="141"/>
      <c r="OE48" s="142"/>
      <c r="OF48" s="142"/>
      <c r="OG48" s="143"/>
      <c r="OH48" s="144"/>
      <c r="OI48" s="144"/>
      <c r="OJ48" s="144"/>
      <c r="OK48" s="141"/>
      <c r="OL48" s="141"/>
      <c r="OM48" s="142"/>
      <c r="ON48" s="142"/>
      <c r="OO48" s="143"/>
      <c r="OP48" s="144"/>
      <c r="OQ48" s="144"/>
      <c r="OR48" s="144"/>
      <c r="OS48" s="141"/>
      <c r="OT48" s="141"/>
      <c r="OU48" s="142"/>
      <c r="OV48" s="142"/>
      <c r="OW48" s="143"/>
      <c r="OX48" s="144"/>
      <c r="OY48" s="144"/>
      <c r="OZ48" s="144"/>
      <c r="PA48" s="141"/>
      <c r="PB48" s="141"/>
      <c r="PC48" s="142"/>
      <c r="PD48" s="142"/>
      <c r="PE48" s="143"/>
      <c r="PF48" s="144"/>
      <c r="PG48" s="144"/>
      <c r="PH48" s="144"/>
      <c r="PI48" s="141"/>
      <c r="PJ48" s="141"/>
      <c r="PK48" s="142"/>
      <c r="PL48" s="142"/>
      <c r="PM48" s="143"/>
      <c r="PN48" s="144"/>
      <c r="PO48" s="144"/>
      <c r="PP48" s="144"/>
      <c r="PQ48" s="141"/>
      <c r="PR48" s="141"/>
      <c r="PS48" s="142"/>
      <c r="PT48" s="142"/>
      <c r="PU48" s="143"/>
      <c r="PV48" s="144"/>
      <c r="PW48" s="144"/>
      <c r="PX48" s="144"/>
      <c r="PY48" s="141"/>
      <c r="PZ48" s="141"/>
      <c r="QA48" s="142"/>
      <c r="QB48" s="142"/>
      <c r="QC48" s="143"/>
      <c r="QD48" s="144"/>
      <c r="QE48" s="144"/>
      <c r="QF48" s="144"/>
      <c r="QG48" s="141"/>
      <c r="QH48" s="141"/>
      <c r="QI48" s="142"/>
      <c r="QJ48" s="142"/>
      <c r="QK48" s="143"/>
      <c r="QL48" s="144"/>
      <c r="QM48" s="144"/>
      <c r="QN48" s="144"/>
      <c r="QO48" s="141"/>
      <c r="QP48" s="141"/>
      <c r="QQ48" s="142"/>
      <c r="QR48" s="142"/>
      <c r="QS48" s="143"/>
      <c r="QT48" s="144"/>
      <c r="QU48" s="144"/>
      <c r="QV48" s="144"/>
      <c r="QW48" s="141"/>
      <c r="QX48" s="141"/>
      <c r="QY48" s="142"/>
      <c r="QZ48" s="142"/>
      <c r="RA48" s="143"/>
      <c r="RB48" s="144"/>
      <c r="RC48" s="144"/>
      <c r="RD48" s="144"/>
      <c r="RE48" s="141"/>
      <c r="RF48" s="141"/>
      <c r="RG48" s="142"/>
      <c r="RH48" s="142"/>
      <c r="RI48" s="143"/>
      <c r="RJ48" s="144"/>
      <c r="RK48" s="144"/>
      <c r="RL48" s="144"/>
      <c r="RM48" s="141"/>
      <c r="RN48" s="141"/>
      <c r="RO48" s="142"/>
      <c r="RP48" s="142"/>
      <c r="RQ48" s="143"/>
      <c r="RR48" s="144"/>
      <c r="RS48" s="144"/>
      <c r="RT48" s="144"/>
      <c r="RU48" s="141"/>
      <c r="RV48" s="141"/>
      <c r="RW48" s="142"/>
      <c r="RX48" s="142"/>
      <c r="RY48" s="143"/>
      <c r="RZ48" s="144"/>
      <c r="SA48" s="144"/>
      <c r="SB48" s="144"/>
      <c r="SC48" s="141"/>
      <c r="SD48" s="141"/>
      <c r="SE48" s="142"/>
      <c r="SF48" s="142"/>
      <c r="SG48" s="143"/>
      <c r="SH48" s="144"/>
      <c r="SI48" s="144"/>
      <c r="SJ48" s="144"/>
      <c r="SK48" s="141"/>
      <c r="SL48" s="141"/>
      <c r="SM48" s="142"/>
      <c r="SN48" s="142"/>
      <c r="SO48" s="143"/>
      <c r="SP48" s="144"/>
      <c r="SQ48" s="144"/>
      <c r="SR48" s="144"/>
      <c r="SS48" s="141"/>
      <c r="ST48" s="141"/>
      <c r="SU48" s="142"/>
      <c r="SV48" s="142"/>
      <c r="SW48" s="143"/>
      <c r="SX48" s="144"/>
      <c r="SY48" s="144"/>
      <c r="SZ48" s="144"/>
      <c r="TA48" s="141"/>
      <c r="TB48" s="141"/>
      <c r="TC48" s="142"/>
      <c r="TD48" s="142"/>
      <c r="TE48" s="143"/>
      <c r="TF48" s="144"/>
      <c r="TG48" s="144"/>
      <c r="TH48" s="144"/>
      <c r="TI48" s="141"/>
      <c r="TJ48" s="141"/>
      <c r="TK48" s="142"/>
      <c r="TL48" s="142"/>
      <c r="TM48" s="143"/>
      <c r="TN48" s="144"/>
      <c r="TO48" s="144"/>
      <c r="TP48" s="144"/>
      <c r="TQ48" s="141"/>
      <c r="TR48" s="141"/>
      <c r="TS48" s="142"/>
      <c r="TT48" s="142"/>
      <c r="TU48" s="143"/>
      <c r="TV48" s="144"/>
      <c r="TW48" s="144"/>
      <c r="TX48" s="144"/>
      <c r="TY48" s="141"/>
      <c r="TZ48" s="141"/>
      <c r="UA48" s="142"/>
      <c r="UB48" s="142"/>
      <c r="UC48" s="143"/>
      <c r="UD48" s="144"/>
      <c r="UE48" s="144"/>
      <c r="UF48" s="144"/>
      <c r="UG48" s="141"/>
      <c r="UH48" s="141"/>
      <c r="UI48" s="142"/>
      <c r="UJ48" s="142"/>
      <c r="UK48" s="143"/>
      <c r="UL48" s="144"/>
      <c r="UM48" s="144"/>
      <c r="UN48" s="144"/>
      <c r="UO48" s="141"/>
      <c r="UP48" s="141"/>
      <c r="UQ48" s="142"/>
      <c r="UR48" s="142"/>
      <c r="US48" s="143"/>
      <c r="UT48" s="144"/>
      <c r="UU48" s="144"/>
      <c r="UV48" s="144"/>
      <c r="UW48" s="141"/>
      <c r="UX48" s="141"/>
      <c r="UY48" s="142"/>
      <c r="UZ48" s="142"/>
      <c r="VA48" s="143"/>
      <c r="VB48" s="144"/>
      <c r="VC48" s="144"/>
      <c r="VD48" s="144"/>
      <c r="VE48" s="141"/>
      <c r="VF48" s="141"/>
      <c r="VG48" s="142"/>
      <c r="VH48" s="142"/>
      <c r="VI48" s="143"/>
      <c r="VJ48" s="144"/>
      <c r="VK48" s="144"/>
      <c r="VL48" s="144"/>
      <c r="VM48" s="141"/>
      <c r="VN48" s="141"/>
      <c r="VO48" s="142"/>
      <c r="VP48" s="142"/>
      <c r="VQ48" s="143"/>
      <c r="VR48" s="144"/>
      <c r="VS48" s="144"/>
      <c r="VT48" s="144"/>
      <c r="VU48" s="141"/>
      <c r="VV48" s="141"/>
      <c r="VW48" s="142"/>
      <c r="VX48" s="142"/>
      <c r="VY48" s="143"/>
      <c r="VZ48" s="144"/>
      <c r="WA48" s="144"/>
      <c r="WB48" s="144"/>
      <c r="WC48" s="141"/>
      <c r="WD48" s="141"/>
      <c r="WE48" s="142"/>
      <c r="WF48" s="142"/>
      <c r="WG48" s="143"/>
      <c r="WH48" s="144"/>
      <c r="WI48" s="144"/>
      <c r="WJ48" s="144"/>
      <c r="WK48" s="141"/>
      <c r="WL48" s="141"/>
      <c r="WM48" s="142"/>
      <c r="WN48" s="142"/>
      <c r="WO48" s="143"/>
      <c r="WP48" s="144"/>
      <c r="WQ48" s="144"/>
      <c r="WR48" s="144"/>
      <c r="WS48" s="141"/>
      <c r="WT48" s="141"/>
      <c r="WU48" s="142"/>
      <c r="WV48" s="142"/>
      <c r="WW48" s="143"/>
      <c r="WX48" s="144"/>
      <c r="WY48" s="144"/>
      <c r="WZ48" s="144"/>
      <c r="XA48" s="141"/>
      <c r="XB48" s="141"/>
      <c r="XC48" s="142"/>
      <c r="XD48" s="142"/>
      <c r="XE48" s="143"/>
      <c r="XF48" s="144"/>
      <c r="XG48" s="144"/>
      <c r="XH48" s="144"/>
      <c r="XI48" s="141"/>
      <c r="XJ48" s="141"/>
      <c r="XK48" s="142"/>
      <c r="XL48" s="142"/>
      <c r="XM48" s="143"/>
      <c r="XN48" s="144"/>
      <c r="XO48" s="144"/>
      <c r="XP48" s="144"/>
      <c r="XQ48" s="141"/>
      <c r="XR48" s="141"/>
      <c r="XS48" s="142"/>
      <c r="XT48" s="142"/>
      <c r="XU48" s="143"/>
      <c r="XV48" s="144"/>
      <c r="XW48" s="144"/>
      <c r="XX48" s="144"/>
      <c r="XY48" s="141"/>
      <c r="XZ48" s="141"/>
      <c r="YA48" s="142"/>
      <c r="YB48" s="142"/>
      <c r="YC48" s="143"/>
      <c r="YD48" s="144"/>
      <c r="YE48" s="144"/>
      <c r="YF48" s="144"/>
      <c r="YG48" s="141"/>
      <c r="YH48" s="141"/>
      <c r="YI48" s="142"/>
      <c r="YJ48" s="142"/>
      <c r="YK48" s="143"/>
      <c r="YL48" s="144"/>
      <c r="YM48" s="144"/>
      <c r="YN48" s="144"/>
      <c r="YO48" s="141"/>
      <c r="YP48" s="141"/>
      <c r="YQ48" s="142"/>
      <c r="YR48" s="142"/>
      <c r="YS48" s="143"/>
      <c r="YT48" s="144"/>
      <c r="YU48" s="144"/>
      <c r="YV48" s="144"/>
      <c r="YW48" s="141"/>
      <c r="YX48" s="141"/>
      <c r="YY48" s="142"/>
      <c r="YZ48" s="142"/>
      <c r="ZA48" s="143"/>
      <c r="ZB48" s="144"/>
      <c r="ZC48" s="144"/>
      <c r="ZD48" s="144"/>
      <c r="ZE48" s="141"/>
      <c r="ZF48" s="141"/>
      <c r="ZG48" s="142"/>
      <c r="ZH48" s="142"/>
      <c r="ZI48" s="143"/>
      <c r="ZJ48" s="144"/>
      <c r="ZK48" s="144"/>
      <c r="ZL48" s="144"/>
      <c r="ZM48" s="141"/>
      <c r="ZN48" s="141"/>
      <c r="ZO48" s="142"/>
      <c r="ZP48" s="142"/>
      <c r="ZQ48" s="143"/>
      <c r="ZR48" s="144"/>
      <c r="ZS48" s="144"/>
      <c r="ZT48" s="144"/>
      <c r="ZU48" s="141"/>
      <c r="ZV48" s="141"/>
      <c r="ZW48" s="142"/>
      <c r="ZX48" s="142"/>
      <c r="ZY48" s="143"/>
      <c r="ZZ48" s="144"/>
      <c r="AAA48" s="144"/>
      <c r="AAB48" s="144"/>
      <c r="AAC48" s="141"/>
      <c r="AAD48" s="141"/>
      <c r="AAE48" s="142"/>
      <c r="AAF48" s="142"/>
      <c r="AAG48" s="143"/>
      <c r="AAH48" s="144"/>
      <c r="AAI48" s="144"/>
      <c r="AAJ48" s="144"/>
      <c r="AAK48" s="141"/>
      <c r="AAL48" s="141"/>
      <c r="AAM48" s="142"/>
      <c r="AAN48" s="142"/>
      <c r="AAO48" s="143"/>
      <c r="AAP48" s="144"/>
      <c r="AAQ48" s="144"/>
      <c r="AAR48" s="144"/>
      <c r="AAS48" s="141"/>
      <c r="AAT48" s="141"/>
      <c r="AAU48" s="142"/>
      <c r="AAV48" s="142"/>
      <c r="AAW48" s="143"/>
      <c r="AAX48" s="144"/>
      <c r="AAY48" s="144"/>
      <c r="AAZ48" s="144"/>
      <c r="ABA48" s="141"/>
      <c r="ABB48" s="141"/>
      <c r="ABC48" s="142"/>
      <c r="ABD48" s="142"/>
      <c r="ABE48" s="143"/>
      <c r="ABF48" s="144"/>
      <c r="ABG48" s="144"/>
      <c r="ABH48" s="144"/>
      <c r="ABI48" s="141"/>
      <c r="ABJ48" s="141"/>
      <c r="ABK48" s="142"/>
      <c r="ABL48" s="142"/>
      <c r="ABM48" s="143"/>
      <c r="ABN48" s="144"/>
      <c r="ABO48" s="144"/>
      <c r="ABP48" s="144"/>
      <c r="ABQ48" s="141"/>
      <c r="ABR48" s="141"/>
      <c r="ABS48" s="142"/>
      <c r="ABT48" s="142"/>
      <c r="ABU48" s="143"/>
      <c r="ABV48" s="144"/>
      <c r="ABW48" s="144"/>
      <c r="ABX48" s="144"/>
      <c r="ABY48" s="141"/>
      <c r="ABZ48" s="141"/>
      <c r="ACA48" s="142"/>
      <c r="ACB48" s="142"/>
      <c r="ACC48" s="143"/>
      <c r="ACD48" s="144"/>
      <c r="ACE48" s="144"/>
      <c r="ACF48" s="144"/>
      <c r="ACG48" s="141"/>
      <c r="ACH48" s="141"/>
      <c r="ACI48" s="142"/>
      <c r="ACJ48" s="142"/>
      <c r="ACK48" s="143"/>
      <c r="ACL48" s="144"/>
      <c r="ACM48" s="144"/>
      <c r="ACN48" s="144"/>
      <c r="ACO48" s="141"/>
      <c r="ACP48" s="141"/>
      <c r="ACQ48" s="142"/>
      <c r="ACR48" s="142"/>
      <c r="ACS48" s="143"/>
      <c r="ACT48" s="144"/>
      <c r="ACU48" s="144"/>
      <c r="ACV48" s="144"/>
      <c r="ACW48" s="141"/>
      <c r="ACX48" s="141"/>
      <c r="ACY48" s="142"/>
      <c r="ACZ48" s="142"/>
      <c r="ADA48" s="143"/>
      <c r="ADB48" s="144"/>
      <c r="ADC48" s="144"/>
      <c r="ADD48" s="144"/>
      <c r="ADE48" s="141"/>
      <c r="ADF48" s="141"/>
      <c r="ADG48" s="142"/>
      <c r="ADH48" s="142"/>
      <c r="ADI48" s="143"/>
      <c r="ADJ48" s="144"/>
      <c r="ADK48" s="144"/>
      <c r="ADL48" s="144"/>
      <c r="ADM48" s="141"/>
      <c r="ADN48" s="141"/>
      <c r="ADO48" s="142"/>
      <c r="ADP48" s="142"/>
      <c r="ADQ48" s="143"/>
      <c r="ADR48" s="144"/>
      <c r="ADS48" s="144"/>
      <c r="ADT48" s="144"/>
      <c r="ADU48" s="141"/>
      <c r="ADV48" s="141"/>
      <c r="ADW48" s="142"/>
      <c r="ADX48" s="142"/>
      <c r="ADY48" s="143"/>
      <c r="ADZ48" s="144"/>
      <c r="AEA48" s="144"/>
      <c r="AEB48" s="144"/>
      <c r="AEC48" s="141"/>
      <c r="AED48" s="141"/>
      <c r="AEE48" s="142"/>
      <c r="AEF48" s="142"/>
      <c r="AEG48" s="143"/>
      <c r="AEH48" s="144"/>
      <c r="AEI48" s="144"/>
      <c r="AEJ48" s="144"/>
      <c r="AEK48" s="141"/>
      <c r="AEL48" s="141"/>
      <c r="AEM48" s="142"/>
      <c r="AEN48" s="142"/>
      <c r="AEO48" s="143"/>
      <c r="AEP48" s="144"/>
      <c r="AEQ48" s="144"/>
      <c r="AER48" s="144"/>
      <c r="AES48" s="141"/>
      <c r="AET48" s="141"/>
      <c r="AEU48" s="142"/>
      <c r="AEV48" s="142"/>
      <c r="AEW48" s="143"/>
      <c r="AEX48" s="144"/>
      <c r="AEY48" s="144"/>
      <c r="AEZ48" s="144"/>
      <c r="AFA48" s="141"/>
      <c r="AFB48" s="141"/>
      <c r="AFC48" s="142"/>
      <c r="AFD48" s="142"/>
      <c r="AFE48" s="143"/>
      <c r="AFF48" s="144"/>
      <c r="AFG48" s="144"/>
      <c r="AFH48" s="144"/>
      <c r="AFI48" s="141"/>
      <c r="AFJ48" s="141"/>
      <c r="AFK48" s="142"/>
      <c r="AFL48" s="142"/>
      <c r="AFM48" s="143"/>
      <c r="AFN48" s="144"/>
      <c r="AFO48" s="144"/>
      <c r="AFP48" s="144"/>
      <c r="AFQ48" s="141"/>
      <c r="AFR48" s="141"/>
      <c r="AFS48" s="142"/>
      <c r="AFT48" s="142"/>
      <c r="AFU48" s="143"/>
      <c r="AFV48" s="144"/>
      <c r="AFW48" s="144"/>
      <c r="AFX48" s="144"/>
      <c r="AFY48" s="141"/>
      <c r="AFZ48" s="141"/>
      <c r="AGA48" s="142"/>
      <c r="AGB48" s="142"/>
      <c r="AGC48" s="143"/>
      <c r="AGD48" s="144"/>
      <c r="AGE48" s="144"/>
      <c r="AGF48" s="144"/>
      <c r="AGG48" s="141"/>
      <c r="AGH48" s="141"/>
      <c r="AGI48" s="142"/>
      <c r="AGJ48" s="142"/>
      <c r="AGK48" s="143"/>
      <c r="AGL48" s="144"/>
      <c r="AGM48" s="144"/>
      <c r="AGN48" s="144"/>
      <c r="AGO48" s="141"/>
      <c r="AGP48" s="141"/>
      <c r="AGQ48" s="142"/>
      <c r="AGR48" s="142"/>
      <c r="AGS48" s="143"/>
      <c r="AGT48" s="144"/>
      <c r="AGU48" s="144"/>
      <c r="AGV48" s="144"/>
      <c r="AGW48" s="141"/>
      <c r="AGX48" s="141"/>
      <c r="AGY48" s="142"/>
      <c r="AGZ48" s="142"/>
      <c r="AHA48" s="143"/>
      <c r="AHB48" s="144"/>
      <c r="AHC48" s="144"/>
      <c r="AHD48" s="144"/>
      <c r="AHE48" s="141"/>
      <c r="AHF48" s="141"/>
      <c r="AHG48" s="142"/>
      <c r="AHH48" s="142"/>
      <c r="AHI48" s="143"/>
      <c r="AHJ48" s="144"/>
      <c r="AHK48" s="144"/>
      <c r="AHL48" s="144"/>
      <c r="AHM48" s="141"/>
      <c r="AHN48" s="141"/>
      <c r="AHO48" s="142"/>
      <c r="AHP48" s="142"/>
      <c r="AHQ48" s="143"/>
      <c r="AHR48" s="144"/>
      <c r="AHS48" s="144"/>
      <c r="AHT48" s="144"/>
      <c r="AHU48" s="141"/>
      <c r="AHV48" s="141"/>
      <c r="AHW48" s="142"/>
      <c r="AHX48" s="142"/>
      <c r="AHY48" s="143"/>
      <c r="AHZ48" s="144"/>
      <c r="AIA48" s="144"/>
      <c r="AIB48" s="144"/>
      <c r="AIC48" s="141"/>
      <c r="AID48" s="141"/>
      <c r="AIE48" s="142"/>
      <c r="AIF48" s="142"/>
      <c r="AIG48" s="143"/>
      <c r="AIH48" s="144"/>
      <c r="AII48" s="144"/>
      <c r="AIJ48" s="144"/>
      <c r="AIK48" s="141"/>
      <c r="AIL48" s="141"/>
      <c r="AIM48" s="142"/>
      <c r="AIN48" s="142"/>
      <c r="AIO48" s="143"/>
      <c r="AIP48" s="144"/>
      <c r="AIQ48" s="144"/>
      <c r="AIR48" s="144"/>
      <c r="AIS48" s="141"/>
      <c r="AIT48" s="141"/>
      <c r="AIU48" s="142"/>
      <c r="AIV48" s="142"/>
      <c r="AIW48" s="143"/>
      <c r="AIX48" s="144"/>
      <c r="AIY48" s="144"/>
      <c r="AIZ48" s="144"/>
      <c r="AJA48" s="141"/>
      <c r="AJB48" s="141"/>
      <c r="AJC48" s="142"/>
      <c r="AJD48" s="142"/>
      <c r="AJE48" s="143"/>
      <c r="AJF48" s="144"/>
      <c r="AJG48" s="144"/>
      <c r="AJH48" s="144"/>
      <c r="AJI48" s="141"/>
      <c r="AJJ48" s="141"/>
      <c r="AJK48" s="142"/>
      <c r="AJL48" s="142"/>
      <c r="AJM48" s="143"/>
      <c r="AJN48" s="144"/>
      <c r="AJO48" s="144"/>
      <c r="AJP48" s="144"/>
      <c r="AJQ48" s="141"/>
      <c r="AJR48" s="141"/>
      <c r="AJS48" s="142"/>
      <c r="AJT48" s="142"/>
      <c r="AJU48" s="143"/>
      <c r="AJV48" s="144"/>
      <c r="AJW48" s="144"/>
      <c r="AJX48" s="144"/>
      <c r="AJY48" s="141"/>
      <c r="AJZ48" s="141"/>
      <c r="AKA48" s="142"/>
      <c r="AKB48" s="142"/>
      <c r="AKC48" s="143"/>
      <c r="AKD48" s="144"/>
      <c r="AKE48" s="144"/>
      <c r="AKF48" s="144"/>
      <c r="AKG48" s="141"/>
      <c r="AKH48" s="141"/>
      <c r="AKI48" s="142"/>
      <c r="AKJ48" s="142"/>
      <c r="AKK48" s="143"/>
      <c r="AKL48" s="144"/>
      <c r="AKM48" s="144"/>
      <c r="AKN48" s="144"/>
      <c r="AKO48" s="141"/>
      <c r="AKP48" s="141"/>
      <c r="AKQ48" s="142"/>
      <c r="AKR48" s="142"/>
      <c r="AKS48" s="143"/>
      <c r="AKT48" s="144"/>
      <c r="AKU48" s="144"/>
      <c r="AKV48" s="144"/>
      <c r="AKW48" s="141"/>
      <c r="AKX48" s="141"/>
      <c r="AKY48" s="142"/>
      <c r="AKZ48" s="142"/>
      <c r="ALA48" s="143"/>
      <c r="ALB48" s="144"/>
      <c r="ALC48" s="144"/>
      <c r="ALD48" s="144"/>
      <c r="ALE48" s="141"/>
      <c r="ALF48" s="141"/>
      <c r="ALG48" s="142"/>
      <c r="ALH48" s="142"/>
      <c r="ALI48" s="143"/>
      <c r="ALJ48" s="144"/>
      <c r="ALK48" s="144"/>
      <c r="ALL48" s="144"/>
      <c r="ALM48" s="141"/>
      <c r="ALN48" s="141"/>
      <c r="ALO48" s="142"/>
      <c r="ALP48" s="142"/>
      <c r="ALQ48" s="143"/>
      <c r="ALR48" s="144"/>
      <c r="ALS48" s="144"/>
      <c r="ALT48" s="144"/>
      <c r="ALU48" s="141"/>
      <c r="ALV48" s="141"/>
      <c r="ALW48" s="142"/>
      <c r="ALX48" s="142"/>
      <c r="ALY48" s="143"/>
      <c r="ALZ48" s="144"/>
      <c r="AMA48" s="144"/>
      <c r="AMB48" s="144"/>
      <c r="AMC48" s="141"/>
      <c r="AMD48" s="141"/>
      <c r="AME48" s="142"/>
      <c r="AMF48" s="142"/>
      <c r="AMG48" s="143"/>
      <c r="AMH48" s="144"/>
      <c r="AMI48" s="144"/>
      <c r="AMJ48" s="144"/>
      <c r="AMK48" s="141"/>
      <c r="AML48" s="141"/>
      <c r="AMM48" s="142"/>
      <c r="AMN48" s="142"/>
      <c r="AMO48" s="143"/>
      <c r="AMP48" s="144"/>
      <c r="AMQ48" s="144"/>
      <c r="AMR48" s="144"/>
      <c r="AMS48" s="141"/>
      <c r="AMT48" s="141"/>
      <c r="AMU48" s="142"/>
      <c r="AMV48" s="142"/>
      <c r="AMW48" s="143"/>
      <c r="AMX48" s="144"/>
      <c r="AMY48" s="144"/>
      <c r="AMZ48" s="144"/>
      <c r="ANA48" s="141"/>
      <c r="ANB48" s="141"/>
      <c r="ANC48" s="142"/>
      <c r="AND48" s="142"/>
      <c r="ANE48" s="143"/>
      <c r="ANF48" s="144"/>
      <c r="ANG48" s="144"/>
      <c r="ANH48" s="144"/>
      <c r="ANI48" s="141"/>
      <c r="ANJ48" s="141"/>
      <c r="ANK48" s="142"/>
      <c r="ANL48" s="142"/>
      <c r="ANM48" s="143"/>
      <c r="ANN48" s="144"/>
      <c r="ANO48" s="144"/>
      <c r="ANP48" s="144"/>
      <c r="ANQ48" s="141"/>
      <c r="ANR48" s="141"/>
      <c r="ANS48" s="142"/>
      <c r="ANT48" s="142"/>
      <c r="ANU48" s="143"/>
      <c r="ANV48" s="144"/>
      <c r="ANW48" s="144"/>
      <c r="ANX48" s="144"/>
      <c r="ANY48" s="141"/>
      <c r="ANZ48" s="141"/>
      <c r="AOA48" s="142"/>
      <c r="AOB48" s="142"/>
      <c r="AOC48" s="143"/>
      <c r="AOD48" s="144"/>
      <c r="AOE48" s="144"/>
      <c r="AOF48" s="144"/>
      <c r="AOG48" s="141"/>
      <c r="AOH48" s="141"/>
      <c r="AOI48" s="142"/>
      <c r="AOJ48" s="142"/>
      <c r="AOK48" s="143"/>
      <c r="AOL48" s="144"/>
      <c r="AOM48" s="144"/>
      <c r="AON48" s="144"/>
      <c r="AOO48" s="141"/>
      <c r="AOP48" s="141"/>
      <c r="AOQ48" s="142"/>
      <c r="AOR48" s="142"/>
      <c r="AOS48" s="143"/>
      <c r="AOT48" s="144"/>
      <c r="AOU48" s="144"/>
      <c r="AOV48" s="144"/>
      <c r="AOW48" s="141"/>
      <c r="AOX48" s="141"/>
      <c r="AOY48" s="142"/>
      <c r="AOZ48" s="142"/>
      <c r="APA48" s="143"/>
      <c r="APB48" s="144"/>
      <c r="APC48" s="144"/>
      <c r="APD48" s="144"/>
      <c r="APE48" s="141"/>
      <c r="APF48" s="141"/>
      <c r="APG48" s="142"/>
      <c r="APH48" s="142"/>
      <c r="API48" s="143"/>
      <c r="APJ48" s="144"/>
      <c r="APK48" s="144"/>
      <c r="APL48" s="144"/>
      <c r="APM48" s="141"/>
      <c r="APN48" s="141"/>
      <c r="APO48" s="142"/>
      <c r="APP48" s="142"/>
      <c r="APQ48" s="143"/>
      <c r="APR48" s="144"/>
      <c r="APS48" s="144"/>
      <c r="APT48" s="144"/>
      <c r="APU48" s="141"/>
      <c r="APV48" s="141"/>
      <c r="APW48" s="142"/>
      <c r="APX48" s="142"/>
      <c r="APY48" s="143"/>
      <c r="APZ48" s="144"/>
      <c r="AQA48" s="144"/>
      <c r="AQB48" s="144"/>
      <c r="AQC48" s="141"/>
      <c r="AQD48" s="141"/>
      <c r="AQE48" s="142"/>
      <c r="AQF48" s="142"/>
      <c r="AQG48" s="143"/>
      <c r="AQH48" s="144"/>
      <c r="AQI48" s="144"/>
      <c r="AQJ48" s="144"/>
      <c r="AQK48" s="141"/>
      <c r="AQL48" s="141"/>
      <c r="AQM48" s="142"/>
      <c r="AQN48" s="142"/>
      <c r="AQO48" s="143"/>
      <c r="AQP48" s="144"/>
      <c r="AQQ48" s="144"/>
      <c r="AQR48" s="144"/>
      <c r="AQS48" s="141"/>
      <c r="AQT48" s="141"/>
      <c r="AQU48" s="142"/>
      <c r="AQV48" s="142"/>
      <c r="AQW48" s="143"/>
      <c r="AQX48" s="144"/>
      <c r="AQY48" s="144"/>
      <c r="AQZ48" s="144"/>
      <c r="ARA48" s="141"/>
      <c r="ARB48" s="141"/>
      <c r="ARC48" s="142"/>
      <c r="ARD48" s="142"/>
      <c r="ARE48" s="143"/>
      <c r="ARF48" s="144"/>
      <c r="ARG48" s="144"/>
      <c r="ARH48" s="144"/>
      <c r="ARI48" s="141"/>
      <c r="ARJ48" s="141"/>
      <c r="ARK48" s="142"/>
      <c r="ARL48" s="142"/>
      <c r="ARM48" s="143"/>
      <c r="ARN48" s="144"/>
      <c r="ARO48" s="144"/>
      <c r="ARP48" s="144"/>
      <c r="ARQ48" s="141"/>
      <c r="ARR48" s="141"/>
      <c r="ARS48" s="142"/>
      <c r="ART48" s="142"/>
      <c r="ARU48" s="143"/>
      <c r="ARV48" s="144"/>
      <c r="ARW48" s="144"/>
      <c r="ARX48" s="144"/>
      <c r="ARY48" s="141"/>
      <c r="ARZ48" s="141"/>
      <c r="ASA48" s="142"/>
      <c r="ASB48" s="142"/>
      <c r="ASC48" s="143"/>
      <c r="ASD48" s="144"/>
      <c r="ASE48" s="144"/>
      <c r="ASF48" s="144"/>
      <c r="ASG48" s="141"/>
      <c r="ASH48" s="141"/>
      <c r="ASI48" s="142"/>
      <c r="ASJ48" s="142"/>
      <c r="ASK48" s="143"/>
      <c r="ASL48" s="144"/>
      <c r="ASM48" s="144"/>
      <c r="ASN48" s="144"/>
      <c r="ASO48" s="141"/>
      <c r="ASP48" s="141"/>
      <c r="ASQ48" s="142"/>
      <c r="ASR48" s="142"/>
      <c r="ASS48" s="143"/>
      <c r="AST48" s="144"/>
      <c r="ASU48" s="144"/>
      <c r="ASV48" s="144"/>
      <c r="ASW48" s="141"/>
      <c r="ASX48" s="141"/>
      <c r="ASY48" s="142"/>
      <c r="ASZ48" s="142"/>
      <c r="ATA48" s="143"/>
      <c r="ATB48" s="144"/>
      <c r="ATC48" s="144"/>
      <c r="ATD48" s="144"/>
      <c r="ATE48" s="141"/>
      <c r="ATF48" s="141"/>
      <c r="ATG48" s="142"/>
      <c r="ATH48" s="142"/>
      <c r="ATI48" s="143"/>
      <c r="ATJ48" s="144"/>
      <c r="ATK48" s="144"/>
      <c r="ATL48" s="144"/>
      <c r="ATM48" s="141"/>
      <c r="ATN48" s="141"/>
      <c r="ATO48" s="142"/>
      <c r="ATP48" s="142"/>
      <c r="ATQ48" s="143"/>
      <c r="ATR48" s="144"/>
      <c r="ATS48" s="144"/>
      <c r="ATT48" s="144"/>
      <c r="ATU48" s="141"/>
      <c r="ATV48" s="141"/>
      <c r="ATW48" s="142"/>
      <c r="ATX48" s="142"/>
      <c r="ATY48" s="143"/>
      <c r="ATZ48" s="144"/>
      <c r="AUA48" s="144"/>
      <c r="AUB48" s="144"/>
      <c r="AUC48" s="141"/>
      <c r="AUD48" s="141"/>
      <c r="AUE48" s="142"/>
      <c r="AUF48" s="142"/>
      <c r="AUG48" s="143"/>
      <c r="AUH48" s="144"/>
      <c r="AUI48" s="144"/>
      <c r="AUJ48" s="144"/>
      <c r="AUK48" s="141"/>
      <c r="AUL48" s="141"/>
      <c r="AUM48" s="142"/>
      <c r="AUN48" s="142"/>
      <c r="AUO48" s="143"/>
      <c r="AUP48" s="144"/>
      <c r="AUQ48" s="144"/>
      <c r="AUR48" s="144"/>
      <c r="AUS48" s="141"/>
      <c r="AUT48" s="141"/>
      <c r="AUU48" s="142"/>
      <c r="AUV48" s="142"/>
      <c r="AUW48" s="143"/>
      <c r="AUX48" s="144"/>
      <c r="AUY48" s="144"/>
      <c r="AUZ48" s="144"/>
      <c r="AVA48" s="141"/>
      <c r="AVB48" s="141"/>
      <c r="AVC48" s="142"/>
      <c r="AVD48" s="142"/>
      <c r="AVE48" s="143"/>
      <c r="AVF48" s="144"/>
      <c r="AVG48" s="144"/>
      <c r="AVH48" s="144"/>
      <c r="AVI48" s="141"/>
      <c r="AVJ48" s="141"/>
      <c r="AVK48" s="142"/>
      <c r="AVL48" s="142"/>
      <c r="AVM48" s="143"/>
      <c r="AVN48" s="144"/>
      <c r="AVO48" s="144"/>
      <c r="AVP48" s="144"/>
      <c r="AVQ48" s="141"/>
      <c r="AVR48" s="141"/>
      <c r="AVS48" s="142"/>
      <c r="AVT48" s="142"/>
      <c r="AVU48" s="143"/>
      <c r="AVV48" s="144"/>
      <c r="AVW48" s="144"/>
      <c r="AVX48" s="144"/>
      <c r="AVY48" s="141"/>
      <c r="AVZ48" s="141"/>
      <c r="AWA48" s="142"/>
      <c r="AWB48" s="142"/>
      <c r="AWC48" s="143"/>
      <c r="AWD48" s="144"/>
      <c r="AWE48" s="144"/>
      <c r="AWF48" s="144"/>
      <c r="AWG48" s="141"/>
      <c r="AWH48" s="141"/>
      <c r="AWI48" s="142"/>
      <c r="AWJ48" s="142"/>
      <c r="AWK48" s="143"/>
      <c r="AWL48" s="144"/>
      <c r="AWM48" s="144"/>
      <c r="AWN48" s="144"/>
      <c r="AWO48" s="141"/>
      <c r="AWP48" s="141"/>
      <c r="AWQ48" s="142"/>
      <c r="AWR48" s="142"/>
      <c r="AWS48" s="143"/>
      <c r="AWT48" s="144"/>
      <c r="AWU48" s="144"/>
      <c r="AWV48" s="144"/>
      <c r="AWW48" s="141"/>
      <c r="AWX48" s="141"/>
      <c r="AWY48" s="142"/>
      <c r="AWZ48" s="142"/>
      <c r="AXA48" s="143"/>
      <c r="AXB48" s="144"/>
      <c r="AXC48" s="144"/>
      <c r="AXD48" s="144"/>
      <c r="AXE48" s="141"/>
      <c r="AXF48" s="141"/>
      <c r="AXG48" s="142"/>
      <c r="AXH48" s="142"/>
      <c r="AXI48" s="143"/>
      <c r="AXJ48" s="144"/>
      <c r="AXK48" s="144"/>
      <c r="AXL48" s="144"/>
      <c r="AXM48" s="141"/>
      <c r="AXN48" s="141"/>
      <c r="AXO48" s="142"/>
      <c r="AXP48" s="142"/>
      <c r="AXQ48" s="143"/>
      <c r="AXR48" s="144"/>
      <c r="AXS48" s="144"/>
      <c r="AXT48" s="144"/>
      <c r="AXU48" s="141"/>
      <c r="AXV48" s="141"/>
      <c r="AXW48" s="142"/>
      <c r="AXX48" s="142"/>
      <c r="AXY48" s="143"/>
      <c r="AXZ48" s="144"/>
      <c r="AYA48" s="144"/>
      <c r="AYB48" s="144"/>
      <c r="AYC48" s="141"/>
      <c r="AYD48" s="141"/>
      <c r="AYE48" s="142"/>
      <c r="AYF48" s="142"/>
      <c r="AYG48" s="143"/>
      <c r="AYH48" s="144"/>
      <c r="AYI48" s="144"/>
      <c r="AYJ48" s="144"/>
      <c r="AYK48" s="141"/>
      <c r="AYL48" s="141"/>
      <c r="AYM48" s="142"/>
      <c r="AYN48" s="142"/>
      <c r="AYO48" s="143"/>
      <c r="AYP48" s="144"/>
      <c r="AYQ48" s="144"/>
      <c r="AYR48" s="144"/>
      <c r="AYS48" s="141"/>
      <c r="AYT48" s="141"/>
      <c r="AYU48" s="142"/>
      <c r="AYV48" s="142"/>
      <c r="AYW48" s="143"/>
      <c r="AYX48" s="144"/>
      <c r="AYY48" s="144"/>
      <c r="AYZ48" s="144"/>
      <c r="AZA48" s="141"/>
      <c r="AZB48" s="141"/>
      <c r="AZC48" s="142"/>
      <c r="AZD48" s="142"/>
      <c r="AZE48" s="143"/>
      <c r="AZF48" s="144"/>
      <c r="AZG48" s="144"/>
      <c r="AZH48" s="144"/>
      <c r="AZI48" s="141"/>
      <c r="AZJ48" s="141"/>
      <c r="AZK48" s="142"/>
      <c r="AZL48" s="142"/>
      <c r="AZM48" s="143"/>
      <c r="AZN48" s="144"/>
      <c r="AZO48" s="144"/>
      <c r="AZP48" s="144"/>
      <c r="AZQ48" s="141"/>
      <c r="AZR48" s="141"/>
      <c r="AZS48" s="142"/>
      <c r="AZT48" s="142"/>
      <c r="AZU48" s="143"/>
      <c r="AZV48" s="144"/>
      <c r="AZW48" s="144"/>
      <c r="AZX48" s="144"/>
      <c r="AZY48" s="141"/>
      <c r="AZZ48" s="141"/>
      <c r="BAA48" s="142"/>
      <c r="BAB48" s="142"/>
      <c r="BAC48" s="143"/>
      <c r="BAD48" s="144"/>
      <c r="BAE48" s="144"/>
      <c r="BAF48" s="144"/>
      <c r="BAG48" s="141"/>
      <c r="BAH48" s="141"/>
      <c r="BAI48" s="142"/>
      <c r="BAJ48" s="142"/>
      <c r="BAK48" s="143"/>
      <c r="BAL48" s="144"/>
      <c r="BAM48" s="144"/>
      <c r="BAN48" s="144"/>
      <c r="BAO48" s="141"/>
      <c r="BAP48" s="141"/>
      <c r="BAQ48" s="142"/>
      <c r="BAR48" s="142"/>
      <c r="BAS48" s="143"/>
      <c r="BAT48" s="144"/>
      <c r="BAU48" s="144"/>
      <c r="BAV48" s="144"/>
      <c r="BAW48" s="141"/>
      <c r="BAX48" s="141"/>
      <c r="BAY48" s="142"/>
      <c r="BAZ48" s="142"/>
      <c r="BBA48" s="143"/>
      <c r="BBB48" s="144"/>
      <c r="BBC48" s="144"/>
      <c r="BBD48" s="144"/>
      <c r="BBE48" s="141"/>
      <c r="BBF48" s="141"/>
      <c r="BBG48" s="142"/>
      <c r="BBH48" s="142"/>
      <c r="BBI48" s="143"/>
      <c r="BBJ48" s="144"/>
      <c r="BBK48" s="144"/>
      <c r="BBL48" s="144"/>
      <c r="BBM48" s="141"/>
      <c r="BBN48" s="141"/>
      <c r="BBO48" s="142"/>
      <c r="BBP48" s="142"/>
      <c r="BBQ48" s="143"/>
      <c r="BBR48" s="144"/>
      <c r="BBS48" s="144"/>
      <c r="BBT48" s="144"/>
      <c r="BBU48" s="141"/>
      <c r="BBV48" s="141"/>
      <c r="BBW48" s="142"/>
      <c r="BBX48" s="142"/>
      <c r="BBY48" s="143"/>
      <c r="BBZ48" s="144"/>
      <c r="BCA48" s="144"/>
      <c r="BCB48" s="144"/>
      <c r="BCC48" s="141"/>
      <c r="BCD48" s="141"/>
      <c r="BCE48" s="142"/>
      <c r="BCF48" s="142"/>
      <c r="BCG48" s="143"/>
      <c r="BCH48" s="144"/>
      <c r="BCI48" s="144"/>
      <c r="BCJ48" s="144"/>
      <c r="BCK48" s="141"/>
      <c r="BCL48" s="141"/>
      <c r="BCM48" s="142"/>
      <c r="BCN48" s="142"/>
      <c r="BCO48" s="143"/>
      <c r="BCP48" s="144"/>
      <c r="BCQ48" s="144"/>
      <c r="BCR48" s="144"/>
      <c r="BCS48" s="141"/>
      <c r="BCT48" s="141"/>
      <c r="BCU48" s="142"/>
      <c r="BCV48" s="142"/>
      <c r="BCW48" s="143"/>
      <c r="BCX48" s="144"/>
      <c r="BCY48" s="144"/>
      <c r="BCZ48" s="144"/>
      <c r="BDA48" s="141"/>
      <c r="BDB48" s="141"/>
      <c r="BDC48" s="142"/>
      <c r="BDD48" s="142"/>
      <c r="BDE48" s="143"/>
      <c r="BDF48" s="144"/>
      <c r="BDG48" s="144"/>
      <c r="BDH48" s="144"/>
      <c r="BDI48" s="141"/>
      <c r="BDJ48" s="141"/>
      <c r="BDK48" s="142"/>
      <c r="BDL48" s="142"/>
      <c r="BDM48" s="143"/>
      <c r="BDN48" s="144"/>
      <c r="BDO48" s="144"/>
      <c r="BDP48" s="144"/>
      <c r="BDQ48" s="141"/>
      <c r="BDR48" s="141"/>
      <c r="BDS48" s="142"/>
      <c r="BDT48" s="142"/>
      <c r="BDU48" s="143"/>
      <c r="BDV48" s="144"/>
      <c r="BDW48" s="144"/>
      <c r="BDX48" s="144"/>
      <c r="BDY48" s="141"/>
      <c r="BDZ48" s="141"/>
      <c r="BEA48" s="142"/>
      <c r="BEB48" s="142"/>
      <c r="BEC48" s="143"/>
      <c r="BED48" s="144"/>
      <c r="BEE48" s="144"/>
      <c r="BEF48" s="144"/>
      <c r="BEG48" s="141"/>
      <c r="BEH48" s="141"/>
      <c r="BEI48" s="142"/>
      <c r="BEJ48" s="142"/>
      <c r="BEK48" s="143"/>
      <c r="BEL48" s="144"/>
      <c r="BEM48" s="144"/>
      <c r="BEN48" s="144"/>
      <c r="BEO48" s="141"/>
      <c r="BEP48" s="141"/>
      <c r="BEQ48" s="142"/>
      <c r="BER48" s="142"/>
      <c r="BES48" s="143"/>
      <c r="BET48" s="144"/>
      <c r="BEU48" s="144"/>
      <c r="BEV48" s="144"/>
      <c r="BEW48" s="141"/>
      <c r="BEX48" s="141"/>
      <c r="BEY48" s="142"/>
      <c r="BEZ48" s="142"/>
      <c r="BFA48" s="143"/>
      <c r="BFB48" s="144"/>
      <c r="BFC48" s="144"/>
      <c r="BFD48" s="144"/>
      <c r="BFE48" s="141"/>
      <c r="BFF48" s="141"/>
      <c r="BFG48" s="142"/>
      <c r="BFH48" s="142"/>
      <c r="BFI48" s="143"/>
      <c r="BFJ48" s="144"/>
      <c r="BFK48" s="144"/>
      <c r="BFL48" s="144"/>
      <c r="BFM48" s="141"/>
      <c r="BFN48" s="141"/>
      <c r="BFO48" s="142"/>
      <c r="BFP48" s="142"/>
      <c r="BFQ48" s="143"/>
      <c r="BFR48" s="144"/>
      <c r="BFS48" s="144"/>
      <c r="BFT48" s="144"/>
      <c r="BFU48" s="141"/>
      <c r="BFV48" s="141"/>
      <c r="BFW48" s="142"/>
      <c r="BFX48" s="142"/>
      <c r="BFY48" s="143"/>
      <c r="BFZ48" s="144"/>
      <c r="BGA48" s="144"/>
      <c r="BGB48" s="144"/>
      <c r="BGC48" s="141"/>
      <c r="BGD48" s="141"/>
      <c r="BGE48" s="142"/>
      <c r="BGF48" s="142"/>
      <c r="BGG48" s="143"/>
      <c r="BGH48" s="144"/>
      <c r="BGI48" s="144"/>
      <c r="BGJ48" s="144"/>
      <c r="BGK48" s="141"/>
      <c r="BGL48" s="141"/>
      <c r="BGM48" s="142"/>
      <c r="BGN48" s="142"/>
      <c r="BGO48" s="143"/>
      <c r="BGP48" s="144"/>
      <c r="BGQ48" s="144"/>
      <c r="BGR48" s="144"/>
      <c r="BGS48" s="141"/>
      <c r="BGT48" s="141"/>
      <c r="BGU48" s="142"/>
      <c r="BGV48" s="142"/>
      <c r="BGW48" s="143"/>
      <c r="BGX48" s="144"/>
      <c r="BGY48" s="144"/>
      <c r="BGZ48" s="144"/>
      <c r="BHA48" s="141"/>
      <c r="BHB48" s="141"/>
      <c r="BHC48" s="142"/>
      <c r="BHD48" s="142"/>
      <c r="BHE48" s="143"/>
      <c r="BHF48" s="144"/>
      <c r="BHG48" s="144"/>
      <c r="BHH48" s="144"/>
      <c r="BHI48" s="141"/>
      <c r="BHJ48" s="141"/>
      <c r="BHK48" s="142"/>
      <c r="BHL48" s="142"/>
      <c r="BHM48" s="143"/>
      <c r="BHN48" s="144"/>
      <c r="BHO48" s="144"/>
      <c r="BHP48" s="144"/>
      <c r="BHQ48" s="141"/>
      <c r="BHR48" s="141"/>
      <c r="BHS48" s="142"/>
      <c r="BHT48" s="142"/>
      <c r="BHU48" s="143"/>
      <c r="BHV48" s="144"/>
      <c r="BHW48" s="144"/>
      <c r="BHX48" s="144"/>
      <c r="BHY48" s="141"/>
      <c r="BHZ48" s="141"/>
      <c r="BIA48" s="142"/>
      <c r="BIB48" s="142"/>
      <c r="BIC48" s="143"/>
      <c r="BID48" s="144"/>
      <c r="BIE48" s="144"/>
      <c r="BIF48" s="144"/>
      <c r="BIG48" s="141"/>
      <c r="BIH48" s="141"/>
      <c r="BII48" s="142"/>
      <c r="BIJ48" s="142"/>
      <c r="BIK48" s="143"/>
      <c r="BIL48" s="144"/>
      <c r="BIM48" s="144"/>
      <c r="BIN48" s="144"/>
      <c r="BIO48" s="141"/>
      <c r="BIP48" s="141"/>
      <c r="BIQ48" s="142"/>
      <c r="BIR48" s="142"/>
      <c r="BIS48" s="143"/>
      <c r="BIT48" s="144"/>
      <c r="BIU48" s="144"/>
      <c r="BIV48" s="144"/>
      <c r="BIW48" s="141"/>
      <c r="BIX48" s="141"/>
      <c r="BIY48" s="142"/>
      <c r="BIZ48" s="142"/>
      <c r="BJA48" s="143"/>
      <c r="BJB48" s="144"/>
      <c r="BJC48" s="144"/>
      <c r="BJD48" s="144"/>
      <c r="BJE48" s="141"/>
      <c r="BJF48" s="141"/>
      <c r="BJG48" s="142"/>
      <c r="BJH48" s="142"/>
      <c r="BJI48" s="143"/>
      <c r="BJJ48" s="144"/>
      <c r="BJK48" s="144"/>
      <c r="BJL48" s="144"/>
      <c r="BJM48" s="141"/>
      <c r="BJN48" s="141"/>
      <c r="BJO48" s="142"/>
      <c r="BJP48" s="142"/>
      <c r="BJQ48" s="143"/>
      <c r="BJR48" s="144"/>
      <c r="BJS48" s="144"/>
      <c r="BJT48" s="144"/>
      <c r="BJU48" s="141"/>
      <c r="BJV48" s="141"/>
      <c r="BJW48" s="142"/>
      <c r="BJX48" s="142"/>
      <c r="BJY48" s="143"/>
      <c r="BJZ48" s="144"/>
      <c r="BKA48" s="144"/>
      <c r="BKB48" s="144"/>
      <c r="BKC48" s="141"/>
      <c r="BKD48" s="141"/>
      <c r="BKE48" s="142"/>
      <c r="BKF48" s="142"/>
      <c r="BKG48" s="143"/>
      <c r="BKH48" s="144"/>
      <c r="BKI48" s="144"/>
      <c r="BKJ48" s="144"/>
      <c r="BKK48" s="141"/>
      <c r="BKL48" s="141"/>
      <c r="BKM48" s="142"/>
      <c r="BKN48" s="142"/>
      <c r="BKO48" s="143"/>
      <c r="BKP48" s="144"/>
      <c r="BKQ48" s="144"/>
      <c r="BKR48" s="144"/>
      <c r="BKS48" s="141"/>
      <c r="BKT48" s="141"/>
      <c r="BKU48" s="142"/>
      <c r="BKV48" s="142"/>
      <c r="BKW48" s="143"/>
      <c r="BKX48" s="144"/>
      <c r="BKY48" s="144"/>
      <c r="BKZ48" s="144"/>
      <c r="BLA48" s="141"/>
      <c r="BLB48" s="141"/>
      <c r="BLC48" s="142"/>
      <c r="BLD48" s="142"/>
      <c r="BLE48" s="143"/>
      <c r="BLF48" s="144"/>
      <c r="BLG48" s="144"/>
      <c r="BLH48" s="144"/>
      <c r="BLI48" s="141"/>
      <c r="BLJ48" s="141"/>
      <c r="BLK48" s="142"/>
      <c r="BLL48" s="142"/>
      <c r="BLM48" s="143"/>
      <c r="BLN48" s="144"/>
      <c r="BLO48" s="144"/>
      <c r="BLP48" s="144"/>
      <c r="BLQ48" s="141"/>
      <c r="BLR48" s="141"/>
      <c r="BLS48" s="142"/>
      <c r="BLT48" s="142"/>
      <c r="BLU48" s="143"/>
      <c r="BLV48" s="144"/>
      <c r="BLW48" s="144"/>
      <c r="BLX48" s="144"/>
      <c r="BLY48" s="141"/>
      <c r="BLZ48" s="141"/>
      <c r="BMA48" s="142"/>
      <c r="BMB48" s="142"/>
      <c r="BMC48" s="143"/>
      <c r="BMD48" s="144"/>
      <c r="BME48" s="144"/>
      <c r="BMF48" s="144"/>
      <c r="BMG48" s="141"/>
      <c r="BMH48" s="141"/>
      <c r="BMI48" s="142"/>
      <c r="BMJ48" s="142"/>
      <c r="BMK48" s="143"/>
      <c r="BML48" s="144"/>
      <c r="BMM48" s="144"/>
      <c r="BMN48" s="144"/>
      <c r="BMO48" s="141"/>
      <c r="BMP48" s="141"/>
      <c r="BMQ48" s="142"/>
      <c r="BMR48" s="142"/>
      <c r="BMS48" s="143"/>
      <c r="BMT48" s="144"/>
      <c r="BMU48" s="144"/>
      <c r="BMV48" s="144"/>
      <c r="BMW48" s="141"/>
      <c r="BMX48" s="141"/>
      <c r="BMY48" s="142"/>
      <c r="BMZ48" s="142"/>
      <c r="BNA48" s="143"/>
      <c r="BNB48" s="144"/>
      <c r="BNC48" s="144"/>
      <c r="BND48" s="144"/>
      <c r="BNE48" s="141"/>
      <c r="BNF48" s="141"/>
      <c r="BNG48" s="142"/>
      <c r="BNH48" s="142"/>
      <c r="BNI48" s="143"/>
      <c r="BNJ48" s="144"/>
      <c r="BNK48" s="144"/>
      <c r="BNL48" s="144"/>
      <c r="BNM48" s="141"/>
      <c r="BNN48" s="141"/>
      <c r="BNO48" s="142"/>
      <c r="BNP48" s="142"/>
      <c r="BNQ48" s="143"/>
      <c r="BNR48" s="144"/>
      <c r="BNS48" s="144"/>
      <c r="BNT48" s="144"/>
      <c r="BNU48" s="141"/>
      <c r="BNV48" s="141"/>
      <c r="BNW48" s="142"/>
      <c r="BNX48" s="142"/>
      <c r="BNY48" s="143"/>
      <c r="BNZ48" s="144"/>
      <c r="BOA48" s="144"/>
      <c r="BOB48" s="144"/>
      <c r="BOC48" s="141"/>
      <c r="BOD48" s="141"/>
      <c r="BOE48" s="142"/>
      <c r="BOF48" s="142"/>
      <c r="BOG48" s="143"/>
      <c r="BOH48" s="144"/>
      <c r="BOI48" s="144"/>
      <c r="BOJ48" s="144"/>
      <c r="BOK48" s="141"/>
      <c r="BOL48" s="141"/>
      <c r="BOM48" s="142"/>
      <c r="BON48" s="142"/>
      <c r="BOO48" s="143"/>
      <c r="BOP48" s="144"/>
      <c r="BOQ48" s="144"/>
      <c r="BOR48" s="144"/>
      <c r="BOS48" s="141"/>
      <c r="BOT48" s="141"/>
      <c r="BOU48" s="142"/>
      <c r="BOV48" s="142"/>
      <c r="BOW48" s="143"/>
      <c r="BOX48" s="144"/>
      <c r="BOY48" s="144"/>
      <c r="BOZ48" s="144"/>
      <c r="BPA48" s="141"/>
      <c r="BPB48" s="141"/>
      <c r="BPC48" s="142"/>
      <c r="BPD48" s="142"/>
      <c r="BPE48" s="143"/>
      <c r="BPF48" s="144"/>
      <c r="BPG48" s="144"/>
      <c r="BPH48" s="144"/>
      <c r="BPI48" s="141"/>
      <c r="BPJ48" s="141"/>
      <c r="BPK48" s="142"/>
      <c r="BPL48" s="142"/>
      <c r="BPM48" s="143"/>
      <c r="BPN48" s="144"/>
      <c r="BPO48" s="144"/>
      <c r="BPP48" s="144"/>
      <c r="BPQ48" s="141"/>
      <c r="BPR48" s="141"/>
      <c r="BPS48" s="142"/>
      <c r="BPT48" s="142"/>
      <c r="BPU48" s="143"/>
      <c r="BPV48" s="144"/>
      <c r="BPW48" s="144"/>
      <c r="BPX48" s="144"/>
      <c r="BPY48" s="141"/>
      <c r="BPZ48" s="141"/>
      <c r="BQA48" s="142"/>
      <c r="BQB48" s="142"/>
      <c r="BQC48" s="143"/>
      <c r="BQD48" s="144"/>
      <c r="BQE48" s="144"/>
      <c r="BQF48" s="144"/>
      <c r="BQG48" s="141"/>
      <c r="BQH48" s="141"/>
      <c r="BQI48" s="142"/>
      <c r="BQJ48" s="142"/>
      <c r="BQK48" s="143"/>
      <c r="BQL48" s="144"/>
      <c r="BQM48" s="144"/>
      <c r="BQN48" s="144"/>
      <c r="BQO48" s="141"/>
      <c r="BQP48" s="141"/>
      <c r="BQQ48" s="142"/>
      <c r="BQR48" s="142"/>
      <c r="BQS48" s="143"/>
      <c r="BQT48" s="144"/>
      <c r="BQU48" s="144"/>
      <c r="BQV48" s="144"/>
      <c r="BQW48" s="141"/>
      <c r="BQX48" s="141"/>
      <c r="BQY48" s="142"/>
      <c r="BQZ48" s="142"/>
      <c r="BRA48" s="143"/>
      <c r="BRB48" s="144"/>
      <c r="BRC48" s="144"/>
      <c r="BRD48" s="144"/>
      <c r="BRE48" s="141"/>
      <c r="BRF48" s="141"/>
      <c r="BRG48" s="142"/>
      <c r="BRH48" s="142"/>
      <c r="BRI48" s="143"/>
      <c r="BRJ48" s="144"/>
      <c r="BRK48" s="144"/>
      <c r="BRL48" s="144"/>
      <c r="BRM48" s="141"/>
      <c r="BRN48" s="141"/>
      <c r="BRO48" s="142"/>
      <c r="BRP48" s="142"/>
      <c r="BRQ48" s="143"/>
      <c r="BRR48" s="144"/>
      <c r="BRS48" s="144"/>
      <c r="BRT48" s="144"/>
      <c r="BRU48" s="141"/>
      <c r="BRV48" s="141"/>
      <c r="BRW48" s="142"/>
      <c r="BRX48" s="142"/>
      <c r="BRY48" s="143"/>
      <c r="BRZ48" s="144"/>
      <c r="BSA48" s="144"/>
      <c r="BSB48" s="144"/>
      <c r="BSC48" s="141"/>
      <c r="BSD48" s="141"/>
      <c r="BSE48" s="142"/>
      <c r="BSF48" s="142"/>
      <c r="BSG48" s="143"/>
      <c r="BSH48" s="144"/>
      <c r="BSI48" s="144"/>
      <c r="BSJ48" s="144"/>
      <c r="BSK48" s="141"/>
      <c r="BSL48" s="141"/>
      <c r="BSM48" s="142"/>
      <c r="BSN48" s="142"/>
      <c r="BSO48" s="143"/>
      <c r="BSP48" s="144"/>
      <c r="BSQ48" s="144"/>
      <c r="BSR48" s="144"/>
      <c r="BSS48" s="141"/>
      <c r="BST48" s="141"/>
      <c r="BSU48" s="142"/>
      <c r="BSV48" s="142"/>
      <c r="BSW48" s="143"/>
      <c r="BSX48" s="144"/>
      <c r="BSY48" s="144"/>
      <c r="BSZ48" s="144"/>
      <c r="BTA48" s="141"/>
      <c r="BTB48" s="141"/>
      <c r="BTC48" s="142"/>
      <c r="BTD48" s="142"/>
      <c r="BTE48" s="143"/>
      <c r="BTF48" s="144"/>
      <c r="BTG48" s="144"/>
      <c r="BTH48" s="144"/>
      <c r="BTI48" s="141"/>
      <c r="BTJ48" s="141"/>
      <c r="BTK48" s="142"/>
      <c r="BTL48" s="142"/>
      <c r="BTM48" s="143"/>
      <c r="BTN48" s="144"/>
      <c r="BTO48" s="144"/>
      <c r="BTP48" s="144"/>
      <c r="BTQ48" s="141"/>
      <c r="BTR48" s="141"/>
      <c r="BTS48" s="142"/>
      <c r="BTT48" s="142"/>
      <c r="BTU48" s="143"/>
      <c r="BTV48" s="144"/>
      <c r="BTW48" s="144"/>
      <c r="BTX48" s="144"/>
      <c r="BTY48" s="141"/>
      <c r="BTZ48" s="141"/>
      <c r="BUA48" s="142"/>
      <c r="BUB48" s="142"/>
      <c r="BUC48" s="143"/>
      <c r="BUD48" s="144"/>
      <c r="BUE48" s="144"/>
      <c r="BUF48" s="144"/>
      <c r="BUG48" s="141"/>
      <c r="BUH48" s="141"/>
      <c r="BUI48" s="142"/>
      <c r="BUJ48" s="142"/>
      <c r="BUK48" s="143"/>
      <c r="BUL48" s="144"/>
      <c r="BUM48" s="144"/>
      <c r="BUN48" s="144"/>
      <c r="BUO48" s="141"/>
      <c r="BUP48" s="141"/>
      <c r="BUQ48" s="142"/>
      <c r="BUR48" s="142"/>
      <c r="BUS48" s="143"/>
      <c r="BUT48" s="144"/>
      <c r="BUU48" s="144"/>
      <c r="BUV48" s="144"/>
      <c r="BUW48" s="141"/>
      <c r="BUX48" s="141"/>
      <c r="BUY48" s="142"/>
      <c r="BUZ48" s="142"/>
      <c r="BVA48" s="143"/>
      <c r="BVB48" s="144"/>
      <c r="BVC48" s="144"/>
      <c r="BVD48" s="144"/>
      <c r="BVE48" s="141"/>
      <c r="BVF48" s="141"/>
      <c r="BVG48" s="142"/>
      <c r="BVH48" s="142"/>
      <c r="BVI48" s="143"/>
      <c r="BVJ48" s="144"/>
      <c r="BVK48" s="144"/>
      <c r="BVL48" s="144"/>
      <c r="BVM48" s="141"/>
      <c r="BVN48" s="141"/>
      <c r="BVO48" s="142"/>
      <c r="BVP48" s="142"/>
      <c r="BVQ48" s="143"/>
      <c r="BVR48" s="144"/>
      <c r="BVS48" s="144"/>
      <c r="BVT48" s="144"/>
      <c r="BVU48" s="141"/>
      <c r="BVV48" s="141"/>
      <c r="BVW48" s="142"/>
      <c r="BVX48" s="142"/>
      <c r="BVY48" s="143"/>
      <c r="BVZ48" s="144"/>
      <c r="BWA48" s="144"/>
      <c r="BWB48" s="144"/>
      <c r="BWC48" s="141"/>
      <c r="BWD48" s="141"/>
      <c r="BWE48" s="142"/>
      <c r="BWF48" s="142"/>
      <c r="BWG48" s="143"/>
      <c r="BWH48" s="144"/>
      <c r="BWI48" s="144"/>
      <c r="BWJ48" s="144"/>
      <c r="BWK48" s="141"/>
      <c r="BWL48" s="141"/>
      <c r="BWM48" s="142"/>
      <c r="BWN48" s="142"/>
      <c r="BWO48" s="143"/>
      <c r="BWP48" s="144"/>
      <c r="BWQ48" s="144"/>
      <c r="BWR48" s="144"/>
      <c r="BWS48" s="141"/>
      <c r="BWT48" s="141"/>
      <c r="BWU48" s="142"/>
      <c r="BWV48" s="142"/>
      <c r="BWW48" s="143"/>
      <c r="BWX48" s="144"/>
      <c r="BWY48" s="144"/>
      <c r="BWZ48" s="144"/>
      <c r="BXA48" s="141"/>
      <c r="BXB48" s="141"/>
      <c r="BXC48" s="142"/>
      <c r="BXD48" s="142"/>
      <c r="BXE48" s="143"/>
      <c r="BXF48" s="144"/>
      <c r="BXG48" s="144"/>
      <c r="BXH48" s="144"/>
      <c r="BXI48" s="141"/>
      <c r="BXJ48" s="141"/>
      <c r="BXK48" s="142"/>
      <c r="BXL48" s="142"/>
      <c r="BXM48" s="143"/>
      <c r="BXN48" s="144"/>
      <c r="BXO48" s="144"/>
      <c r="BXP48" s="144"/>
      <c r="BXQ48" s="141"/>
      <c r="BXR48" s="141"/>
      <c r="BXS48" s="142"/>
      <c r="BXT48" s="142"/>
      <c r="BXU48" s="143"/>
      <c r="BXV48" s="144"/>
      <c r="BXW48" s="144"/>
      <c r="BXX48" s="144"/>
      <c r="BXY48" s="141"/>
      <c r="BXZ48" s="141"/>
      <c r="BYA48" s="142"/>
      <c r="BYB48" s="142"/>
      <c r="BYC48" s="143"/>
      <c r="BYD48" s="144"/>
      <c r="BYE48" s="144"/>
      <c r="BYF48" s="144"/>
      <c r="BYG48" s="141"/>
      <c r="BYH48" s="141"/>
      <c r="BYI48" s="142"/>
      <c r="BYJ48" s="142"/>
      <c r="BYK48" s="143"/>
      <c r="BYL48" s="144"/>
      <c r="BYM48" s="144"/>
      <c r="BYN48" s="144"/>
      <c r="BYO48" s="141"/>
      <c r="BYP48" s="141"/>
      <c r="BYQ48" s="142"/>
      <c r="BYR48" s="142"/>
      <c r="BYS48" s="143"/>
      <c r="BYT48" s="144"/>
      <c r="BYU48" s="144"/>
      <c r="BYV48" s="144"/>
      <c r="BYW48" s="141"/>
      <c r="BYX48" s="141"/>
      <c r="BYY48" s="142"/>
      <c r="BYZ48" s="142"/>
      <c r="BZA48" s="143"/>
      <c r="BZB48" s="144"/>
      <c r="BZC48" s="144"/>
      <c r="BZD48" s="144"/>
      <c r="BZE48" s="141"/>
      <c r="BZF48" s="141"/>
      <c r="BZG48" s="142"/>
      <c r="BZH48" s="142"/>
      <c r="BZI48" s="143"/>
      <c r="BZJ48" s="144"/>
      <c r="BZK48" s="144"/>
      <c r="BZL48" s="144"/>
      <c r="BZM48" s="141"/>
      <c r="BZN48" s="141"/>
      <c r="BZO48" s="142"/>
      <c r="BZP48" s="142"/>
      <c r="BZQ48" s="143"/>
      <c r="BZR48" s="144"/>
      <c r="BZS48" s="144"/>
      <c r="BZT48" s="144"/>
      <c r="BZU48" s="141"/>
      <c r="BZV48" s="141"/>
      <c r="BZW48" s="142"/>
      <c r="BZX48" s="142"/>
      <c r="BZY48" s="143"/>
      <c r="BZZ48" s="144"/>
      <c r="CAA48" s="144"/>
      <c r="CAB48" s="144"/>
      <c r="CAC48" s="141"/>
      <c r="CAD48" s="141"/>
      <c r="CAE48" s="142"/>
      <c r="CAF48" s="142"/>
      <c r="CAG48" s="143"/>
      <c r="CAH48" s="144"/>
      <c r="CAI48" s="144"/>
      <c r="CAJ48" s="144"/>
      <c r="CAK48" s="141"/>
      <c r="CAL48" s="141"/>
      <c r="CAM48" s="142"/>
      <c r="CAN48" s="142"/>
      <c r="CAO48" s="143"/>
      <c r="CAP48" s="144"/>
      <c r="CAQ48" s="144"/>
      <c r="CAR48" s="144"/>
      <c r="CAS48" s="141"/>
      <c r="CAT48" s="141"/>
      <c r="CAU48" s="142"/>
      <c r="CAV48" s="142"/>
      <c r="CAW48" s="143"/>
      <c r="CAX48" s="144"/>
      <c r="CAY48" s="144"/>
      <c r="CAZ48" s="144"/>
      <c r="CBA48" s="141"/>
      <c r="CBB48" s="141"/>
      <c r="CBC48" s="142"/>
      <c r="CBD48" s="142"/>
      <c r="CBE48" s="143"/>
      <c r="CBF48" s="144"/>
      <c r="CBG48" s="144"/>
      <c r="CBH48" s="144"/>
      <c r="CBI48" s="141"/>
      <c r="CBJ48" s="141"/>
      <c r="CBK48" s="142"/>
      <c r="CBL48" s="142"/>
      <c r="CBM48" s="143"/>
      <c r="CBN48" s="144"/>
      <c r="CBO48" s="144"/>
      <c r="CBP48" s="144"/>
      <c r="CBQ48" s="141"/>
      <c r="CBR48" s="141"/>
      <c r="CBS48" s="142"/>
      <c r="CBT48" s="142"/>
      <c r="CBU48" s="143"/>
      <c r="CBV48" s="144"/>
      <c r="CBW48" s="144"/>
      <c r="CBX48" s="144"/>
      <c r="CBY48" s="141"/>
      <c r="CBZ48" s="141"/>
      <c r="CCA48" s="142"/>
      <c r="CCB48" s="142"/>
      <c r="CCC48" s="143"/>
      <c r="CCD48" s="144"/>
      <c r="CCE48" s="144"/>
      <c r="CCF48" s="144"/>
      <c r="CCG48" s="141"/>
      <c r="CCH48" s="141"/>
      <c r="CCI48" s="142"/>
      <c r="CCJ48" s="142"/>
      <c r="CCK48" s="143"/>
      <c r="CCL48" s="144"/>
      <c r="CCM48" s="144"/>
      <c r="CCN48" s="144"/>
      <c r="CCO48" s="141"/>
      <c r="CCP48" s="141"/>
      <c r="CCQ48" s="142"/>
      <c r="CCR48" s="142"/>
      <c r="CCS48" s="143"/>
      <c r="CCT48" s="144"/>
      <c r="CCU48" s="144"/>
      <c r="CCV48" s="144"/>
      <c r="CCW48" s="141"/>
      <c r="CCX48" s="141"/>
      <c r="CCY48" s="142"/>
      <c r="CCZ48" s="142"/>
      <c r="CDA48" s="143"/>
      <c r="CDB48" s="144"/>
      <c r="CDC48" s="144"/>
      <c r="CDD48" s="144"/>
      <c r="CDE48" s="141"/>
      <c r="CDF48" s="141"/>
      <c r="CDG48" s="142"/>
      <c r="CDH48" s="142"/>
      <c r="CDI48" s="143"/>
      <c r="CDJ48" s="144"/>
      <c r="CDK48" s="144"/>
      <c r="CDL48" s="144"/>
      <c r="CDM48" s="141"/>
      <c r="CDN48" s="141"/>
      <c r="CDO48" s="142"/>
      <c r="CDP48" s="142"/>
      <c r="CDQ48" s="143"/>
      <c r="CDR48" s="144"/>
      <c r="CDS48" s="144"/>
      <c r="CDT48" s="144"/>
      <c r="CDU48" s="141"/>
      <c r="CDV48" s="141"/>
      <c r="CDW48" s="142"/>
      <c r="CDX48" s="142"/>
      <c r="CDY48" s="143"/>
      <c r="CDZ48" s="144"/>
      <c r="CEA48" s="144"/>
      <c r="CEB48" s="144"/>
      <c r="CEC48" s="141"/>
      <c r="CED48" s="141"/>
      <c r="CEE48" s="142"/>
      <c r="CEF48" s="142"/>
      <c r="CEG48" s="143"/>
      <c r="CEH48" s="144"/>
      <c r="CEI48" s="144"/>
      <c r="CEJ48" s="144"/>
      <c r="CEK48" s="141"/>
      <c r="CEL48" s="141"/>
      <c r="CEM48" s="142"/>
      <c r="CEN48" s="142"/>
      <c r="CEO48" s="143"/>
      <c r="CEP48" s="144"/>
      <c r="CEQ48" s="144"/>
      <c r="CER48" s="144"/>
      <c r="CES48" s="141"/>
      <c r="CET48" s="141"/>
      <c r="CEU48" s="142"/>
      <c r="CEV48" s="142"/>
      <c r="CEW48" s="143"/>
      <c r="CEX48" s="144"/>
      <c r="CEY48" s="144"/>
      <c r="CEZ48" s="144"/>
      <c r="CFA48" s="141"/>
      <c r="CFB48" s="141"/>
      <c r="CFC48" s="142"/>
      <c r="CFD48" s="142"/>
      <c r="CFE48" s="143"/>
      <c r="CFF48" s="144"/>
      <c r="CFG48" s="144"/>
      <c r="CFH48" s="144"/>
      <c r="CFI48" s="141"/>
      <c r="CFJ48" s="141"/>
      <c r="CFK48" s="142"/>
      <c r="CFL48" s="142"/>
      <c r="CFM48" s="143"/>
      <c r="CFN48" s="144"/>
      <c r="CFO48" s="144"/>
      <c r="CFP48" s="144"/>
      <c r="CFQ48" s="141"/>
      <c r="CFR48" s="141"/>
      <c r="CFS48" s="142"/>
      <c r="CFT48" s="142"/>
      <c r="CFU48" s="143"/>
      <c r="CFV48" s="144"/>
      <c r="CFW48" s="144"/>
      <c r="CFX48" s="144"/>
      <c r="CFY48" s="141"/>
      <c r="CFZ48" s="141"/>
      <c r="CGA48" s="142"/>
      <c r="CGB48" s="142"/>
      <c r="CGC48" s="143"/>
      <c r="CGD48" s="144"/>
      <c r="CGE48" s="144"/>
      <c r="CGF48" s="144"/>
      <c r="CGG48" s="141"/>
      <c r="CGH48" s="141"/>
      <c r="CGI48" s="142"/>
      <c r="CGJ48" s="142"/>
      <c r="CGK48" s="143"/>
      <c r="CGL48" s="144"/>
      <c r="CGM48" s="144"/>
      <c r="CGN48" s="144"/>
      <c r="CGO48" s="141"/>
      <c r="CGP48" s="141"/>
      <c r="CGQ48" s="142"/>
      <c r="CGR48" s="142"/>
      <c r="CGS48" s="143"/>
      <c r="CGT48" s="144"/>
      <c r="CGU48" s="144"/>
      <c r="CGV48" s="144"/>
      <c r="CGW48" s="141"/>
      <c r="CGX48" s="141"/>
      <c r="CGY48" s="142"/>
      <c r="CGZ48" s="142"/>
      <c r="CHA48" s="143"/>
      <c r="CHB48" s="144"/>
      <c r="CHC48" s="144"/>
      <c r="CHD48" s="144"/>
      <c r="CHE48" s="141"/>
      <c r="CHF48" s="141"/>
      <c r="CHG48" s="142"/>
      <c r="CHH48" s="142"/>
      <c r="CHI48" s="143"/>
      <c r="CHJ48" s="144"/>
      <c r="CHK48" s="144"/>
      <c r="CHL48" s="144"/>
      <c r="CHM48" s="141"/>
      <c r="CHN48" s="141"/>
      <c r="CHO48" s="142"/>
      <c r="CHP48" s="142"/>
      <c r="CHQ48" s="143"/>
      <c r="CHR48" s="144"/>
      <c r="CHS48" s="144"/>
      <c r="CHT48" s="144"/>
      <c r="CHU48" s="141"/>
      <c r="CHV48" s="141"/>
      <c r="CHW48" s="142"/>
      <c r="CHX48" s="142"/>
      <c r="CHY48" s="143"/>
      <c r="CHZ48" s="144"/>
      <c r="CIA48" s="144"/>
      <c r="CIB48" s="144"/>
      <c r="CIC48" s="141"/>
      <c r="CID48" s="141"/>
      <c r="CIE48" s="142"/>
      <c r="CIF48" s="142"/>
      <c r="CIG48" s="143"/>
      <c r="CIH48" s="144"/>
      <c r="CII48" s="144"/>
      <c r="CIJ48" s="144"/>
      <c r="CIK48" s="141"/>
      <c r="CIL48" s="141"/>
      <c r="CIM48" s="142"/>
      <c r="CIN48" s="142"/>
      <c r="CIO48" s="143"/>
      <c r="CIP48" s="144"/>
      <c r="CIQ48" s="144"/>
      <c r="CIR48" s="144"/>
      <c r="CIS48" s="141"/>
      <c r="CIT48" s="141"/>
      <c r="CIU48" s="142"/>
      <c r="CIV48" s="142"/>
      <c r="CIW48" s="143"/>
      <c r="CIX48" s="144"/>
      <c r="CIY48" s="144"/>
      <c r="CIZ48" s="144"/>
      <c r="CJA48" s="141"/>
      <c r="CJB48" s="141"/>
      <c r="CJC48" s="142"/>
      <c r="CJD48" s="142"/>
      <c r="CJE48" s="143"/>
      <c r="CJF48" s="144"/>
      <c r="CJG48" s="144"/>
      <c r="CJH48" s="144"/>
      <c r="CJI48" s="141"/>
      <c r="CJJ48" s="141"/>
      <c r="CJK48" s="142"/>
      <c r="CJL48" s="142"/>
      <c r="CJM48" s="143"/>
      <c r="CJN48" s="144"/>
      <c r="CJO48" s="144"/>
      <c r="CJP48" s="144"/>
      <c r="CJQ48" s="141"/>
      <c r="CJR48" s="141"/>
      <c r="CJS48" s="142"/>
      <c r="CJT48" s="142"/>
      <c r="CJU48" s="143"/>
      <c r="CJV48" s="144"/>
      <c r="CJW48" s="144"/>
      <c r="CJX48" s="144"/>
      <c r="CJY48" s="141"/>
      <c r="CJZ48" s="141"/>
      <c r="CKA48" s="142"/>
      <c r="CKB48" s="142"/>
      <c r="CKC48" s="143"/>
      <c r="CKD48" s="144"/>
      <c r="CKE48" s="144"/>
      <c r="CKF48" s="144"/>
      <c r="CKG48" s="141"/>
      <c r="CKH48" s="141"/>
      <c r="CKI48" s="142"/>
      <c r="CKJ48" s="142"/>
      <c r="CKK48" s="143"/>
      <c r="CKL48" s="144"/>
      <c r="CKM48" s="144"/>
      <c r="CKN48" s="144"/>
      <c r="CKO48" s="141"/>
      <c r="CKP48" s="141"/>
      <c r="CKQ48" s="142"/>
      <c r="CKR48" s="142"/>
      <c r="CKS48" s="143"/>
      <c r="CKT48" s="144"/>
      <c r="CKU48" s="144"/>
      <c r="CKV48" s="144"/>
      <c r="CKW48" s="141"/>
      <c r="CKX48" s="141"/>
      <c r="CKY48" s="142"/>
      <c r="CKZ48" s="142"/>
      <c r="CLA48" s="143"/>
      <c r="CLB48" s="144"/>
      <c r="CLC48" s="144"/>
      <c r="CLD48" s="144"/>
      <c r="CLE48" s="141"/>
      <c r="CLF48" s="141"/>
      <c r="CLG48" s="142"/>
      <c r="CLH48" s="142"/>
      <c r="CLI48" s="143"/>
      <c r="CLJ48" s="144"/>
      <c r="CLK48" s="144"/>
      <c r="CLL48" s="144"/>
      <c r="CLM48" s="141"/>
      <c r="CLN48" s="141"/>
      <c r="CLO48" s="142"/>
      <c r="CLP48" s="142"/>
      <c r="CLQ48" s="143"/>
      <c r="CLR48" s="144"/>
      <c r="CLS48" s="144"/>
      <c r="CLT48" s="144"/>
      <c r="CLU48" s="141"/>
      <c r="CLV48" s="141"/>
      <c r="CLW48" s="142"/>
      <c r="CLX48" s="142"/>
      <c r="CLY48" s="143"/>
      <c r="CLZ48" s="144"/>
      <c r="CMA48" s="144"/>
      <c r="CMB48" s="144"/>
      <c r="CMC48" s="141"/>
      <c r="CMD48" s="141"/>
      <c r="CME48" s="142"/>
      <c r="CMF48" s="142"/>
      <c r="CMG48" s="143"/>
      <c r="CMH48" s="144"/>
      <c r="CMI48" s="144"/>
      <c r="CMJ48" s="144"/>
      <c r="CMK48" s="141"/>
      <c r="CML48" s="141"/>
      <c r="CMM48" s="142"/>
      <c r="CMN48" s="142"/>
      <c r="CMO48" s="143"/>
      <c r="CMP48" s="144"/>
      <c r="CMQ48" s="144"/>
      <c r="CMR48" s="144"/>
      <c r="CMS48" s="141"/>
      <c r="CMT48" s="141"/>
      <c r="CMU48" s="142"/>
      <c r="CMV48" s="142"/>
      <c r="CMW48" s="143"/>
      <c r="CMX48" s="144"/>
      <c r="CMY48" s="144"/>
      <c r="CMZ48" s="144"/>
      <c r="CNA48" s="141"/>
      <c r="CNB48" s="141"/>
      <c r="CNC48" s="142"/>
      <c r="CND48" s="142"/>
      <c r="CNE48" s="143"/>
      <c r="CNF48" s="144"/>
      <c r="CNG48" s="144"/>
      <c r="CNH48" s="144"/>
      <c r="CNI48" s="141"/>
      <c r="CNJ48" s="141"/>
      <c r="CNK48" s="142"/>
      <c r="CNL48" s="142"/>
      <c r="CNM48" s="143"/>
      <c r="CNN48" s="144"/>
      <c r="CNO48" s="144"/>
      <c r="CNP48" s="144"/>
      <c r="CNQ48" s="141"/>
      <c r="CNR48" s="141"/>
      <c r="CNS48" s="142"/>
      <c r="CNT48" s="142"/>
      <c r="CNU48" s="143"/>
      <c r="CNV48" s="144"/>
      <c r="CNW48" s="144"/>
      <c r="CNX48" s="144"/>
      <c r="CNY48" s="141"/>
      <c r="CNZ48" s="141"/>
      <c r="COA48" s="142"/>
      <c r="COB48" s="142"/>
      <c r="COC48" s="143"/>
      <c r="COD48" s="144"/>
      <c r="COE48" s="144"/>
      <c r="COF48" s="144"/>
      <c r="COG48" s="141"/>
      <c r="COH48" s="141"/>
      <c r="COI48" s="142"/>
      <c r="COJ48" s="142"/>
      <c r="COK48" s="143"/>
      <c r="COL48" s="144"/>
      <c r="COM48" s="144"/>
      <c r="CON48" s="144"/>
      <c r="COO48" s="141"/>
      <c r="COP48" s="141"/>
      <c r="COQ48" s="142"/>
      <c r="COR48" s="142"/>
      <c r="COS48" s="143"/>
      <c r="COT48" s="144"/>
      <c r="COU48" s="144"/>
      <c r="COV48" s="144"/>
      <c r="COW48" s="141"/>
      <c r="COX48" s="141"/>
      <c r="COY48" s="142"/>
      <c r="COZ48" s="142"/>
      <c r="CPA48" s="143"/>
      <c r="CPB48" s="144"/>
      <c r="CPC48" s="144"/>
      <c r="CPD48" s="144"/>
      <c r="CPE48" s="141"/>
      <c r="CPF48" s="141"/>
      <c r="CPG48" s="142"/>
      <c r="CPH48" s="142"/>
      <c r="CPI48" s="143"/>
      <c r="CPJ48" s="144"/>
      <c r="CPK48" s="144"/>
      <c r="CPL48" s="144"/>
      <c r="CPM48" s="141"/>
      <c r="CPN48" s="141"/>
      <c r="CPO48" s="142"/>
      <c r="CPP48" s="142"/>
      <c r="CPQ48" s="143"/>
      <c r="CPR48" s="144"/>
      <c r="CPS48" s="144"/>
      <c r="CPT48" s="144"/>
      <c r="CPU48" s="141"/>
      <c r="CPV48" s="141"/>
      <c r="CPW48" s="142"/>
      <c r="CPX48" s="142"/>
      <c r="CPY48" s="143"/>
      <c r="CPZ48" s="144"/>
      <c r="CQA48" s="144"/>
      <c r="CQB48" s="144"/>
      <c r="CQC48" s="141"/>
      <c r="CQD48" s="141"/>
      <c r="CQE48" s="142"/>
      <c r="CQF48" s="142"/>
      <c r="CQG48" s="143"/>
      <c r="CQH48" s="144"/>
      <c r="CQI48" s="144"/>
      <c r="CQJ48" s="144"/>
      <c r="CQK48" s="141"/>
      <c r="CQL48" s="141"/>
      <c r="CQM48" s="142"/>
      <c r="CQN48" s="142"/>
      <c r="CQO48" s="143"/>
      <c r="CQP48" s="144"/>
      <c r="CQQ48" s="144"/>
      <c r="CQR48" s="144"/>
      <c r="CQS48" s="141"/>
      <c r="CQT48" s="141"/>
      <c r="CQU48" s="142"/>
      <c r="CQV48" s="142"/>
      <c r="CQW48" s="143"/>
      <c r="CQX48" s="144"/>
      <c r="CQY48" s="144"/>
      <c r="CQZ48" s="144"/>
      <c r="CRA48" s="141"/>
      <c r="CRB48" s="141"/>
      <c r="CRC48" s="142"/>
      <c r="CRD48" s="142"/>
      <c r="CRE48" s="143"/>
      <c r="CRF48" s="144"/>
      <c r="CRG48" s="144"/>
      <c r="CRH48" s="144"/>
      <c r="CRI48" s="141"/>
      <c r="CRJ48" s="141"/>
      <c r="CRK48" s="142"/>
      <c r="CRL48" s="142"/>
      <c r="CRM48" s="143"/>
      <c r="CRN48" s="144"/>
      <c r="CRO48" s="144"/>
      <c r="CRP48" s="144"/>
      <c r="CRQ48" s="141"/>
      <c r="CRR48" s="141"/>
      <c r="CRS48" s="142"/>
      <c r="CRT48" s="142"/>
      <c r="CRU48" s="143"/>
      <c r="CRV48" s="144"/>
      <c r="CRW48" s="144"/>
      <c r="CRX48" s="144"/>
      <c r="CRY48" s="141"/>
      <c r="CRZ48" s="141"/>
      <c r="CSA48" s="142"/>
      <c r="CSB48" s="142"/>
      <c r="CSC48" s="143"/>
      <c r="CSD48" s="144"/>
      <c r="CSE48" s="144"/>
      <c r="CSF48" s="144"/>
      <c r="CSG48" s="141"/>
      <c r="CSH48" s="141"/>
      <c r="CSI48" s="142"/>
      <c r="CSJ48" s="142"/>
      <c r="CSK48" s="143"/>
      <c r="CSL48" s="144"/>
      <c r="CSM48" s="144"/>
      <c r="CSN48" s="144"/>
      <c r="CSO48" s="141"/>
      <c r="CSP48" s="141"/>
      <c r="CSQ48" s="142"/>
      <c r="CSR48" s="142"/>
      <c r="CSS48" s="143"/>
      <c r="CST48" s="144"/>
      <c r="CSU48" s="144"/>
      <c r="CSV48" s="144"/>
      <c r="CSW48" s="141"/>
      <c r="CSX48" s="141"/>
      <c r="CSY48" s="142"/>
      <c r="CSZ48" s="142"/>
      <c r="CTA48" s="143"/>
      <c r="CTB48" s="144"/>
      <c r="CTC48" s="144"/>
      <c r="CTD48" s="144"/>
      <c r="CTE48" s="141"/>
      <c r="CTF48" s="141"/>
      <c r="CTG48" s="142"/>
      <c r="CTH48" s="142"/>
      <c r="CTI48" s="143"/>
      <c r="CTJ48" s="144"/>
      <c r="CTK48" s="144"/>
      <c r="CTL48" s="144"/>
      <c r="CTM48" s="141"/>
      <c r="CTN48" s="141"/>
      <c r="CTO48" s="142"/>
      <c r="CTP48" s="142"/>
      <c r="CTQ48" s="143"/>
      <c r="CTR48" s="144"/>
      <c r="CTS48" s="144"/>
      <c r="CTT48" s="144"/>
      <c r="CTU48" s="141"/>
      <c r="CTV48" s="141"/>
      <c r="CTW48" s="142"/>
      <c r="CTX48" s="142"/>
      <c r="CTY48" s="143"/>
      <c r="CTZ48" s="144"/>
      <c r="CUA48" s="144"/>
      <c r="CUB48" s="144"/>
      <c r="CUC48" s="141"/>
      <c r="CUD48" s="141"/>
      <c r="CUE48" s="142"/>
      <c r="CUF48" s="142"/>
      <c r="CUG48" s="143"/>
      <c r="CUH48" s="144"/>
      <c r="CUI48" s="144"/>
      <c r="CUJ48" s="144"/>
      <c r="CUK48" s="141"/>
      <c r="CUL48" s="141"/>
      <c r="CUM48" s="142"/>
      <c r="CUN48" s="142"/>
      <c r="CUO48" s="143"/>
      <c r="CUP48" s="144"/>
      <c r="CUQ48" s="144"/>
      <c r="CUR48" s="144"/>
      <c r="CUS48" s="141"/>
      <c r="CUT48" s="141"/>
      <c r="CUU48" s="142"/>
      <c r="CUV48" s="142"/>
      <c r="CUW48" s="143"/>
      <c r="CUX48" s="144"/>
      <c r="CUY48" s="144"/>
      <c r="CUZ48" s="144"/>
      <c r="CVA48" s="141"/>
      <c r="CVB48" s="141"/>
      <c r="CVC48" s="142"/>
      <c r="CVD48" s="142"/>
      <c r="CVE48" s="143"/>
      <c r="CVF48" s="144"/>
      <c r="CVG48" s="144"/>
      <c r="CVH48" s="144"/>
      <c r="CVI48" s="141"/>
      <c r="CVJ48" s="141"/>
      <c r="CVK48" s="142"/>
      <c r="CVL48" s="142"/>
      <c r="CVM48" s="143"/>
      <c r="CVN48" s="144"/>
      <c r="CVO48" s="144"/>
      <c r="CVP48" s="144"/>
      <c r="CVQ48" s="141"/>
      <c r="CVR48" s="141"/>
      <c r="CVS48" s="142"/>
      <c r="CVT48" s="142"/>
      <c r="CVU48" s="143"/>
      <c r="CVV48" s="144"/>
      <c r="CVW48" s="144"/>
      <c r="CVX48" s="144"/>
      <c r="CVY48" s="141"/>
      <c r="CVZ48" s="141"/>
      <c r="CWA48" s="142"/>
      <c r="CWB48" s="142"/>
      <c r="CWC48" s="143"/>
      <c r="CWD48" s="144"/>
      <c r="CWE48" s="144"/>
      <c r="CWF48" s="144"/>
      <c r="CWG48" s="141"/>
      <c r="CWH48" s="141"/>
      <c r="CWI48" s="142"/>
      <c r="CWJ48" s="142"/>
      <c r="CWK48" s="143"/>
      <c r="CWL48" s="144"/>
      <c r="CWM48" s="144"/>
      <c r="CWN48" s="144"/>
      <c r="CWO48" s="141"/>
      <c r="CWP48" s="141"/>
      <c r="CWQ48" s="142"/>
      <c r="CWR48" s="142"/>
      <c r="CWS48" s="143"/>
      <c r="CWT48" s="144"/>
      <c r="CWU48" s="144"/>
      <c r="CWV48" s="144"/>
      <c r="CWW48" s="141"/>
      <c r="CWX48" s="141"/>
      <c r="CWY48" s="142"/>
      <c r="CWZ48" s="142"/>
      <c r="CXA48" s="143"/>
      <c r="CXB48" s="144"/>
      <c r="CXC48" s="144"/>
      <c r="CXD48" s="144"/>
      <c r="CXE48" s="141"/>
      <c r="CXF48" s="141"/>
      <c r="CXG48" s="142"/>
      <c r="CXH48" s="142"/>
      <c r="CXI48" s="143"/>
      <c r="CXJ48" s="144"/>
      <c r="CXK48" s="144"/>
      <c r="CXL48" s="144"/>
      <c r="CXM48" s="141"/>
      <c r="CXN48" s="141"/>
      <c r="CXO48" s="142"/>
      <c r="CXP48" s="142"/>
      <c r="CXQ48" s="143"/>
      <c r="CXR48" s="144"/>
      <c r="CXS48" s="144"/>
      <c r="CXT48" s="144"/>
      <c r="CXU48" s="141"/>
      <c r="CXV48" s="141"/>
      <c r="CXW48" s="142"/>
      <c r="CXX48" s="142"/>
      <c r="CXY48" s="143"/>
      <c r="CXZ48" s="144"/>
      <c r="CYA48" s="144"/>
      <c r="CYB48" s="144"/>
      <c r="CYC48" s="141"/>
      <c r="CYD48" s="141"/>
      <c r="CYE48" s="142"/>
      <c r="CYF48" s="142"/>
      <c r="CYG48" s="143"/>
      <c r="CYH48" s="144"/>
      <c r="CYI48" s="144"/>
      <c r="CYJ48" s="144"/>
      <c r="CYK48" s="141"/>
      <c r="CYL48" s="141"/>
      <c r="CYM48" s="142"/>
      <c r="CYN48" s="142"/>
      <c r="CYO48" s="143"/>
      <c r="CYP48" s="144"/>
      <c r="CYQ48" s="144"/>
      <c r="CYR48" s="144"/>
      <c r="CYS48" s="141"/>
      <c r="CYT48" s="141"/>
      <c r="CYU48" s="142"/>
      <c r="CYV48" s="142"/>
      <c r="CYW48" s="143"/>
      <c r="CYX48" s="144"/>
      <c r="CYY48" s="144"/>
      <c r="CYZ48" s="144"/>
      <c r="CZA48" s="141"/>
      <c r="CZB48" s="141"/>
      <c r="CZC48" s="142"/>
      <c r="CZD48" s="142"/>
      <c r="CZE48" s="143"/>
      <c r="CZF48" s="144"/>
      <c r="CZG48" s="144"/>
      <c r="CZH48" s="144"/>
      <c r="CZI48" s="141"/>
      <c r="CZJ48" s="141"/>
      <c r="CZK48" s="142"/>
      <c r="CZL48" s="142"/>
      <c r="CZM48" s="143"/>
      <c r="CZN48" s="144"/>
      <c r="CZO48" s="144"/>
      <c r="CZP48" s="144"/>
      <c r="CZQ48" s="141"/>
      <c r="CZR48" s="141"/>
      <c r="CZS48" s="142"/>
      <c r="CZT48" s="142"/>
      <c r="CZU48" s="143"/>
      <c r="CZV48" s="144"/>
      <c r="CZW48" s="144"/>
      <c r="CZX48" s="144"/>
      <c r="CZY48" s="141"/>
      <c r="CZZ48" s="141"/>
      <c r="DAA48" s="142"/>
      <c r="DAB48" s="142"/>
      <c r="DAC48" s="143"/>
      <c r="DAD48" s="144"/>
      <c r="DAE48" s="144"/>
      <c r="DAF48" s="144"/>
      <c r="DAG48" s="141"/>
      <c r="DAH48" s="141"/>
      <c r="DAI48" s="142"/>
      <c r="DAJ48" s="142"/>
      <c r="DAK48" s="143"/>
      <c r="DAL48" s="144"/>
      <c r="DAM48" s="144"/>
      <c r="DAN48" s="144"/>
      <c r="DAO48" s="141"/>
      <c r="DAP48" s="141"/>
      <c r="DAQ48" s="142"/>
      <c r="DAR48" s="142"/>
      <c r="DAS48" s="143"/>
      <c r="DAT48" s="144"/>
      <c r="DAU48" s="144"/>
      <c r="DAV48" s="144"/>
      <c r="DAW48" s="141"/>
      <c r="DAX48" s="141"/>
      <c r="DAY48" s="142"/>
      <c r="DAZ48" s="142"/>
      <c r="DBA48" s="143"/>
      <c r="DBB48" s="144"/>
      <c r="DBC48" s="144"/>
      <c r="DBD48" s="144"/>
      <c r="DBE48" s="141"/>
      <c r="DBF48" s="141"/>
      <c r="DBG48" s="142"/>
      <c r="DBH48" s="142"/>
      <c r="DBI48" s="143"/>
      <c r="DBJ48" s="144"/>
      <c r="DBK48" s="144"/>
      <c r="DBL48" s="144"/>
      <c r="DBM48" s="141"/>
      <c r="DBN48" s="141"/>
      <c r="DBO48" s="142"/>
      <c r="DBP48" s="142"/>
      <c r="DBQ48" s="143"/>
      <c r="DBR48" s="144"/>
      <c r="DBS48" s="144"/>
      <c r="DBT48" s="144"/>
      <c r="DBU48" s="141"/>
      <c r="DBV48" s="141"/>
      <c r="DBW48" s="142"/>
      <c r="DBX48" s="142"/>
      <c r="DBY48" s="143"/>
      <c r="DBZ48" s="144"/>
      <c r="DCA48" s="144"/>
      <c r="DCB48" s="144"/>
      <c r="DCC48" s="141"/>
      <c r="DCD48" s="141"/>
      <c r="DCE48" s="142"/>
      <c r="DCF48" s="142"/>
      <c r="DCG48" s="143"/>
      <c r="DCH48" s="144"/>
      <c r="DCI48" s="144"/>
      <c r="DCJ48" s="144"/>
      <c r="DCK48" s="141"/>
      <c r="DCL48" s="141"/>
      <c r="DCM48" s="142"/>
      <c r="DCN48" s="142"/>
      <c r="DCO48" s="143"/>
      <c r="DCP48" s="144"/>
      <c r="DCQ48" s="144"/>
      <c r="DCR48" s="144"/>
      <c r="DCS48" s="141"/>
      <c r="DCT48" s="141"/>
      <c r="DCU48" s="142"/>
      <c r="DCV48" s="142"/>
      <c r="DCW48" s="143"/>
      <c r="DCX48" s="144"/>
      <c r="DCY48" s="144"/>
      <c r="DCZ48" s="144"/>
      <c r="DDA48" s="141"/>
      <c r="DDB48" s="141"/>
      <c r="DDC48" s="142"/>
      <c r="DDD48" s="142"/>
      <c r="DDE48" s="143"/>
      <c r="DDF48" s="144"/>
      <c r="DDG48" s="144"/>
      <c r="DDH48" s="144"/>
      <c r="DDI48" s="141"/>
      <c r="DDJ48" s="141"/>
      <c r="DDK48" s="142"/>
      <c r="DDL48" s="142"/>
      <c r="DDM48" s="143"/>
      <c r="DDN48" s="144"/>
      <c r="DDO48" s="144"/>
      <c r="DDP48" s="144"/>
      <c r="DDQ48" s="141"/>
      <c r="DDR48" s="141"/>
      <c r="DDS48" s="142"/>
      <c r="DDT48" s="142"/>
      <c r="DDU48" s="143"/>
      <c r="DDV48" s="144"/>
      <c r="DDW48" s="144"/>
      <c r="DDX48" s="144"/>
      <c r="DDY48" s="141"/>
      <c r="DDZ48" s="141"/>
      <c r="DEA48" s="142"/>
      <c r="DEB48" s="142"/>
      <c r="DEC48" s="143"/>
      <c r="DED48" s="144"/>
      <c r="DEE48" s="144"/>
      <c r="DEF48" s="144"/>
      <c r="DEG48" s="141"/>
      <c r="DEH48" s="141"/>
      <c r="DEI48" s="142"/>
      <c r="DEJ48" s="142"/>
      <c r="DEK48" s="143"/>
      <c r="DEL48" s="144"/>
      <c r="DEM48" s="144"/>
      <c r="DEN48" s="144"/>
      <c r="DEO48" s="141"/>
      <c r="DEP48" s="141"/>
      <c r="DEQ48" s="142"/>
      <c r="DER48" s="142"/>
      <c r="DES48" s="143"/>
      <c r="DET48" s="144"/>
      <c r="DEU48" s="144"/>
      <c r="DEV48" s="144"/>
      <c r="DEW48" s="141"/>
      <c r="DEX48" s="141"/>
      <c r="DEY48" s="142"/>
      <c r="DEZ48" s="142"/>
      <c r="DFA48" s="143"/>
      <c r="DFB48" s="144"/>
      <c r="DFC48" s="144"/>
      <c r="DFD48" s="144"/>
      <c r="DFE48" s="141"/>
      <c r="DFF48" s="141"/>
      <c r="DFG48" s="142"/>
      <c r="DFH48" s="142"/>
      <c r="DFI48" s="143"/>
      <c r="DFJ48" s="144"/>
      <c r="DFK48" s="144"/>
      <c r="DFL48" s="144"/>
      <c r="DFM48" s="141"/>
      <c r="DFN48" s="141"/>
      <c r="DFO48" s="142"/>
      <c r="DFP48" s="142"/>
      <c r="DFQ48" s="143"/>
      <c r="DFR48" s="144"/>
      <c r="DFS48" s="144"/>
      <c r="DFT48" s="144"/>
      <c r="DFU48" s="141"/>
      <c r="DFV48" s="141"/>
      <c r="DFW48" s="142"/>
      <c r="DFX48" s="142"/>
      <c r="DFY48" s="143"/>
      <c r="DFZ48" s="144"/>
      <c r="DGA48" s="144"/>
      <c r="DGB48" s="144"/>
      <c r="DGC48" s="141"/>
      <c r="DGD48" s="141"/>
      <c r="DGE48" s="142"/>
      <c r="DGF48" s="142"/>
      <c r="DGG48" s="143"/>
      <c r="DGH48" s="144"/>
      <c r="DGI48" s="144"/>
      <c r="DGJ48" s="144"/>
      <c r="DGK48" s="141"/>
      <c r="DGL48" s="141"/>
      <c r="DGM48" s="142"/>
      <c r="DGN48" s="142"/>
      <c r="DGO48" s="143"/>
      <c r="DGP48" s="144"/>
      <c r="DGQ48" s="144"/>
      <c r="DGR48" s="144"/>
      <c r="DGS48" s="141"/>
      <c r="DGT48" s="141"/>
      <c r="DGU48" s="142"/>
      <c r="DGV48" s="142"/>
      <c r="DGW48" s="143"/>
      <c r="DGX48" s="144"/>
      <c r="DGY48" s="144"/>
      <c r="DGZ48" s="144"/>
      <c r="DHA48" s="141"/>
      <c r="DHB48" s="141"/>
      <c r="DHC48" s="142"/>
      <c r="DHD48" s="142"/>
      <c r="DHE48" s="143"/>
      <c r="DHF48" s="144"/>
      <c r="DHG48" s="144"/>
      <c r="DHH48" s="144"/>
      <c r="DHI48" s="141"/>
      <c r="DHJ48" s="141"/>
      <c r="DHK48" s="142"/>
      <c r="DHL48" s="142"/>
      <c r="DHM48" s="143"/>
      <c r="DHN48" s="144"/>
      <c r="DHO48" s="144"/>
      <c r="DHP48" s="144"/>
      <c r="DHQ48" s="141"/>
      <c r="DHR48" s="141"/>
      <c r="DHS48" s="142"/>
      <c r="DHT48" s="142"/>
      <c r="DHU48" s="143"/>
      <c r="DHV48" s="144"/>
      <c r="DHW48" s="144"/>
      <c r="DHX48" s="144"/>
      <c r="DHY48" s="141"/>
      <c r="DHZ48" s="141"/>
      <c r="DIA48" s="142"/>
      <c r="DIB48" s="142"/>
      <c r="DIC48" s="143"/>
      <c r="DID48" s="144"/>
      <c r="DIE48" s="144"/>
      <c r="DIF48" s="144"/>
      <c r="DIG48" s="141"/>
      <c r="DIH48" s="141"/>
      <c r="DII48" s="142"/>
      <c r="DIJ48" s="142"/>
      <c r="DIK48" s="143"/>
      <c r="DIL48" s="144"/>
      <c r="DIM48" s="144"/>
      <c r="DIN48" s="144"/>
      <c r="DIO48" s="141"/>
      <c r="DIP48" s="141"/>
      <c r="DIQ48" s="142"/>
      <c r="DIR48" s="142"/>
      <c r="DIS48" s="143"/>
      <c r="DIT48" s="144"/>
      <c r="DIU48" s="144"/>
      <c r="DIV48" s="144"/>
      <c r="DIW48" s="141"/>
      <c r="DIX48" s="141"/>
      <c r="DIY48" s="142"/>
      <c r="DIZ48" s="142"/>
      <c r="DJA48" s="143"/>
      <c r="DJB48" s="144"/>
      <c r="DJC48" s="144"/>
      <c r="DJD48" s="144"/>
      <c r="DJE48" s="141"/>
      <c r="DJF48" s="141"/>
      <c r="DJG48" s="142"/>
      <c r="DJH48" s="142"/>
      <c r="DJI48" s="143"/>
      <c r="DJJ48" s="144"/>
      <c r="DJK48" s="144"/>
      <c r="DJL48" s="144"/>
      <c r="DJM48" s="141"/>
      <c r="DJN48" s="141"/>
      <c r="DJO48" s="142"/>
      <c r="DJP48" s="142"/>
      <c r="DJQ48" s="143"/>
      <c r="DJR48" s="144"/>
      <c r="DJS48" s="144"/>
      <c r="DJT48" s="144"/>
      <c r="DJU48" s="141"/>
      <c r="DJV48" s="141"/>
      <c r="DJW48" s="142"/>
      <c r="DJX48" s="142"/>
      <c r="DJY48" s="143"/>
      <c r="DJZ48" s="144"/>
      <c r="DKA48" s="144"/>
      <c r="DKB48" s="144"/>
      <c r="DKC48" s="141"/>
      <c r="DKD48" s="141"/>
      <c r="DKE48" s="142"/>
      <c r="DKF48" s="142"/>
      <c r="DKG48" s="143"/>
      <c r="DKH48" s="144"/>
      <c r="DKI48" s="144"/>
      <c r="DKJ48" s="144"/>
      <c r="DKK48" s="141"/>
      <c r="DKL48" s="141"/>
      <c r="DKM48" s="142"/>
      <c r="DKN48" s="142"/>
      <c r="DKO48" s="143"/>
      <c r="DKP48" s="144"/>
      <c r="DKQ48" s="144"/>
      <c r="DKR48" s="144"/>
      <c r="DKS48" s="141"/>
      <c r="DKT48" s="141"/>
      <c r="DKU48" s="142"/>
      <c r="DKV48" s="142"/>
      <c r="DKW48" s="143"/>
      <c r="DKX48" s="144"/>
      <c r="DKY48" s="144"/>
      <c r="DKZ48" s="144"/>
      <c r="DLA48" s="141"/>
      <c r="DLB48" s="141"/>
      <c r="DLC48" s="142"/>
      <c r="DLD48" s="142"/>
      <c r="DLE48" s="143"/>
      <c r="DLF48" s="144"/>
      <c r="DLG48" s="144"/>
      <c r="DLH48" s="144"/>
      <c r="DLI48" s="141"/>
      <c r="DLJ48" s="141"/>
      <c r="DLK48" s="142"/>
      <c r="DLL48" s="142"/>
      <c r="DLM48" s="143"/>
      <c r="DLN48" s="144"/>
      <c r="DLO48" s="144"/>
      <c r="DLP48" s="144"/>
      <c r="DLQ48" s="141"/>
      <c r="DLR48" s="141"/>
      <c r="DLS48" s="142"/>
      <c r="DLT48" s="142"/>
      <c r="DLU48" s="143"/>
      <c r="DLV48" s="144"/>
      <c r="DLW48" s="144"/>
      <c r="DLX48" s="144"/>
      <c r="DLY48" s="141"/>
      <c r="DLZ48" s="141"/>
      <c r="DMA48" s="142"/>
      <c r="DMB48" s="142"/>
      <c r="DMC48" s="143"/>
      <c r="DMD48" s="144"/>
      <c r="DME48" s="144"/>
      <c r="DMF48" s="144"/>
      <c r="DMG48" s="141"/>
      <c r="DMH48" s="141"/>
      <c r="DMI48" s="142"/>
      <c r="DMJ48" s="142"/>
      <c r="DMK48" s="143"/>
      <c r="DML48" s="144"/>
      <c r="DMM48" s="144"/>
      <c r="DMN48" s="144"/>
      <c r="DMO48" s="141"/>
      <c r="DMP48" s="141"/>
      <c r="DMQ48" s="142"/>
      <c r="DMR48" s="142"/>
      <c r="DMS48" s="143"/>
      <c r="DMT48" s="144"/>
      <c r="DMU48" s="144"/>
      <c r="DMV48" s="144"/>
      <c r="DMW48" s="141"/>
      <c r="DMX48" s="141"/>
      <c r="DMY48" s="142"/>
      <c r="DMZ48" s="142"/>
      <c r="DNA48" s="143"/>
      <c r="DNB48" s="144"/>
      <c r="DNC48" s="144"/>
      <c r="DND48" s="144"/>
      <c r="DNE48" s="141"/>
      <c r="DNF48" s="141"/>
      <c r="DNG48" s="142"/>
      <c r="DNH48" s="142"/>
      <c r="DNI48" s="143"/>
      <c r="DNJ48" s="144"/>
      <c r="DNK48" s="144"/>
      <c r="DNL48" s="144"/>
      <c r="DNM48" s="141"/>
      <c r="DNN48" s="141"/>
      <c r="DNO48" s="142"/>
      <c r="DNP48" s="142"/>
      <c r="DNQ48" s="143"/>
      <c r="DNR48" s="144"/>
      <c r="DNS48" s="144"/>
      <c r="DNT48" s="144"/>
      <c r="DNU48" s="141"/>
      <c r="DNV48" s="141"/>
      <c r="DNW48" s="142"/>
      <c r="DNX48" s="142"/>
      <c r="DNY48" s="143"/>
      <c r="DNZ48" s="144"/>
      <c r="DOA48" s="144"/>
      <c r="DOB48" s="144"/>
      <c r="DOC48" s="141"/>
      <c r="DOD48" s="141"/>
      <c r="DOE48" s="142"/>
      <c r="DOF48" s="142"/>
      <c r="DOG48" s="143"/>
      <c r="DOH48" s="144"/>
      <c r="DOI48" s="144"/>
      <c r="DOJ48" s="144"/>
      <c r="DOK48" s="141"/>
      <c r="DOL48" s="141"/>
      <c r="DOM48" s="142"/>
      <c r="DON48" s="142"/>
      <c r="DOO48" s="143"/>
      <c r="DOP48" s="144"/>
      <c r="DOQ48" s="144"/>
      <c r="DOR48" s="144"/>
      <c r="DOS48" s="141"/>
      <c r="DOT48" s="141"/>
      <c r="DOU48" s="142"/>
      <c r="DOV48" s="142"/>
      <c r="DOW48" s="143"/>
      <c r="DOX48" s="144"/>
      <c r="DOY48" s="144"/>
      <c r="DOZ48" s="144"/>
      <c r="DPA48" s="141"/>
      <c r="DPB48" s="141"/>
      <c r="DPC48" s="142"/>
      <c r="DPD48" s="142"/>
      <c r="DPE48" s="143"/>
      <c r="DPF48" s="144"/>
      <c r="DPG48" s="144"/>
      <c r="DPH48" s="144"/>
      <c r="DPI48" s="141"/>
      <c r="DPJ48" s="141"/>
      <c r="DPK48" s="142"/>
      <c r="DPL48" s="142"/>
      <c r="DPM48" s="143"/>
      <c r="DPN48" s="144"/>
      <c r="DPO48" s="144"/>
      <c r="DPP48" s="144"/>
      <c r="DPQ48" s="141"/>
      <c r="DPR48" s="141"/>
      <c r="DPS48" s="142"/>
      <c r="DPT48" s="142"/>
      <c r="DPU48" s="143"/>
      <c r="DPV48" s="144"/>
      <c r="DPW48" s="144"/>
      <c r="DPX48" s="144"/>
      <c r="DPY48" s="141"/>
      <c r="DPZ48" s="141"/>
      <c r="DQA48" s="142"/>
      <c r="DQB48" s="142"/>
      <c r="DQC48" s="143"/>
      <c r="DQD48" s="144"/>
      <c r="DQE48" s="144"/>
      <c r="DQF48" s="144"/>
      <c r="DQG48" s="141"/>
      <c r="DQH48" s="141"/>
      <c r="DQI48" s="142"/>
      <c r="DQJ48" s="142"/>
      <c r="DQK48" s="143"/>
      <c r="DQL48" s="144"/>
      <c r="DQM48" s="144"/>
      <c r="DQN48" s="144"/>
      <c r="DQO48" s="141"/>
      <c r="DQP48" s="141"/>
      <c r="DQQ48" s="142"/>
      <c r="DQR48" s="142"/>
      <c r="DQS48" s="143"/>
      <c r="DQT48" s="144"/>
      <c r="DQU48" s="144"/>
      <c r="DQV48" s="144"/>
      <c r="DQW48" s="141"/>
      <c r="DQX48" s="141"/>
      <c r="DQY48" s="142"/>
      <c r="DQZ48" s="142"/>
      <c r="DRA48" s="143"/>
      <c r="DRB48" s="144"/>
      <c r="DRC48" s="144"/>
      <c r="DRD48" s="144"/>
      <c r="DRE48" s="141"/>
      <c r="DRF48" s="141"/>
      <c r="DRG48" s="142"/>
      <c r="DRH48" s="142"/>
      <c r="DRI48" s="143"/>
      <c r="DRJ48" s="144"/>
      <c r="DRK48" s="144"/>
      <c r="DRL48" s="144"/>
      <c r="DRM48" s="141"/>
      <c r="DRN48" s="141"/>
      <c r="DRO48" s="142"/>
      <c r="DRP48" s="142"/>
      <c r="DRQ48" s="143"/>
      <c r="DRR48" s="144"/>
      <c r="DRS48" s="144"/>
      <c r="DRT48" s="144"/>
      <c r="DRU48" s="141"/>
      <c r="DRV48" s="141"/>
      <c r="DRW48" s="142"/>
      <c r="DRX48" s="142"/>
      <c r="DRY48" s="143"/>
      <c r="DRZ48" s="144"/>
      <c r="DSA48" s="144"/>
      <c r="DSB48" s="144"/>
      <c r="DSC48" s="141"/>
      <c r="DSD48" s="141"/>
      <c r="DSE48" s="142"/>
      <c r="DSF48" s="142"/>
      <c r="DSG48" s="143"/>
      <c r="DSH48" s="144"/>
      <c r="DSI48" s="144"/>
      <c r="DSJ48" s="144"/>
      <c r="DSK48" s="141"/>
      <c r="DSL48" s="141"/>
      <c r="DSM48" s="142"/>
      <c r="DSN48" s="142"/>
      <c r="DSO48" s="143"/>
      <c r="DSP48" s="144"/>
      <c r="DSQ48" s="144"/>
      <c r="DSR48" s="144"/>
      <c r="DSS48" s="141"/>
      <c r="DST48" s="141"/>
      <c r="DSU48" s="142"/>
      <c r="DSV48" s="142"/>
      <c r="DSW48" s="143"/>
      <c r="DSX48" s="144"/>
      <c r="DSY48" s="144"/>
      <c r="DSZ48" s="144"/>
      <c r="DTA48" s="141"/>
      <c r="DTB48" s="141"/>
      <c r="DTC48" s="142"/>
      <c r="DTD48" s="142"/>
      <c r="DTE48" s="143"/>
      <c r="DTF48" s="144"/>
      <c r="DTG48" s="144"/>
      <c r="DTH48" s="144"/>
      <c r="DTI48" s="141"/>
      <c r="DTJ48" s="141"/>
      <c r="DTK48" s="142"/>
      <c r="DTL48" s="142"/>
      <c r="DTM48" s="143"/>
      <c r="DTN48" s="144"/>
      <c r="DTO48" s="144"/>
      <c r="DTP48" s="144"/>
      <c r="DTQ48" s="141"/>
      <c r="DTR48" s="141"/>
      <c r="DTS48" s="142"/>
      <c r="DTT48" s="142"/>
      <c r="DTU48" s="143"/>
      <c r="DTV48" s="144"/>
      <c r="DTW48" s="144"/>
      <c r="DTX48" s="144"/>
      <c r="DTY48" s="141"/>
      <c r="DTZ48" s="141"/>
      <c r="DUA48" s="142"/>
      <c r="DUB48" s="142"/>
      <c r="DUC48" s="143"/>
      <c r="DUD48" s="144"/>
      <c r="DUE48" s="144"/>
      <c r="DUF48" s="144"/>
      <c r="DUG48" s="141"/>
      <c r="DUH48" s="141"/>
      <c r="DUI48" s="142"/>
      <c r="DUJ48" s="142"/>
      <c r="DUK48" s="143"/>
      <c r="DUL48" s="144"/>
      <c r="DUM48" s="144"/>
      <c r="DUN48" s="144"/>
      <c r="DUO48" s="141"/>
      <c r="DUP48" s="141"/>
      <c r="DUQ48" s="142"/>
      <c r="DUR48" s="142"/>
      <c r="DUS48" s="143"/>
      <c r="DUT48" s="144"/>
      <c r="DUU48" s="144"/>
      <c r="DUV48" s="144"/>
      <c r="DUW48" s="141"/>
      <c r="DUX48" s="141"/>
      <c r="DUY48" s="142"/>
      <c r="DUZ48" s="142"/>
      <c r="DVA48" s="143"/>
      <c r="DVB48" s="144"/>
      <c r="DVC48" s="144"/>
      <c r="DVD48" s="144"/>
      <c r="DVE48" s="141"/>
      <c r="DVF48" s="141"/>
      <c r="DVG48" s="142"/>
      <c r="DVH48" s="142"/>
      <c r="DVI48" s="143"/>
      <c r="DVJ48" s="144"/>
      <c r="DVK48" s="144"/>
      <c r="DVL48" s="144"/>
      <c r="DVM48" s="141"/>
      <c r="DVN48" s="141"/>
      <c r="DVO48" s="142"/>
      <c r="DVP48" s="142"/>
      <c r="DVQ48" s="143"/>
      <c r="DVR48" s="144"/>
      <c r="DVS48" s="144"/>
      <c r="DVT48" s="144"/>
      <c r="DVU48" s="141"/>
      <c r="DVV48" s="141"/>
      <c r="DVW48" s="142"/>
      <c r="DVX48" s="142"/>
      <c r="DVY48" s="143"/>
      <c r="DVZ48" s="144"/>
      <c r="DWA48" s="144"/>
      <c r="DWB48" s="144"/>
      <c r="DWC48" s="141"/>
      <c r="DWD48" s="141"/>
      <c r="DWE48" s="142"/>
      <c r="DWF48" s="142"/>
      <c r="DWG48" s="143"/>
      <c r="DWH48" s="144"/>
      <c r="DWI48" s="144"/>
      <c r="DWJ48" s="144"/>
      <c r="DWK48" s="141"/>
      <c r="DWL48" s="141"/>
      <c r="DWM48" s="142"/>
      <c r="DWN48" s="142"/>
      <c r="DWO48" s="143"/>
      <c r="DWP48" s="144"/>
      <c r="DWQ48" s="144"/>
      <c r="DWR48" s="144"/>
      <c r="DWS48" s="141"/>
      <c r="DWT48" s="141"/>
      <c r="DWU48" s="142"/>
      <c r="DWV48" s="142"/>
      <c r="DWW48" s="143"/>
      <c r="DWX48" s="144"/>
      <c r="DWY48" s="144"/>
      <c r="DWZ48" s="144"/>
      <c r="DXA48" s="141"/>
      <c r="DXB48" s="141"/>
      <c r="DXC48" s="142"/>
      <c r="DXD48" s="142"/>
      <c r="DXE48" s="143"/>
      <c r="DXF48" s="144"/>
      <c r="DXG48" s="144"/>
      <c r="DXH48" s="144"/>
      <c r="DXI48" s="141"/>
      <c r="DXJ48" s="141"/>
      <c r="DXK48" s="142"/>
      <c r="DXL48" s="142"/>
      <c r="DXM48" s="143"/>
      <c r="DXN48" s="144"/>
      <c r="DXO48" s="144"/>
      <c r="DXP48" s="144"/>
      <c r="DXQ48" s="141"/>
      <c r="DXR48" s="141"/>
      <c r="DXS48" s="142"/>
      <c r="DXT48" s="142"/>
      <c r="DXU48" s="143"/>
      <c r="DXV48" s="144"/>
      <c r="DXW48" s="144"/>
      <c r="DXX48" s="144"/>
      <c r="DXY48" s="141"/>
      <c r="DXZ48" s="141"/>
      <c r="DYA48" s="142"/>
      <c r="DYB48" s="142"/>
      <c r="DYC48" s="143"/>
      <c r="DYD48" s="144"/>
      <c r="DYE48" s="144"/>
      <c r="DYF48" s="144"/>
      <c r="DYG48" s="141"/>
      <c r="DYH48" s="141"/>
      <c r="DYI48" s="142"/>
      <c r="DYJ48" s="142"/>
      <c r="DYK48" s="143"/>
      <c r="DYL48" s="144"/>
      <c r="DYM48" s="144"/>
      <c r="DYN48" s="144"/>
      <c r="DYO48" s="141"/>
      <c r="DYP48" s="141"/>
      <c r="DYQ48" s="142"/>
      <c r="DYR48" s="142"/>
      <c r="DYS48" s="143"/>
      <c r="DYT48" s="144"/>
      <c r="DYU48" s="144"/>
      <c r="DYV48" s="144"/>
      <c r="DYW48" s="141"/>
      <c r="DYX48" s="141"/>
      <c r="DYY48" s="142"/>
      <c r="DYZ48" s="142"/>
      <c r="DZA48" s="143"/>
      <c r="DZB48" s="144"/>
      <c r="DZC48" s="144"/>
      <c r="DZD48" s="144"/>
      <c r="DZE48" s="141"/>
      <c r="DZF48" s="141"/>
      <c r="DZG48" s="142"/>
      <c r="DZH48" s="142"/>
      <c r="DZI48" s="143"/>
      <c r="DZJ48" s="144"/>
      <c r="DZK48" s="144"/>
      <c r="DZL48" s="144"/>
      <c r="DZM48" s="141"/>
      <c r="DZN48" s="141"/>
      <c r="DZO48" s="142"/>
      <c r="DZP48" s="142"/>
      <c r="DZQ48" s="143"/>
      <c r="DZR48" s="144"/>
      <c r="DZS48" s="144"/>
      <c r="DZT48" s="144"/>
      <c r="DZU48" s="141"/>
      <c r="DZV48" s="141"/>
      <c r="DZW48" s="142"/>
      <c r="DZX48" s="142"/>
      <c r="DZY48" s="143"/>
      <c r="DZZ48" s="144"/>
      <c r="EAA48" s="144"/>
      <c r="EAB48" s="144"/>
      <c r="EAC48" s="141"/>
      <c r="EAD48" s="141"/>
      <c r="EAE48" s="142"/>
      <c r="EAF48" s="142"/>
      <c r="EAG48" s="143"/>
      <c r="EAH48" s="144"/>
      <c r="EAI48" s="144"/>
      <c r="EAJ48" s="144"/>
      <c r="EAK48" s="141"/>
      <c r="EAL48" s="141"/>
      <c r="EAM48" s="142"/>
      <c r="EAN48" s="142"/>
      <c r="EAO48" s="143"/>
      <c r="EAP48" s="144"/>
      <c r="EAQ48" s="144"/>
      <c r="EAR48" s="144"/>
      <c r="EAS48" s="141"/>
      <c r="EAT48" s="141"/>
      <c r="EAU48" s="142"/>
      <c r="EAV48" s="142"/>
      <c r="EAW48" s="143"/>
      <c r="EAX48" s="144"/>
      <c r="EAY48" s="144"/>
      <c r="EAZ48" s="144"/>
      <c r="EBA48" s="141"/>
      <c r="EBB48" s="141"/>
      <c r="EBC48" s="142"/>
      <c r="EBD48" s="142"/>
      <c r="EBE48" s="143"/>
      <c r="EBF48" s="144"/>
      <c r="EBG48" s="144"/>
      <c r="EBH48" s="144"/>
      <c r="EBI48" s="141"/>
      <c r="EBJ48" s="141"/>
      <c r="EBK48" s="142"/>
      <c r="EBL48" s="142"/>
      <c r="EBM48" s="143"/>
      <c r="EBN48" s="144"/>
      <c r="EBO48" s="144"/>
      <c r="EBP48" s="144"/>
      <c r="EBQ48" s="141"/>
      <c r="EBR48" s="141"/>
      <c r="EBS48" s="142"/>
      <c r="EBT48" s="142"/>
      <c r="EBU48" s="143"/>
      <c r="EBV48" s="144"/>
      <c r="EBW48" s="144"/>
      <c r="EBX48" s="144"/>
      <c r="EBY48" s="141"/>
      <c r="EBZ48" s="141"/>
      <c r="ECA48" s="142"/>
      <c r="ECB48" s="142"/>
      <c r="ECC48" s="143"/>
      <c r="ECD48" s="144"/>
      <c r="ECE48" s="144"/>
      <c r="ECF48" s="144"/>
      <c r="ECG48" s="141"/>
      <c r="ECH48" s="141"/>
      <c r="ECI48" s="142"/>
      <c r="ECJ48" s="142"/>
      <c r="ECK48" s="143"/>
      <c r="ECL48" s="144"/>
      <c r="ECM48" s="144"/>
      <c r="ECN48" s="144"/>
      <c r="ECO48" s="141"/>
      <c r="ECP48" s="141"/>
      <c r="ECQ48" s="142"/>
      <c r="ECR48" s="142"/>
      <c r="ECS48" s="143"/>
      <c r="ECT48" s="144"/>
      <c r="ECU48" s="144"/>
      <c r="ECV48" s="144"/>
      <c r="ECW48" s="141"/>
      <c r="ECX48" s="141"/>
      <c r="ECY48" s="142"/>
      <c r="ECZ48" s="142"/>
      <c r="EDA48" s="143"/>
      <c r="EDB48" s="144"/>
      <c r="EDC48" s="144"/>
      <c r="EDD48" s="144"/>
      <c r="EDE48" s="141"/>
      <c r="EDF48" s="141"/>
      <c r="EDG48" s="142"/>
      <c r="EDH48" s="142"/>
      <c r="EDI48" s="143"/>
      <c r="EDJ48" s="144"/>
      <c r="EDK48" s="144"/>
      <c r="EDL48" s="144"/>
      <c r="EDM48" s="141"/>
      <c r="EDN48" s="141"/>
      <c r="EDO48" s="142"/>
      <c r="EDP48" s="142"/>
      <c r="EDQ48" s="143"/>
      <c r="EDR48" s="144"/>
      <c r="EDS48" s="144"/>
      <c r="EDT48" s="144"/>
      <c r="EDU48" s="141"/>
      <c r="EDV48" s="141"/>
      <c r="EDW48" s="142"/>
      <c r="EDX48" s="142"/>
      <c r="EDY48" s="143"/>
      <c r="EDZ48" s="144"/>
      <c r="EEA48" s="144"/>
      <c r="EEB48" s="144"/>
      <c r="EEC48" s="141"/>
      <c r="EED48" s="141"/>
      <c r="EEE48" s="142"/>
      <c r="EEF48" s="142"/>
      <c r="EEG48" s="143"/>
      <c r="EEH48" s="144"/>
      <c r="EEI48" s="144"/>
      <c r="EEJ48" s="144"/>
      <c r="EEK48" s="141"/>
      <c r="EEL48" s="141"/>
      <c r="EEM48" s="142"/>
      <c r="EEN48" s="142"/>
      <c r="EEO48" s="143"/>
      <c r="EEP48" s="144"/>
      <c r="EEQ48" s="144"/>
      <c r="EER48" s="144"/>
      <c r="EES48" s="141"/>
      <c r="EET48" s="141"/>
      <c r="EEU48" s="142"/>
      <c r="EEV48" s="142"/>
      <c r="EEW48" s="143"/>
      <c r="EEX48" s="144"/>
      <c r="EEY48" s="144"/>
      <c r="EEZ48" s="144"/>
      <c r="EFA48" s="141"/>
      <c r="EFB48" s="141"/>
      <c r="EFC48" s="142"/>
      <c r="EFD48" s="142"/>
      <c r="EFE48" s="143"/>
      <c r="EFF48" s="144"/>
      <c r="EFG48" s="144"/>
      <c r="EFH48" s="144"/>
      <c r="EFI48" s="141"/>
      <c r="EFJ48" s="141"/>
      <c r="EFK48" s="142"/>
      <c r="EFL48" s="142"/>
      <c r="EFM48" s="143"/>
      <c r="EFN48" s="144"/>
      <c r="EFO48" s="144"/>
      <c r="EFP48" s="144"/>
      <c r="EFQ48" s="141"/>
      <c r="EFR48" s="141"/>
      <c r="EFS48" s="142"/>
      <c r="EFT48" s="142"/>
      <c r="EFU48" s="143"/>
      <c r="EFV48" s="144"/>
      <c r="EFW48" s="144"/>
      <c r="EFX48" s="144"/>
      <c r="EFY48" s="141"/>
      <c r="EFZ48" s="141"/>
      <c r="EGA48" s="142"/>
      <c r="EGB48" s="142"/>
      <c r="EGC48" s="143"/>
      <c r="EGD48" s="144"/>
      <c r="EGE48" s="144"/>
      <c r="EGF48" s="144"/>
      <c r="EGG48" s="141"/>
      <c r="EGH48" s="141"/>
      <c r="EGI48" s="142"/>
      <c r="EGJ48" s="142"/>
      <c r="EGK48" s="143"/>
      <c r="EGL48" s="144"/>
      <c r="EGM48" s="144"/>
      <c r="EGN48" s="144"/>
      <c r="EGO48" s="141"/>
      <c r="EGP48" s="141"/>
      <c r="EGQ48" s="142"/>
      <c r="EGR48" s="142"/>
      <c r="EGS48" s="143"/>
      <c r="EGT48" s="144"/>
      <c r="EGU48" s="144"/>
      <c r="EGV48" s="144"/>
      <c r="EGW48" s="141"/>
      <c r="EGX48" s="141"/>
      <c r="EGY48" s="142"/>
      <c r="EGZ48" s="142"/>
      <c r="EHA48" s="143"/>
      <c r="EHB48" s="144"/>
      <c r="EHC48" s="144"/>
      <c r="EHD48" s="144"/>
      <c r="EHE48" s="141"/>
      <c r="EHF48" s="141"/>
      <c r="EHG48" s="142"/>
      <c r="EHH48" s="142"/>
      <c r="EHI48" s="143"/>
      <c r="EHJ48" s="144"/>
      <c r="EHK48" s="144"/>
      <c r="EHL48" s="144"/>
      <c r="EHM48" s="141"/>
      <c r="EHN48" s="141"/>
      <c r="EHO48" s="142"/>
      <c r="EHP48" s="142"/>
      <c r="EHQ48" s="143"/>
      <c r="EHR48" s="144"/>
      <c r="EHS48" s="144"/>
      <c r="EHT48" s="144"/>
      <c r="EHU48" s="141"/>
      <c r="EHV48" s="141"/>
      <c r="EHW48" s="142"/>
      <c r="EHX48" s="142"/>
      <c r="EHY48" s="143"/>
      <c r="EHZ48" s="144"/>
      <c r="EIA48" s="144"/>
      <c r="EIB48" s="144"/>
      <c r="EIC48" s="141"/>
      <c r="EID48" s="141"/>
      <c r="EIE48" s="142"/>
      <c r="EIF48" s="142"/>
      <c r="EIG48" s="143"/>
      <c r="EIH48" s="144"/>
      <c r="EII48" s="144"/>
      <c r="EIJ48" s="144"/>
      <c r="EIK48" s="141"/>
      <c r="EIL48" s="141"/>
      <c r="EIM48" s="142"/>
      <c r="EIN48" s="142"/>
      <c r="EIO48" s="143"/>
      <c r="EIP48" s="144"/>
      <c r="EIQ48" s="144"/>
      <c r="EIR48" s="144"/>
      <c r="EIS48" s="141"/>
      <c r="EIT48" s="141"/>
      <c r="EIU48" s="142"/>
      <c r="EIV48" s="142"/>
      <c r="EIW48" s="143"/>
      <c r="EIX48" s="144"/>
      <c r="EIY48" s="144"/>
      <c r="EIZ48" s="144"/>
      <c r="EJA48" s="141"/>
      <c r="EJB48" s="141"/>
      <c r="EJC48" s="142"/>
      <c r="EJD48" s="142"/>
      <c r="EJE48" s="143"/>
      <c r="EJF48" s="144"/>
      <c r="EJG48" s="144"/>
      <c r="EJH48" s="144"/>
      <c r="EJI48" s="141"/>
      <c r="EJJ48" s="141"/>
      <c r="EJK48" s="142"/>
      <c r="EJL48" s="142"/>
      <c r="EJM48" s="143"/>
      <c r="EJN48" s="144"/>
      <c r="EJO48" s="144"/>
      <c r="EJP48" s="144"/>
      <c r="EJQ48" s="141"/>
      <c r="EJR48" s="141"/>
      <c r="EJS48" s="142"/>
      <c r="EJT48" s="142"/>
      <c r="EJU48" s="143"/>
      <c r="EJV48" s="144"/>
      <c r="EJW48" s="144"/>
      <c r="EJX48" s="144"/>
      <c r="EJY48" s="141"/>
      <c r="EJZ48" s="141"/>
      <c r="EKA48" s="142"/>
      <c r="EKB48" s="142"/>
      <c r="EKC48" s="143"/>
      <c r="EKD48" s="144"/>
      <c r="EKE48" s="144"/>
      <c r="EKF48" s="144"/>
      <c r="EKG48" s="141"/>
      <c r="EKH48" s="141"/>
      <c r="EKI48" s="142"/>
      <c r="EKJ48" s="142"/>
      <c r="EKK48" s="143"/>
      <c r="EKL48" s="144"/>
      <c r="EKM48" s="144"/>
      <c r="EKN48" s="144"/>
      <c r="EKO48" s="141"/>
      <c r="EKP48" s="141"/>
      <c r="EKQ48" s="142"/>
      <c r="EKR48" s="142"/>
      <c r="EKS48" s="143"/>
      <c r="EKT48" s="144"/>
      <c r="EKU48" s="144"/>
      <c r="EKV48" s="144"/>
      <c r="EKW48" s="141"/>
      <c r="EKX48" s="141"/>
      <c r="EKY48" s="142"/>
      <c r="EKZ48" s="142"/>
      <c r="ELA48" s="143"/>
      <c r="ELB48" s="144"/>
      <c r="ELC48" s="144"/>
      <c r="ELD48" s="144"/>
      <c r="ELE48" s="141"/>
      <c r="ELF48" s="141"/>
      <c r="ELG48" s="142"/>
      <c r="ELH48" s="142"/>
      <c r="ELI48" s="143"/>
      <c r="ELJ48" s="144"/>
      <c r="ELK48" s="144"/>
      <c r="ELL48" s="144"/>
      <c r="ELM48" s="141"/>
      <c r="ELN48" s="141"/>
      <c r="ELO48" s="142"/>
      <c r="ELP48" s="142"/>
      <c r="ELQ48" s="143"/>
      <c r="ELR48" s="144"/>
      <c r="ELS48" s="144"/>
      <c r="ELT48" s="144"/>
      <c r="ELU48" s="141"/>
      <c r="ELV48" s="141"/>
      <c r="ELW48" s="142"/>
      <c r="ELX48" s="142"/>
      <c r="ELY48" s="143"/>
      <c r="ELZ48" s="144"/>
      <c r="EMA48" s="144"/>
      <c r="EMB48" s="144"/>
      <c r="EMC48" s="141"/>
      <c r="EMD48" s="141"/>
      <c r="EME48" s="142"/>
      <c r="EMF48" s="142"/>
      <c r="EMG48" s="143"/>
      <c r="EMH48" s="144"/>
      <c r="EMI48" s="144"/>
      <c r="EMJ48" s="144"/>
      <c r="EMK48" s="141"/>
      <c r="EML48" s="141"/>
      <c r="EMM48" s="142"/>
      <c r="EMN48" s="142"/>
      <c r="EMO48" s="143"/>
      <c r="EMP48" s="144"/>
      <c r="EMQ48" s="144"/>
      <c r="EMR48" s="144"/>
      <c r="EMS48" s="141"/>
      <c r="EMT48" s="141"/>
      <c r="EMU48" s="142"/>
      <c r="EMV48" s="142"/>
      <c r="EMW48" s="143"/>
      <c r="EMX48" s="144"/>
      <c r="EMY48" s="144"/>
      <c r="EMZ48" s="144"/>
      <c r="ENA48" s="141"/>
      <c r="ENB48" s="141"/>
      <c r="ENC48" s="142"/>
      <c r="END48" s="142"/>
      <c r="ENE48" s="143"/>
      <c r="ENF48" s="144"/>
      <c r="ENG48" s="144"/>
      <c r="ENH48" s="144"/>
      <c r="ENI48" s="141"/>
      <c r="ENJ48" s="141"/>
      <c r="ENK48" s="142"/>
      <c r="ENL48" s="142"/>
      <c r="ENM48" s="143"/>
      <c r="ENN48" s="144"/>
      <c r="ENO48" s="144"/>
      <c r="ENP48" s="144"/>
      <c r="ENQ48" s="141"/>
      <c r="ENR48" s="141"/>
      <c r="ENS48" s="142"/>
      <c r="ENT48" s="142"/>
      <c r="ENU48" s="143"/>
      <c r="ENV48" s="144"/>
      <c r="ENW48" s="144"/>
      <c r="ENX48" s="144"/>
      <c r="ENY48" s="141"/>
      <c r="ENZ48" s="141"/>
      <c r="EOA48" s="142"/>
      <c r="EOB48" s="142"/>
      <c r="EOC48" s="143"/>
      <c r="EOD48" s="144"/>
      <c r="EOE48" s="144"/>
      <c r="EOF48" s="144"/>
      <c r="EOG48" s="141"/>
      <c r="EOH48" s="141"/>
      <c r="EOI48" s="142"/>
      <c r="EOJ48" s="142"/>
      <c r="EOK48" s="143"/>
      <c r="EOL48" s="144"/>
      <c r="EOM48" s="144"/>
      <c r="EON48" s="144"/>
      <c r="EOO48" s="141"/>
      <c r="EOP48" s="141"/>
      <c r="EOQ48" s="142"/>
      <c r="EOR48" s="142"/>
      <c r="EOS48" s="143"/>
      <c r="EOT48" s="144"/>
      <c r="EOU48" s="144"/>
      <c r="EOV48" s="144"/>
      <c r="EOW48" s="141"/>
      <c r="EOX48" s="141"/>
      <c r="EOY48" s="142"/>
      <c r="EOZ48" s="142"/>
      <c r="EPA48" s="143"/>
      <c r="EPB48" s="144"/>
      <c r="EPC48" s="144"/>
      <c r="EPD48" s="144"/>
      <c r="EPE48" s="141"/>
      <c r="EPF48" s="141"/>
      <c r="EPG48" s="142"/>
      <c r="EPH48" s="142"/>
      <c r="EPI48" s="143"/>
      <c r="EPJ48" s="144"/>
      <c r="EPK48" s="144"/>
      <c r="EPL48" s="144"/>
      <c r="EPM48" s="141"/>
      <c r="EPN48" s="141"/>
      <c r="EPO48" s="142"/>
      <c r="EPP48" s="142"/>
      <c r="EPQ48" s="143"/>
      <c r="EPR48" s="144"/>
      <c r="EPS48" s="144"/>
      <c r="EPT48" s="144"/>
      <c r="EPU48" s="141"/>
      <c r="EPV48" s="141"/>
      <c r="EPW48" s="142"/>
      <c r="EPX48" s="142"/>
      <c r="EPY48" s="143"/>
      <c r="EPZ48" s="144"/>
      <c r="EQA48" s="144"/>
      <c r="EQB48" s="144"/>
      <c r="EQC48" s="141"/>
      <c r="EQD48" s="141"/>
      <c r="EQE48" s="142"/>
      <c r="EQF48" s="142"/>
      <c r="EQG48" s="143"/>
      <c r="EQH48" s="144"/>
      <c r="EQI48" s="144"/>
      <c r="EQJ48" s="144"/>
      <c r="EQK48" s="141"/>
      <c r="EQL48" s="141"/>
      <c r="EQM48" s="142"/>
      <c r="EQN48" s="142"/>
      <c r="EQO48" s="143"/>
      <c r="EQP48" s="144"/>
      <c r="EQQ48" s="144"/>
      <c r="EQR48" s="144"/>
      <c r="EQS48" s="141"/>
      <c r="EQT48" s="141"/>
      <c r="EQU48" s="142"/>
      <c r="EQV48" s="142"/>
      <c r="EQW48" s="143"/>
      <c r="EQX48" s="144"/>
      <c r="EQY48" s="144"/>
      <c r="EQZ48" s="144"/>
      <c r="ERA48" s="141"/>
      <c r="ERB48" s="141"/>
      <c r="ERC48" s="142"/>
      <c r="ERD48" s="142"/>
      <c r="ERE48" s="143"/>
      <c r="ERF48" s="144"/>
      <c r="ERG48" s="144"/>
      <c r="ERH48" s="144"/>
      <c r="ERI48" s="141"/>
      <c r="ERJ48" s="141"/>
      <c r="ERK48" s="142"/>
      <c r="ERL48" s="142"/>
      <c r="ERM48" s="143"/>
      <c r="ERN48" s="144"/>
      <c r="ERO48" s="144"/>
      <c r="ERP48" s="144"/>
      <c r="ERQ48" s="141"/>
      <c r="ERR48" s="141"/>
      <c r="ERS48" s="142"/>
      <c r="ERT48" s="142"/>
      <c r="ERU48" s="143"/>
      <c r="ERV48" s="144"/>
      <c r="ERW48" s="144"/>
      <c r="ERX48" s="144"/>
      <c r="ERY48" s="141"/>
      <c r="ERZ48" s="141"/>
      <c r="ESA48" s="142"/>
      <c r="ESB48" s="142"/>
      <c r="ESC48" s="143"/>
      <c r="ESD48" s="144"/>
      <c r="ESE48" s="144"/>
      <c r="ESF48" s="144"/>
      <c r="ESG48" s="141"/>
      <c r="ESH48" s="141"/>
      <c r="ESI48" s="142"/>
      <c r="ESJ48" s="142"/>
      <c r="ESK48" s="143"/>
      <c r="ESL48" s="144"/>
      <c r="ESM48" s="144"/>
      <c r="ESN48" s="144"/>
      <c r="ESO48" s="141"/>
      <c r="ESP48" s="141"/>
      <c r="ESQ48" s="142"/>
      <c r="ESR48" s="142"/>
      <c r="ESS48" s="143"/>
      <c r="EST48" s="144"/>
      <c r="ESU48" s="144"/>
      <c r="ESV48" s="144"/>
      <c r="ESW48" s="141"/>
      <c r="ESX48" s="141"/>
      <c r="ESY48" s="142"/>
      <c r="ESZ48" s="142"/>
      <c r="ETA48" s="143"/>
      <c r="ETB48" s="144"/>
      <c r="ETC48" s="144"/>
      <c r="ETD48" s="144"/>
      <c r="ETE48" s="141"/>
      <c r="ETF48" s="141"/>
      <c r="ETG48" s="142"/>
      <c r="ETH48" s="142"/>
      <c r="ETI48" s="143"/>
      <c r="ETJ48" s="144"/>
      <c r="ETK48" s="144"/>
      <c r="ETL48" s="144"/>
      <c r="ETM48" s="141"/>
      <c r="ETN48" s="141"/>
      <c r="ETO48" s="142"/>
      <c r="ETP48" s="142"/>
      <c r="ETQ48" s="143"/>
      <c r="ETR48" s="144"/>
      <c r="ETS48" s="144"/>
      <c r="ETT48" s="144"/>
      <c r="ETU48" s="141"/>
      <c r="ETV48" s="141"/>
      <c r="ETW48" s="142"/>
      <c r="ETX48" s="142"/>
      <c r="ETY48" s="143"/>
      <c r="ETZ48" s="144"/>
      <c r="EUA48" s="144"/>
      <c r="EUB48" s="144"/>
      <c r="EUC48" s="141"/>
      <c r="EUD48" s="141"/>
      <c r="EUE48" s="142"/>
      <c r="EUF48" s="142"/>
      <c r="EUG48" s="143"/>
      <c r="EUH48" s="144"/>
      <c r="EUI48" s="144"/>
      <c r="EUJ48" s="144"/>
      <c r="EUK48" s="141"/>
      <c r="EUL48" s="141"/>
      <c r="EUM48" s="142"/>
      <c r="EUN48" s="142"/>
      <c r="EUO48" s="143"/>
      <c r="EUP48" s="144"/>
      <c r="EUQ48" s="144"/>
      <c r="EUR48" s="144"/>
      <c r="EUS48" s="141"/>
      <c r="EUT48" s="141"/>
      <c r="EUU48" s="142"/>
      <c r="EUV48" s="142"/>
      <c r="EUW48" s="143"/>
      <c r="EUX48" s="144"/>
      <c r="EUY48" s="144"/>
      <c r="EUZ48" s="144"/>
      <c r="EVA48" s="141"/>
      <c r="EVB48" s="141"/>
      <c r="EVC48" s="142"/>
      <c r="EVD48" s="142"/>
      <c r="EVE48" s="143"/>
      <c r="EVF48" s="144"/>
      <c r="EVG48" s="144"/>
      <c r="EVH48" s="144"/>
      <c r="EVI48" s="141"/>
      <c r="EVJ48" s="141"/>
      <c r="EVK48" s="142"/>
      <c r="EVL48" s="142"/>
      <c r="EVM48" s="143"/>
      <c r="EVN48" s="144"/>
      <c r="EVO48" s="144"/>
      <c r="EVP48" s="144"/>
      <c r="EVQ48" s="141"/>
      <c r="EVR48" s="141"/>
      <c r="EVS48" s="142"/>
      <c r="EVT48" s="142"/>
      <c r="EVU48" s="143"/>
      <c r="EVV48" s="144"/>
      <c r="EVW48" s="144"/>
      <c r="EVX48" s="144"/>
      <c r="EVY48" s="141"/>
      <c r="EVZ48" s="141"/>
      <c r="EWA48" s="142"/>
      <c r="EWB48" s="142"/>
      <c r="EWC48" s="143"/>
      <c r="EWD48" s="144"/>
      <c r="EWE48" s="144"/>
      <c r="EWF48" s="144"/>
      <c r="EWG48" s="141"/>
      <c r="EWH48" s="141"/>
      <c r="EWI48" s="142"/>
      <c r="EWJ48" s="142"/>
      <c r="EWK48" s="143"/>
      <c r="EWL48" s="144"/>
      <c r="EWM48" s="144"/>
      <c r="EWN48" s="144"/>
      <c r="EWO48" s="141"/>
      <c r="EWP48" s="141"/>
      <c r="EWQ48" s="142"/>
      <c r="EWR48" s="142"/>
      <c r="EWS48" s="143"/>
      <c r="EWT48" s="144"/>
      <c r="EWU48" s="144"/>
      <c r="EWV48" s="144"/>
      <c r="EWW48" s="141"/>
      <c r="EWX48" s="141"/>
      <c r="EWY48" s="142"/>
      <c r="EWZ48" s="142"/>
      <c r="EXA48" s="143"/>
      <c r="EXB48" s="144"/>
      <c r="EXC48" s="144"/>
      <c r="EXD48" s="144"/>
      <c r="EXE48" s="141"/>
      <c r="EXF48" s="141"/>
      <c r="EXG48" s="142"/>
      <c r="EXH48" s="142"/>
      <c r="EXI48" s="143"/>
      <c r="EXJ48" s="144"/>
      <c r="EXK48" s="144"/>
      <c r="EXL48" s="144"/>
      <c r="EXM48" s="141"/>
      <c r="EXN48" s="141"/>
      <c r="EXO48" s="142"/>
      <c r="EXP48" s="142"/>
      <c r="EXQ48" s="143"/>
      <c r="EXR48" s="144"/>
      <c r="EXS48" s="144"/>
      <c r="EXT48" s="144"/>
      <c r="EXU48" s="141"/>
      <c r="EXV48" s="141"/>
      <c r="EXW48" s="142"/>
      <c r="EXX48" s="142"/>
      <c r="EXY48" s="143"/>
      <c r="EXZ48" s="144"/>
      <c r="EYA48" s="144"/>
      <c r="EYB48" s="144"/>
      <c r="EYC48" s="141"/>
      <c r="EYD48" s="141"/>
      <c r="EYE48" s="142"/>
      <c r="EYF48" s="142"/>
      <c r="EYG48" s="143"/>
      <c r="EYH48" s="144"/>
      <c r="EYI48" s="144"/>
      <c r="EYJ48" s="144"/>
      <c r="EYK48" s="141"/>
      <c r="EYL48" s="141"/>
      <c r="EYM48" s="142"/>
      <c r="EYN48" s="142"/>
      <c r="EYO48" s="143"/>
      <c r="EYP48" s="144"/>
      <c r="EYQ48" s="144"/>
      <c r="EYR48" s="144"/>
      <c r="EYS48" s="141"/>
      <c r="EYT48" s="141"/>
      <c r="EYU48" s="142"/>
      <c r="EYV48" s="142"/>
      <c r="EYW48" s="143"/>
      <c r="EYX48" s="144"/>
      <c r="EYY48" s="144"/>
      <c r="EYZ48" s="144"/>
      <c r="EZA48" s="141"/>
      <c r="EZB48" s="141"/>
      <c r="EZC48" s="142"/>
      <c r="EZD48" s="142"/>
      <c r="EZE48" s="143"/>
      <c r="EZF48" s="144"/>
      <c r="EZG48" s="144"/>
      <c r="EZH48" s="144"/>
      <c r="EZI48" s="141"/>
      <c r="EZJ48" s="141"/>
      <c r="EZK48" s="142"/>
      <c r="EZL48" s="142"/>
      <c r="EZM48" s="143"/>
      <c r="EZN48" s="144"/>
      <c r="EZO48" s="144"/>
      <c r="EZP48" s="144"/>
      <c r="EZQ48" s="141"/>
      <c r="EZR48" s="141"/>
      <c r="EZS48" s="142"/>
      <c r="EZT48" s="142"/>
      <c r="EZU48" s="143"/>
      <c r="EZV48" s="144"/>
      <c r="EZW48" s="144"/>
      <c r="EZX48" s="144"/>
      <c r="EZY48" s="141"/>
      <c r="EZZ48" s="141"/>
      <c r="FAA48" s="142"/>
      <c r="FAB48" s="142"/>
      <c r="FAC48" s="143"/>
      <c r="FAD48" s="144"/>
      <c r="FAE48" s="144"/>
      <c r="FAF48" s="144"/>
      <c r="FAG48" s="141"/>
      <c r="FAH48" s="141"/>
      <c r="FAI48" s="142"/>
      <c r="FAJ48" s="142"/>
      <c r="FAK48" s="143"/>
      <c r="FAL48" s="144"/>
      <c r="FAM48" s="144"/>
      <c r="FAN48" s="144"/>
      <c r="FAO48" s="141"/>
      <c r="FAP48" s="141"/>
      <c r="FAQ48" s="142"/>
      <c r="FAR48" s="142"/>
      <c r="FAS48" s="143"/>
      <c r="FAT48" s="144"/>
      <c r="FAU48" s="144"/>
      <c r="FAV48" s="144"/>
      <c r="FAW48" s="141"/>
      <c r="FAX48" s="141"/>
      <c r="FAY48" s="142"/>
      <c r="FAZ48" s="142"/>
      <c r="FBA48" s="143"/>
      <c r="FBB48" s="144"/>
      <c r="FBC48" s="144"/>
      <c r="FBD48" s="144"/>
      <c r="FBE48" s="141"/>
      <c r="FBF48" s="141"/>
      <c r="FBG48" s="142"/>
      <c r="FBH48" s="142"/>
      <c r="FBI48" s="143"/>
      <c r="FBJ48" s="144"/>
      <c r="FBK48" s="144"/>
      <c r="FBL48" s="144"/>
      <c r="FBM48" s="141"/>
      <c r="FBN48" s="141"/>
      <c r="FBO48" s="142"/>
      <c r="FBP48" s="142"/>
      <c r="FBQ48" s="143"/>
      <c r="FBR48" s="144"/>
      <c r="FBS48" s="144"/>
      <c r="FBT48" s="144"/>
      <c r="FBU48" s="141"/>
      <c r="FBV48" s="141"/>
      <c r="FBW48" s="142"/>
      <c r="FBX48" s="142"/>
      <c r="FBY48" s="143"/>
      <c r="FBZ48" s="144"/>
      <c r="FCA48" s="144"/>
      <c r="FCB48" s="144"/>
      <c r="FCC48" s="141"/>
      <c r="FCD48" s="141"/>
      <c r="FCE48" s="142"/>
      <c r="FCF48" s="142"/>
      <c r="FCG48" s="143"/>
      <c r="FCH48" s="144"/>
      <c r="FCI48" s="144"/>
      <c r="FCJ48" s="144"/>
      <c r="FCK48" s="141"/>
      <c r="FCL48" s="141"/>
      <c r="FCM48" s="142"/>
      <c r="FCN48" s="142"/>
      <c r="FCO48" s="143"/>
      <c r="FCP48" s="144"/>
      <c r="FCQ48" s="144"/>
      <c r="FCR48" s="144"/>
      <c r="FCS48" s="141"/>
      <c r="FCT48" s="141"/>
      <c r="FCU48" s="142"/>
      <c r="FCV48" s="142"/>
      <c r="FCW48" s="143"/>
      <c r="FCX48" s="144"/>
      <c r="FCY48" s="144"/>
      <c r="FCZ48" s="144"/>
      <c r="FDA48" s="141"/>
      <c r="FDB48" s="141"/>
      <c r="FDC48" s="142"/>
      <c r="FDD48" s="142"/>
      <c r="FDE48" s="143"/>
      <c r="FDF48" s="144"/>
      <c r="FDG48" s="144"/>
      <c r="FDH48" s="144"/>
      <c r="FDI48" s="141"/>
      <c r="FDJ48" s="141"/>
      <c r="FDK48" s="142"/>
      <c r="FDL48" s="142"/>
      <c r="FDM48" s="143"/>
      <c r="FDN48" s="144"/>
      <c r="FDO48" s="144"/>
      <c r="FDP48" s="144"/>
      <c r="FDQ48" s="141"/>
      <c r="FDR48" s="141"/>
      <c r="FDS48" s="142"/>
      <c r="FDT48" s="142"/>
      <c r="FDU48" s="143"/>
      <c r="FDV48" s="144"/>
      <c r="FDW48" s="144"/>
      <c r="FDX48" s="144"/>
      <c r="FDY48" s="141"/>
      <c r="FDZ48" s="141"/>
      <c r="FEA48" s="142"/>
      <c r="FEB48" s="142"/>
      <c r="FEC48" s="143"/>
      <c r="FED48" s="144"/>
      <c r="FEE48" s="144"/>
      <c r="FEF48" s="144"/>
      <c r="FEG48" s="141"/>
      <c r="FEH48" s="141"/>
      <c r="FEI48" s="142"/>
      <c r="FEJ48" s="142"/>
      <c r="FEK48" s="143"/>
      <c r="FEL48" s="144"/>
      <c r="FEM48" s="144"/>
      <c r="FEN48" s="144"/>
      <c r="FEO48" s="141"/>
      <c r="FEP48" s="141"/>
      <c r="FEQ48" s="142"/>
      <c r="FER48" s="142"/>
      <c r="FES48" s="143"/>
      <c r="FET48" s="144"/>
      <c r="FEU48" s="144"/>
      <c r="FEV48" s="144"/>
      <c r="FEW48" s="141"/>
      <c r="FEX48" s="141"/>
      <c r="FEY48" s="142"/>
      <c r="FEZ48" s="142"/>
      <c r="FFA48" s="143"/>
      <c r="FFB48" s="144"/>
      <c r="FFC48" s="144"/>
      <c r="FFD48" s="144"/>
      <c r="FFE48" s="141"/>
      <c r="FFF48" s="141"/>
      <c r="FFG48" s="142"/>
      <c r="FFH48" s="142"/>
      <c r="FFI48" s="143"/>
      <c r="FFJ48" s="144"/>
      <c r="FFK48" s="144"/>
      <c r="FFL48" s="144"/>
      <c r="FFM48" s="141"/>
      <c r="FFN48" s="141"/>
      <c r="FFO48" s="142"/>
      <c r="FFP48" s="142"/>
      <c r="FFQ48" s="143"/>
      <c r="FFR48" s="144"/>
      <c r="FFS48" s="144"/>
      <c r="FFT48" s="144"/>
      <c r="FFU48" s="141"/>
      <c r="FFV48" s="141"/>
      <c r="FFW48" s="142"/>
      <c r="FFX48" s="142"/>
      <c r="FFY48" s="143"/>
      <c r="FFZ48" s="144"/>
      <c r="FGA48" s="144"/>
      <c r="FGB48" s="144"/>
      <c r="FGC48" s="141"/>
      <c r="FGD48" s="141"/>
      <c r="FGE48" s="142"/>
      <c r="FGF48" s="142"/>
      <c r="FGG48" s="143"/>
      <c r="FGH48" s="144"/>
      <c r="FGI48" s="144"/>
      <c r="FGJ48" s="144"/>
      <c r="FGK48" s="141"/>
      <c r="FGL48" s="141"/>
      <c r="FGM48" s="142"/>
      <c r="FGN48" s="142"/>
      <c r="FGO48" s="143"/>
      <c r="FGP48" s="144"/>
      <c r="FGQ48" s="144"/>
      <c r="FGR48" s="144"/>
      <c r="FGS48" s="141"/>
      <c r="FGT48" s="141"/>
      <c r="FGU48" s="142"/>
      <c r="FGV48" s="142"/>
      <c r="FGW48" s="143"/>
      <c r="FGX48" s="144"/>
      <c r="FGY48" s="144"/>
      <c r="FGZ48" s="144"/>
      <c r="FHA48" s="141"/>
      <c r="FHB48" s="141"/>
      <c r="FHC48" s="142"/>
      <c r="FHD48" s="142"/>
      <c r="FHE48" s="143"/>
      <c r="FHF48" s="144"/>
      <c r="FHG48" s="144"/>
      <c r="FHH48" s="144"/>
      <c r="FHI48" s="141"/>
      <c r="FHJ48" s="141"/>
      <c r="FHK48" s="142"/>
      <c r="FHL48" s="142"/>
      <c r="FHM48" s="143"/>
      <c r="FHN48" s="144"/>
      <c r="FHO48" s="144"/>
      <c r="FHP48" s="144"/>
      <c r="FHQ48" s="141"/>
      <c r="FHR48" s="141"/>
      <c r="FHS48" s="142"/>
      <c r="FHT48" s="142"/>
      <c r="FHU48" s="143"/>
      <c r="FHV48" s="144"/>
      <c r="FHW48" s="144"/>
      <c r="FHX48" s="144"/>
      <c r="FHY48" s="141"/>
      <c r="FHZ48" s="141"/>
      <c r="FIA48" s="142"/>
      <c r="FIB48" s="142"/>
      <c r="FIC48" s="143"/>
      <c r="FID48" s="144"/>
      <c r="FIE48" s="144"/>
      <c r="FIF48" s="144"/>
      <c r="FIG48" s="141"/>
      <c r="FIH48" s="141"/>
      <c r="FII48" s="142"/>
      <c r="FIJ48" s="142"/>
      <c r="FIK48" s="143"/>
      <c r="FIL48" s="144"/>
      <c r="FIM48" s="144"/>
      <c r="FIN48" s="144"/>
      <c r="FIO48" s="141"/>
      <c r="FIP48" s="141"/>
      <c r="FIQ48" s="142"/>
      <c r="FIR48" s="142"/>
      <c r="FIS48" s="143"/>
      <c r="FIT48" s="144"/>
      <c r="FIU48" s="144"/>
      <c r="FIV48" s="144"/>
      <c r="FIW48" s="141"/>
      <c r="FIX48" s="141"/>
      <c r="FIY48" s="142"/>
      <c r="FIZ48" s="142"/>
      <c r="FJA48" s="143"/>
      <c r="FJB48" s="144"/>
      <c r="FJC48" s="144"/>
      <c r="FJD48" s="144"/>
      <c r="FJE48" s="141"/>
      <c r="FJF48" s="141"/>
      <c r="FJG48" s="142"/>
      <c r="FJH48" s="142"/>
      <c r="FJI48" s="143"/>
      <c r="FJJ48" s="144"/>
      <c r="FJK48" s="144"/>
      <c r="FJL48" s="144"/>
      <c r="FJM48" s="141"/>
      <c r="FJN48" s="141"/>
      <c r="FJO48" s="142"/>
      <c r="FJP48" s="142"/>
      <c r="FJQ48" s="143"/>
      <c r="FJR48" s="144"/>
      <c r="FJS48" s="144"/>
      <c r="FJT48" s="144"/>
      <c r="FJU48" s="141"/>
      <c r="FJV48" s="141"/>
      <c r="FJW48" s="142"/>
      <c r="FJX48" s="142"/>
      <c r="FJY48" s="143"/>
      <c r="FJZ48" s="144"/>
      <c r="FKA48" s="144"/>
      <c r="FKB48" s="144"/>
      <c r="FKC48" s="141"/>
      <c r="FKD48" s="141"/>
      <c r="FKE48" s="142"/>
      <c r="FKF48" s="142"/>
      <c r="FKG48" s="143"/>
      <c r="FKH48" s="144"/>
      <c r="FKI48" s="144"/>
      <c r="FKJ48" s="144"/>
      <c r="FKK48" s="141"/>
      <c r="FKL48" s="141"/>
      <c r="FKM48" s="142"/>
      <c r="FKN48" s="142"/>
      <c r="FKO48" s="143"/>
      <c r="FKP48" s="144"/>
      <c r="FKQ48" s="144"/>
      <c r="FKR48" s="144"/>
      <c r="FKS48" s="141"/>
      <c r="FKT48" s="141"/>
      <c r="FKU48" s="142"/>
      <c r="FKV48" s="142"/>
      <c r="FKW48" s="143"/>
      <c r="FKX48" s="144"/>
      <c r="FKY48" s="144"/>
      <c r="FKZ48" s="144"/>
      <c r="FLA48" s="141"/>
      <c r="FLB48" s="141"/>
      <c r="FLC48" s="142"/>
      <c r="FLD48" s="142"/>
      <c r="FLE48" s="143"/>
      <c r="FLF48" s="144"/>
      <c r="FLG48" s="144"/>
      <c r="FLH48" s="144"/>
      <c r="FLI48" s="141"/>
      <c r="FLJ48" s="141"/>
      <c r="FLK48" s="142"/>
      <c r="FLL48" s="142"/>
      <c r="FLM48" s="143"/>
      <c r="FLN48" s="144"/>
      <c r="FLO48" s="144"/>
      <c r="FLP48" s="144"/>
      <c r="FLQ48" s="141"/>
      <c r="FLR48" s="141"/>
      <c r="FLS48" s="142"/>
      <c r="FLT48" s="142"/>
      <c r="FLU48" s="143"/>
      <c r="FLV48" s="144"/>
      <c r="FLW48" s="144"/>
      <c r="FLX48" s="144"/>
      <c r="FLY48" s="141"/>
      <c r="FLZ48" s="141"/>
      <c r="FMA48" s="142"/>
      <c r="FMB48" s="142"/>
      <c r="FMC48" s="143"/>
      <c r="FMD48" s="144"/>
      <c r="FME48" s="144"/>
      <c r="FMF48" s="144"/>
      <c r="FMG48" s="141"/>
      <c r="FMH48" s="141"/>
      <c r="FMI48" s="142"/>
      <c r="FMJ48" s="142"/>
      <c r="FMK48" s="143"/>
      <c r="FML48" s="144"/>
      <c r="FMM48" s="144"/>
      <c r="FMN48" s="144"/>
      <c r="FMO48" s="141"/>
      <c r="FMP48" s="141"/>
      <c r="FMQ48" s="142"/>
      <c r="FMR48" s="142"/>
      <c r="FMS48" s="143"/>
      <c r="FMT48" s="144"/>
      <c r="FMU48" s="144"/>
      <c r="FMV48" s="144"/>
      <c r="FMW48" s="141"/>
      <c r="FMX48" s="141"/>
      <c r="FMY48" s="142"/>
      <c r="FMZ48" s="142"/>
      <c r="FNA48" s="143"/>
      <c r="FNB48" s="144"/>
      <c r="FNC48" s="144"/>
      <c r="FND48" s="144"/>
      <c r="FNE48" s="141"/>
      <c r="FNF48" s="141"/>
      <c r="FNG48" s="142"/>
      <c r="FNH48" s="142"/>
      <c r="FNI48" s="143"/>
      <c r="FNJ48" s="144"/>
      <c r="FNK48" s="144"/>
      <c r="FNL48" s="144"/>
      <c r="FNM48" s="141"/>
      <c r="FNN48" s="141"/>
      <c r="FNO48" s="142"/>
      <c r="FNP48" s="142"/>
      <c r="FNQ48" s="143"/>
      <c r="FNR48" s="144"/>
      <c r="FNS48" s="144"/>
      <c r="FNT48" s="144"/>
      <c r="FNU48" s="141"/>
      <c r="FNV48" s="141"/>
      <c r="FNW48" s="142"/>
      <c r="FNX48" s="142"/>
      <c r="FNY48" s="143"/>
      <c r="FNZ48" s="144"/>
      <c r="FOA48" s="144"/>
      <c r="FOB48" s="144"/>
      <c r="FOC48" s="141"/>
      <c r="FOD48" s="141"/>
      <c r="FOE48" s="142"/>
      <c r="FOF48" s="142"/>
      <c r="FOG48" s="143"/>
      <c r="FOH48" s="144"/>
      <c r="FOI48" s="144"/>
      <c r="FOJ48" s="144"/>
      <c r="FOK48" s="141"/>
      <c r="FOL48" s="141"/>
      <c r="FOM48" s="142"/>
      <c r="FON48" s="142"/>
      <c r="FOO48" s="143"/>
      <c r="FOP48" s="144"/>
      <c r="FOQ48" s="144"/>
      <c r="FOR48" s="144"/>
      <c r="FOS48" s="141"/>
      <c r="FOT48" s="141"/>
      <c r="FOU48" s="142"/>
      <c r="FOV48" s="142"/>
      <c r="FOW48" s="143"/>
      <c r="FOX48" s="144"/>
      <c r="FOY48" s="144"/>
      <c r="FOZ48" s="144"/>
      <c r="FPA48" s="141"/>
      <c r="FPB48" s="141"/>
      <c r="FPC48" s="142"/>
      <c r="FPD48" s="142"/>
      <c r="FPE48" s="143"/>
      <c r="FPF48" s="144"/>
      <c r="FPG48" s="144"/>
      <c r="FPH48" s="144"/>
      <c r="FPI48" s="141"/>
      <c r="FPJ48" s="141"/>
      <c r="FPK48" s="142"/>
      <c r="FPL48" s="142"/>
      <c r="FPM48" s="143"/>
      <c r="FPN48" s="144"/>
      <c r="FPO48" s="144"/>
      <c r="FPP48" s="144"/>
      <c r="FPQ48" s="141"/>
      <c r="FPR48" s="141"/>
      <c r="FPS48" s="142"/>
      <c r="FPT48" s="142"/>
      <c r="FPU48" s="143"/>
      <c r="FPV48" s="144"/>
      <c r="FPW48" s="144"/>
      <c r="FPX48" s="144"/>
      <c r="FPY48" s="141"/>
      <c r="FPZ48" s="141"/>
      <c r="FQA48" s="142"/>
      <c r="FQB48" s="142"/>
      <c r="FQC48" s="143"/>
      <c r="FQD48" s="144"/>
      <c r="FQE48" s="144"/>
      <c r="FQF48" s="144"/>
      <c r="FQG48" s="141"/>
      <c r="FQH48" s="141"/>
      <c r="FQI48" s="142"/>
      <c r="FQJ48" s="142"/>
      <c r="FQK48" s="143"/>
      <c r="FQL48" s="144"/>
      <c r="FQM48" s="144"/>
      <c r="FQN48" s="144"/>
      <c r="FQO48" s="141"/>
      <c r="FQP48" s="141"/>
      <c r="FQQ48" s="142"/>
      <c r="FQR48" s="142"/>
      <c r="FQS48" s="143"/>
      <c r="FQT48" s="144"/>
      <c r="FQU48" s="144"/>
      <c r="FQV48" s="144"/>
      <c r="FQW48" s="141"/>
      <c r="FQX48" s="141"/>
      <c r="FQY48" s="142"/>
      <c r="FQZ48" s="142"/>
      <c r="FRA48" s="143"/>
      <c r="FRB48" s="144"/>
      <c r="FRC48" s="144"/>
      <c r="FRD48" s="144"/>
      <c r="FRE48" s="141"/>
      <c r="FRF48" s="141"/>
      <c r="FRG48" s="142"/>
      <c r="FRH48" s="142"/>
      <c r="FRI48" s="143"/>
      <c r="FRJ48" s="144"/>
      <c r="FRK48" s="144"/>
      <c r="FRL48" s="144"/>
      <c r="FRM48" s="141"/>
      <c r="FRN48" s="141"/>
      <c r="FRO48" s="142"/>
      <c r="FRP48" s="142"/>
      <c r="FRQ48" s="143"/>
      <c r="FRR48" s="144"/>
      <c r="FRS48" s="144"/>
      <c r="FRT48" s="144"/>
      <c r="FRU48" s="141"/>
      <c r="FRV48" s="141"/>
      <c r="FRW48" s="142"/>
      <c r="FRX48" s="142"/>
      <c r="FRY48" s="143"/>
      <c r="FRZ48" s="144"/>
      <c r="FSA48" s="144"/>
      <c r="FSB48" s="144"/>
      <c r="FSC48" s="141"/>
      <c r="FSD48" s="141"/>
      <c r="FSE48" s="142"/>
      <c r="FSF48" s="142"/>
      <c r="FSG48" s="143"/>
      <c r="FSH48" s="144"/>
      <c r="FSI48" s="144"/>
      <c r="FSJ48" s="144"/>
      <c r="FSK48" s="141"/>
      <c r="FSL48" s="141"/>
      <c r="FSM48" s="142"/>
      <c r="FSN48" s="142"/>
      <c r="FSO48" s="143"/>
      <c r="FSP48" s="144"/>
      <c r="FSQ48" s="144"/>
      <c r="FSR48" s="144"/>
      <c r="FSS48" s="141"/>
      <c r="FST48" s="141"/>
      <c r="FSU48" s="142"/>
      <c r="FSV48" s="142"/>
      <c r="FSW48" s="143"/>
      <c r="FSX48" s="144"/>
      <c r="FSY48" s="144"/>
      <c r="FSZ48" s="144"/>
      <c r="FTA48" s="141"/>
      <c r="FTB48" s="141"/>
      <c r="FTC48" s="142"/>
      <c r="FTD48" s="142"/>
      <c r="FTE48" s="143"/>
      <c r="FTF48" s="144"/>
      <c r="FTG48" s="144"/>
      <c r="FTH48" s="144"/>
      <c r="FTI48" s="141"/>
      <c r="FTJ48" s="141"/>
      <c r="FTK48" s="142"/>
      <c r="FTL48" s="142"/>
      <c r="FTM48" s="143"/>
      <c r="FTN48" s="144"/>
      <c r="FTO48" s="144"/>
      <c r="FTP48" s="144"/>
      <c r="FTQ48" s="141"/>
      <c r="FTR48" s="141"/>
      <c r="FTS48" s="142"/>
      <c r="FTT48" s="142"/>
      <c r="FTU48" s="143"/>
      <c r="FTV48" s="144"/>
      <c r="FTW48" s="144"/>
      <c r="FTX48" s="144"/>
      <c r="FTY48" s="141"/>
      <c r="FTZ48" s="141"/>
      <c r="FUA48" s="142"/>
      <c r="FUB48" s="142"/>
      <c r="FUC48" s="143"/>
      <c r="FUD48" s="144"/>
      <c r="FUE48" s="144"/>
      <c r="FUF48" s="144"/>
      <c r="FUG48" s="141"/>
      <c r="FUH48" s="141"/>
      <c r="FUI48" s="142"/>
      <c r="FUJ48" s="142"/>
      <c r="FUK48" s="143"/>
      <c r="FUL48" s="144"/>
      <c r="FUM48" s="144"/>
      <c r="FUN48" s="144"/>
      <c r="FUO48" s="141"/>
      <c r="FUP48" s="141"/>
      <c r="FUQ48" s="142"/>
      <c r="FUR48" s="142"/>
      <c r="FUS48" s="143"/>
      <c r="FUT48" s="144"/>
      <c r="FUU48" s="144"/>
      <c r="FUV48" s="144"/>
      <c r="FUW48" s="141"/>
      <c r="FUX48" s="141"/>
      <c r="FUY48" s="142"/>
      <c r="FUZ48" s="142"/>
      <c r="FVA48" s="143"/>
      <c r="FVB48" s="144"/>
      <c r="FVC48" s="144"/>
      <c r="FVD48" s="144"/>
      <c r="FVE48" s="141"/>
      <c r="FVF48" s="141"/>
      <c r="FVG48" s="142"/>
      <c r="FVH48" s="142"/>
      <c r="FVI48" s="143"/>
      <c r="FVJ48" s="144"/>
      <c r="FVK48" s="144"/>
      <c r="FVL48" s="144"/>
      <c r="FVM48" s="141"/>
      <c r="FVN48" s="141"/>
      <c r="FVO48" s="142"/>
      <c r="FVP48" s="142"/>
      <c r="FVQ48" s="143"/>
      <c r="FVR48" s="144"/>
      <c r="FVS48" s="144"/>
      <c r="FVT48" s="144"/>
      <c r="FVU48" s="141"/>
      <c r="FVV48" s="141"/>
      <c r="FVW48" s="142"/>
      <c r="FVX48" s="142"/>
      <c r="FVY48" s="143"/>
      <c r="FVZ48" s="144"/>
      <c r="FWA48" s="144"/>
      <c r="FWB48" s="144"/>
      <c r="FWC48" s="141"/>
      <c r="FWD48" s="141"/>
      <c r="FWE48" s="142"/>
      <c r="FWF48" s="142"/>
      <c r="FWG48" s="143"/>
      <c r="FWH48" s="144"/>
      <c r="FWI48" s="144"/>
      <c r="FWJ48" s="144"/>
      <c r="FWK48" s="141"/>
      <c r="FWL48" s="141"/>
      <c r="FWM48" s="142"/>
      <c r="FWN48" s="142"/>
      <c r="FWO48" s="143"/>
      <c r="FWP48" s="144"/>
      <c r="FWQ48" s="144"/>
      <c r="FWR48" s="144"/>
      <c r="FWS48" s="141"/>
      <c r="FWT48" s="141"/>
      <c r="FWU48" s="142"/>
      <c r="FWV48" s="142"/>
      <c r="FWW48" s="143"/>
      <c r="FWX48" s="144"/>
      <c r="FWY48" s="144"/>
      <c r="FWZ48" s="144"/>
      <c r="FXA48" s="141"/>
      <c r="FXB48" s="141"/>
      <c r="FXC48" s="142"/>
      <c r="FXD48" s="142"/>
      <c r="FXE48" s="143"/>
      <c r="FXF48" s="144"/>
      <c r="FXG48" s="144"/>
      <c r="FXH48" s="144"/>
      <c r="FXI48" s="141"/>
      <c r="FXJ48" s="141"/>
      <c r="FXK48" s="142"/>
      <c r="FXL48" s="142"/>
      <c r="FXM48" s="143"/>
      <c r="FXN48" s="144"/>
      <c r="FXO48" s="144"/>
      <c r="FXP48" s="144"/>
      <c r="FXQ48" s="141"/>
      <c r="FXR48" s="141"/>
      <c r="FXS48" s="142"/>
      <c r="FXT48" s="142"/>
      <c r="FXU48" s="143"/>
      <c r="FXV48" s="144"/>
      <c r="FXW48" s="144"/>
      <c r="FXX48" s="144"/>
      <c r="FXY48" s="141"/>
      <c r="FXZ48" s="141"/>
      <c r="FYA48" s="142"/>
      <c r="FYB48" s="142"/>
      <c r="FYC48" s="143"/>
      <c r="FYD48" s="144"/>
      <c r="FYE48" s="144"/>
      <c r="FYF48" s="144"/>
      <c r="FYG48" s="141"/>
      <c r="FYH48" s="141"/>
      <c r="FYI48" s="142"/>
      <c r="FYJ48" s="142"/>
      <c r="FYK48" s="143"/>
      <c r="FYL48" s="144"/>
      <c r="FYM48" s="144"/>
      <c r="FYN48" s="144"/>
      <c r="FYO48" s="141"/>
      <c r="FYP48" s="141"/>
      <c r="FYQ48" s="142"/>
      <c r="FYR48" s="142"/>
      <c r="FYS48" s="143"/>
      <c r="FYT48" s="144"/>
      <c r="FYU48" s="144"/>
      <c r="FYV48" s="144"/>
      <c r="FYW48" s="141"/>
      <c r="FYX48" s="141"/>
      <c r="FYY48" s="142"/>
      <c r="FYZ48" s="142"/>
      <c r="FZA48" s="143"/>
      <c r="FZB48" s="144"/>
      <c r="FZC48" s="144"/>
      <c r="FZD48" s="144"/>
      <c r="FZE48" s="141"/>
      <c r="FZF48" s="141"/>
      <c r="FZG48" s="142"/>
      <c r="FZH48" s="142"/>
      <c r="FZI48" s="143"/>
      <c r="FZJ48" s="144"/>
      <c r="FZK48" s="144"/>
      <c r="FZL48" s="144"/>
      <c r="FZM48" s="141"/>
      <c r="FZN48" s="141"/>
      <c r="FZO48" s="142"/>
      <c r="FZP48" s="142"/>
      <c r="FZQ48" s="143"/>
      <c r="FZR48" s="144"/>
      <c r="FZS48" s="144"/>
      <c r="FZT48" s="144"/>
      <c r="FZU48" s="141"/>
      <c r="FZV48" s="141"/>
      <c r="FZW48" s="142"/>
      <c r="FZX48" s="142"/>
      <c r="FZY48" s="143"/>
      <c r="FZZ48" s="144"/>
      <c r="GAA48" s="144"/>
      <c r="GAB48" s="144"/>
      <c r="GAC48" s="141"/>
      <c r="GAD48" s="141"/>
      <c r="GAE48" s="142"/>
      <c r="GAF48" s="142"/>
      <c r="GAG48" s="143"/>
      <c r="GAH48" s="144"/>
      <c r="GAI48" s="144"/>
      <c r="GAJ48" s="144"/>
      <c r="GAK48" s="141"/>
      <c r="GAL48" s="141"/>
      <c r="GAM48" s="142"/>
      <c r="GAN48" s="142"/>
      <c r="GAO48" s="143"/>
      <c r="GAP48" s="144"/>
      <c r="GAQ48" s="144"/>
      <c r="GAR48" s="144"/>
      <c r="GAS48" s="141"/>
      <c r="GAT48" s="141"/>
      <c r="GAU48" s="142"/>
      <c r="GAV48" s="142"/>
      <c r="GAW48" s="143"/>
      <c r="GAX48" s="144"/>
      <c r="GAY48" s="144"/>
      <c r="GAZ48" s="144"/>
      <c r="GBA48" s="141"/>
      <c r="GBB48" s="141"/>
      <c r="GBC48" s="142"/>
      <c r="GBD48" s="142"/>
      <c r="GBE48" s="143"/>
      <c r="GBF48" s="144"/>
      <c r="GBG48" s="144"/>
      <c r="GBH48" s="144"/>
      <c r="GBI48" s="141"/>
      <c r="GBJ48" s="141"/>
      <c r="GBK48" s="142"/>
      <c r="GBL48" s="142"/>
      <c r="GBM48" s="143"/>
      <c r="GBN48" s="144"/>
      <c r="GBO48" s="144"/>
      <c r="GBP48" s="144"/>
      <c r="GBQ48" s="141"/>
      <c r="GBR48" s="141"/>
      <c r="GBS48" s="142"/>
      <c r="GBT48" s="142"/>
      <c r="GBU48" s="143"/>
      <c r="GBV48" s="144"/>
      <c r="GBW48" s="144"/>
      <c r="GBX48" s="144"/>
      <c r="GBY48" s="141"/>
      <c r="GBZ48" s="141"/>
      <c r="GCA48" s="142"/>
      <c r="GCB48" s="142"/>
      <c r="GCC48" s="143"/>
      <c r="GCD48" s="144"/>
      <c r="GCE48" s="144"/>
      <c r="GCF48" s="144"/>
      <c r="GCG48" s="141"/>
      <c r="GCH48" s="141"/>
      <c r="GCI48" s="142"/>
      <c r="GCJ48" s="142"/>
      <c r="GCK48" s="143"/>
      <c r="GCL48" s="144"/>
      <c r="GCM48" s="144"/>
      <c r="GCN48" s="144"/>
      <c r="GCO48" s="141"/>
      <c r="GCP48" s="141"/>
      <c r="GCQ48" s="142"/>
      <c r="GCR48" s="142"/>
      <c r="GCS48" s="143"/>
      <c r="GCT48" s="144"/>
      <c r="GCU48" s="144"/>
      <c r="GCV48" s="144"/>
      <c r="GCW48" s="141"/>
      <c r="GCX48" s="141"/>
      <c r="GCY48" s="142"/>
      <c r="GCZ48" s="142"/>
      <c r="GDA48" s="143"/>
      <c r="GDB48" s="144"/>
      <c r="GDC48" s="144"/>
      <c r="GDD48" s="144"/>
      <c r="GDE48" s="141"/>
      <c r="GDF48" s="141"/>
      <c r="GDG48" s="142"/>
      <c r="GDH48" s="142"/>
      <c r="GDI48" s="143"/>
      <c r="GDJ48" s="144"/>
      <c r="GDK48" s="144"/>
      <c r="GDL48" s="144"/>
      <c r="GDM48" s="141"/>
      <c r="GDN48" s="141"/>
      <c r="GDO48" s="142"/>
      <c r="GDP48" s="142"/>
      <c r="GDQ48" s="143"/>
      <c r="GDR48" s="144"/>
      <c r="GDS48" s="144"/>
      <c r="GDT48" s="144"/>
      <c r="GDU48" s="141"/>
      <c r="GDV48" s="141"/>
      <c r="GDW48" s="142"/>
      <c r="GDX48" s="142"/>
      <c r="GDY48" s="143"/>
      <c r="GDZ48" s="144"/>
      <c r="GEA48" s="144"/>
      <c r="GEB48" s="144"/>
      <c r="GEC48" s="141"/>
      <c r="GED48" s="141"/>
      <c r="GEE48" s="142"/>
      <c r="GEF48" s="142"/>
      <c r="GEG48" s="143"/>
      <c r="GEH48" s="144"/>
      <c r="GEI48" s="144"/>
      <c r="GEJ48" s="144"/>
      <c r="GEK48" s="141"/>
      <c r="GEL48" s="141"/>
      <c r="GEM48" s="142"/>
      <c r="GEN48" s="142"/>
      <c r="GEO48" s="143"/>
      <c r="GEP48" s="144"/>
      <c r="GEQ48" s="144"/>
      <c r="GER48" s="144"/>
      <c r="GES48" s="141"/>
      <c r="GET48" s="141"/>
      <c r="GEU48" s="142"/>
      <c r="GEV48" s="142"/>
      <c r="GEW48" s="143"/>
      <c r="GEX48" s="144"/>
      <c r="GEY48" s="144"/>
      <c r="GEZ48" s="144"/>
      <c r="GFA48" s="141"/>
      <c r="GFB48" s="141"/>
      <c r="GFC48" s="142"/>
      <c r="GFD48" s="142"/>
      <c r="GFE48" s="143"/>
      <c r="GFF48" s="144"/>
      <c r="GFG48" s="144"/>
      <c r="GFH48" s="144"/>
      <c r="GFI48" s="141"/>
      <c r="GFJ48" s="141"/>
      <c r="GFK48" s="142"/>
      <c r="GFL48" s="142"/>
      <c r="GFM48" s="143"/>
      <c r="GFN48" s="144"/>
      <c r="GFO48" s="144"/>
      <c r="GFP48" s="144"/>
      <c r="GFQ48" s="141"/>
      <c r="GFR48" s="141"/>
      <c r="GFS48" s="142"/>
      <c r="GFT48" s="142"/>
      <c r="GFU48" s="143"/>
      <c r="GFV48" s="144"/>
      <c r="GFW48" s="144"/>
      <c r="GFX48" s="144"/>
      <c r="GFY48" s="141"/>
      <c r="GFZ48" s="141"/>
      <c r="GGA48" s="142"/>
      <c r="GGB48" s="142"/>
      <c r="GGC48" s="143"/>
      <c r="GGD48" s="144"/>
      <c r="GGE48" s="144"/>
      <c r="GGF48" s="144"/>
      <c r="GGG48" s="141"/>
      <c r="GGH48" s="141"/>
      <c r="GGI48" s="142"/>
      <c r="GGJ48" s="142"/>
      <c r="GGK48" s="143"/>
      <c r="GGL48" s="144"/>
      <c r="GGM48" s="144"/>
      <c r="GGN48" s="144"/>
      <c r="GGO48" s="141"/>
      <c r="GGP48" s="141"/>
      <c r="GGQ48" s="142"/>
      <c r="GGR48" s="142"/>
      <c r="GGS48" s="143"/>
      <c r="GGT48" s="144"/>
      <c r="GGU48" s="144"/>
      <c r="GGV48" s="144"/>
      <c r="GGW48" s="141"/>
      <c r="GGX48" s="141"/>
      <c r="GGY48" s="142"/>
      <c r="GGZ48" s="142"/>
      <c r="GHA48" s="143"/>
      <c r="GHB48" s="144"/>
      <c r="GHC48" s="144"/>
      <c r="GHD48" s="144"/>
      <c r="GHE48" s="141"/>
      <c r="GHF48" s="141"/>
      <c r="GHG48" s="142"/>
      <c r="GHH48" s="142"/>
      <c r="GHI48" s="143"/>
      <c r="GHJ48" s="144"/>
      <c r="GHK48" s="144"/>
      <c r="GHL48" s="144"/>
      <c r="GHM48" s="141"/>
      <c r="GHN48" s="141"/>
      <c r="GHO48" s="142"/>
      <c r="GHP48" s="142"/>
      <c r="GHQ48" s="143"/>
      <c r="GHR48" s="144"/>
      <c r="GHS48" s="144"/>
      <c r="GHT48" s="144"/>
      <c r="GHU48" s="141"/>
      <c r="GHV48" s="141"/>
      <c r="GHW48" s="142"/>
      <c r="GHX48" s="142"/>
      <c r="GHY48" s="143"/>
      <c r="GHZ48" s="144"/>
      <c r="GIA48" s="144"/>
      <c r="GIB48" s="144"/>
      <c r="GIC48" s="141"/>
      <c r="GID48" s="141"/>
      <c r="GIE48" s="142"/>
      <c r="GIF48" s="142"/>
      <c r="GIG48" s="143"/>
      <c r="GIH48" s="144"/>
      <c r="GII48" s="144"/>
      <c r="GIJ48" s="144"/>
      <c r="GIK48" s="141"/>
      <c r="GIL48" s="141"/>
      <c r="GIM48" s="142"/>
      <c r="GIN48" s="142"/>
      <c r="GIO48" s="143"/>
      <c r="GIP48" s="144"/>
      <c r="GIQ48" s="144"/>
      <c r="GIR48" s="144"/>
      <c r="GIS48" s="141"/>
      <c r="GIT48" s="141"/>
      <c r="GIU48" s="142"/>
      <c r="GIV48" s="142"/>
      <c r="GIW48" s="143"/>
      <c r="GIX48" s="144"/>
      <c r="GIY48" s="144"/>
      <c r="GIZ48" s="144"/>
      <c r="GJA48" s="141"/>
      <c r="GJB48" s="141"/>
      <c r="GJC48" s="142"/>
      <c r="GJD48" s="142"/>
      <c r="GJE48" s="143"/>
      <c r="GJF48" s="144"/>
      <c r="GJG48" s="144"/>
      <c r="GJH48" s="144"/>
      <c r="GJI48" s="141"/>
      <c r="GJJ48" s="141"/>
      <c r="GJK48" s="142"/>
      <c r="GJL48" s="142"/>
      <c r="GJM48" s="143"/>
      <c r="GJN48" s="144"/>
      <c r="GJO48" s="144"/>
      <c r="GJP48" s="144"/>
      <c r="GJQ48" s="141"/>
      <c r="GJR48" s="141"/>
      <c r="GJS48" s="142"/>
      <c r="GJT48" s="142"/>
      <c r="GJU48" s="143"/>
      <c r="GJV48" s="144"/>
      <c r="GJW48" s="144"/>
      <c r="GJX48" s="144"/>
      <c r="GJY48" s="141"/>
      <c r="GJZ48" s="141"/>
      <c r="GKA48" s="142"/>
      <c r="GKB48" s="142"/>
      <c r="GKC48" s="143"/>
      <c r="GKD48" s="144"/>
      <c r="GKE48" s="144"/>
      <c r="GKF48" s="144"/>
      <c r="GKG48" s="141"/>
      <c r="GKH48" s="141"/>
      <c r="GKI48" s="142"/>
      <c r="GKJ48" s="142"/>
      <c r="GKK48" s="143"/>
      <c r="GKL48" s="144"/>
      <c r="GKM48" s="144"/>
      <c r="GKN48" s="144"/>
      <c r="GKO48" s="141"/>
      <c r="GKP48" s="141"/>
      <c r="GKQ48" s="142"/>
      <c r="GKR48" s="142"/>
      <c r="GKS48" s="143"/>
      <c r="GKT48" s="144"/>
      <c r="GKU48" s="144"/>
      <c r="GKV48" s="144"/>
      <c r="GKW48" s="141"/>
      <c r="GKX48" s="141"/>
      <c r="GKY48" s="142"/>
      <c r="GKZ48" s="142"/>
      <c r="GLA48" s="143"/>
      <c r="GLB48" s="144"/>
      <c r="GLC48" s="144"/>
      <c r="GLD48" s="144"/>
      <c r="GLE48" s="141"/>
      <c r="GLF48" s="141"/>
      <c r="GLG48" s="142"/>
      <c r="GLH48" s="142"/>
      <c r="GLI48" s="143"/>
      <c r="GLJ48" s="144"/>
      <c r="GLK48" s="144"/>
      <c r="GLL48" s="144"/>
      <c r="GLM48" s="141"/>
      <c r="GLN48" s="141"/>
      <c r="GLO48" s="142"/>
      <c r="GLP48" s="142"/>
      <c r="GLQ48" s="143"/>
      <c r="GLR48" s="144"/>
      <c r="GLS48" s="144"/>
      <c r="GLT48" s="144"/>
      <c r="GLU48" s="141"/>
      <c r="GLV48" s="141"/>
      <c r="GLW48" s="142"/>
      <c r="GLX48" s="142"/>
      <c r="GLY48" s="143"/>
      <c r="GLZ48" s="144"/>
      <c r="GMA48" s="144"/>
      <c r="GMB48" s="144"/>
      <c r="GMC48" s="141"/>
      <c r="GMD48" s="141"/>
      <c r="GME48" s="142"/>
      <c r="GMF48" s="142"/>
      <c r="GMG48" s="143"/>
      <c r="GMH48" s="144"/>
      <c r="GMI48" s="144"/>
      <c r="GMJ48" s="144"/>
      <c r="GMK48" s="141"/>
      <c r="GML48" s="141"/>
      <c r="GMM48" s="142"/>
      <c r="GMN48" s="142"/>
      <c r="GMO48" s="143"/>
      <c r="GMP48" s="144"/>
      <c r="GMQ48" s="144"/>
      <c r="GMR48" s="144"/>
      <c r="GMS48" s="141"/>
      <c r="GMT48" s="141"/>
      <c r="GMU48" s="142"/>
      <c r="GMV48" s="142"/>
      <c r="GMW48" s="143"/>
      <c r="GMX48" s="144"/>
      <c r="GMY48" s="144"/>
      <c r="GMZ48" s="144"/>
      <c r="GNA48" s="141"/>
      <c r="GNB48" s="141"/>
      <c r="GNC48" s="142"/>
      <c r="GND48" s="142"/>
      <c r="GNE48" s="143"/>
      <c r="GNF48" s="144"/>
      <c r="GNG48" s="144"/>
      <c r="GNH48" s="144"/>
      <c r="GNI48" s="141"/>
      <c r="GNJ48" s="141"/>
      <c r="GNK48" s="142"/>
      <c r="GNL48" s="142"/>
      <c r="GNM48" s="143"/>
      <c r="GNN48" s="144"/>
      <c r="GNO48" s="144"/>
      <c r="GNP48" s="144"/>
      <c r="GNQ48" s="141"/>
      <c r="GNR48" s="141"/>
      <c r="GNS48" s="142"/>
      <c r="GNT48" s="142"/>
      <c r="GNU48" s="143"/>
      <c r="GNV48" s="144"/>
      <c r="GNW48" s="144"/>
      <c r="GNX48" s="144"/>
      <c r="GNY48" s="141"/>
      <c r="GNZ48" s="141"/>
      <c r="GOA48" s="142"/>
      <c r="GOB48" s="142"/>
      <c r="GOC48" s="143"/>
      <c r="GOD48" s="144"/>
      <c r="GOE48" s="144"/>
      <c r="GOF48" s="144"/>
      <c r="GOG48" s="141"/>
      <c r="GOH48" s="141"/>
      <c r="GOI48" s="142"/>
      <c r="GOJ48" s="142"/>
      <c r="GOK48" s="143"/>
      <c r="GOL48" s="144"/>
      <c r="GOM48" s="144"/>
      <c r="GON48" s="144"/>
      <c r="GOO48" s="141"/>
      <c r="GOP48" s="141"/>
      <c r="GOQ48" s="142"/>
      <c r="GOR48" s="142"/>
      <c r="GOS48" s="143"/>
      <c r="GOT48" s="144"/>
      <c r="GOU48" s="144"/>
      <c r="GOV48" s="144"/>
      <c r="GOW48" s="141"/>
      <c r="GOX48" s="141"/>
      <c r="GOY48" s="142"/>
      <c r="GOZ48" s="142"/>
      <c r="GPA48" s="143"/>
      <c r="GPB48" s="144"/>
      <c r="GPC48" s="144"/>
      <c r="GPD48" s="144"/>
      <c r="GPE48" s="141"/>
      <c r="GPF48" s="141"/>
      <c r="GPG48" s="142"/>
      <c r="GPH48" s="142"/>
      <c r="GPI48" s="143"/>
      <c r="GPJ48" s="144"/>
      <c r="GPK48" s="144"/>
      <c r="GPL48" s="144"/>
      <c r="GPM48" s="141"/>
      <c r="GPN48" s="141"/>
      <c r="GPO48" s="142"/>
      <c r="GPP48" s="142"/>
      <c r="GPQ48" s="143"/>
      <c r="GPR48" s="144"/>
      <c r="GPS48" s="144"/>
      <c r="GPT48" s="144"/>
      <c r="GPU48" s="141"/>
      <c r="GPV48" s="141"/>
      <c r="GPW48" s="142"/>
      <c r="GPX48" s="142"/>
      <c r="GPY48" s="143"/>
      <c r="GPZ48" s="144"/>
      <c r="GQA48" s="144"/>
      <c r="GQB48" s="144"/>
      <c r="GQC48" s="141"/>
      <c r="GQD48" s="141"/>
      <c r="GQE48" s="142"/>
      <c r="GQF48" s="142"/>
      <c r="GQG48" s="143"/>
      <c r="GQH48" s="144"/>
      <c r="GQI48" s="144"/>
      <c r="GQJ48" s="144"/>
      <c r="GQK48" s="141"/>
      <c r="GQL48" s="141"/>
      <c r="GQM48" s="142"/>
      <c r="GQN48" s="142"/>
      <c r="GQO48" s="143"/>
      <c r="GQP48" s="144"/>
      <c r="GQQ48" s="144"/>
      <c r="GQR48" s="144"/>
      <c r="GQS48" s="141"/>
      <c r="GQT48" s="141"/>
      <c r="GQU48" s="142"/>
      <c r="GQV48" s="142"/>
      <c r="GQW48" s="143"/>
      <c r="GQX48" s="144"/>
      <c r="GQY48" s="144"/>
      <c r="GQZ48" s="144"/>
      <c r="GRA48" s="141"/>
      <c r="GRB48" s="141"/>
      <c r="GRC48" s="142"/>
      <c r="GRD48" s="142"/>
      <c r="GRE48" s="143"/>
      <c r="GRF48" s="144"/>
      <c r="GRG48" s="144"/>
      <c r="GRH48" s="144"/>
      <c r="GRI48" s="141"/>
      <c r="GRJ48" s="141"/>
      <c r="GRK48" s="142"/>
      <c r="GRL48" s="142"/>
      <c r="GRM48" s="143"/>
      <c r="GRN48" s="144"/>
      <c r="GRO48" s="144"/>
      <c r="GRP48" s="144"/>
      <c r="GRQ48" s="141"/>
      <c r="GRR48" s="141"/>
      <c r="GRS48" s="142"/>
      <c r="GRT48" s="142"/>
      <c r="GRU48" s="143"/>
      <c r="GRV48" s="144"/>
      <c r="GRW48" s="144"/>
      <c r="GRX48" s="144"/>
      <c r="GRY48" s="141"/>
      <c r="GRZ48" s="141"/>
      <c r="GSA48" s="142"/>
      <c r="GSB48" s="142"/>
      <c r="GSC48" s="143"/>
      <c r="GSD48" s="144"/>
      <c r="GSE48" s="144"/>
      <c r="GSF48" s="144"/>
      <c r="GSG48" s="141"/>
      <c r="GSH48" s="141"/>
      <c r="GSI48" s="142"/>
      <c r="GSJ48" s="142"/>
      <c r="GSK48" s="143"/>
      <c r="GSL48" s="144"/>
      <c r="GSM48" s="144"/>
      <c r="GSN48" s="144"/>
      <c r="GSO48" s="141"/>
      <c r="GSP48" s="141"/>
      <c r="GSQ48" s="142"/>
      <c r="GSR48" s="142"/>
      <c r="GSS48" s="143"/>
      <c r="GST48" s="144"/>
      <c r="GSU48" s="144"/>
      <c r="GSV48" s="144"/>
      <c r="GSW48" s="141"/>
      <c r="GSX48" s="141"/>
      <c r="GSY48" s="142"/>
      <c r="GSZ48" s="142"/>
      <c r="GTA48" s="143"/>
      <c r="GTB48" s="144"/>
      <c r="GTC48" s="144"/>
      <c r="GTD48" s="144"/>
      <c r="GTE48" s="141"/>
      <c r="GTF48" s="141"/>
      <c r="GTG48" s="142"/>
      <c r="GTH48" s="142"/>
      <c r="GTI48" s="143"/>
      <c r="GTJ48" s="144"/>
      <c r="GTK48" s="144"/>
      <c r="GTL48" s="144"/>
      <c r="GTM48" s="141"/>
      <c r="GTN48" s="141"/>
      <c r="GTO48" s="142"/>
      <c r="GTP48" s="142"/>
      <c r="GTQ48" s="143"/>
      <c r="GTR48" s="144"/>
      <c r="GTS48" s="144"/>
      <c r="GTT48" s="144"/>
      <c r="GTU48" s="141"/>
      <c r="GTV48" s="141"/>
      <c r="GTW48" s="142"/>
      <c r="GTX48" s="142"/>
      <c r="GTY48" s="143"/>
      <c r="GTZ48" s="144"/>
      <c r="GUA48" s="144"/>
      <c r="GUB48" s="144"/>
      <c r="GUC48" s="141"/>
      <c r="GUD48" s="141"/>
      <c r="GUE48" s="142"/>
      <c r="GUF48" s="142"/>
      <c r="GUG48" s="143"/>
      <c r="GUH48" s="144"/>
      <c r="GUI48" s="144"/>
      <c r="GUJ48" s="144"/>
      <c r="GUK48" s="141"/>
      <c r="GUL48" s="141"/>
      <c r="GUM48" s="142"/>
      <c r="GUN48" s="142"/>
      <c r="GUO48" s="143"/>
      <c r="GUP48" s="144"/>
      <c r="GUQ48" s="144"/>
      <c r="GUR48" s="144"/>
      <c r="GUS48" s="141"/>
      <c r="GUT48" s="141"/>
      <c r="GUU48" s="142"/>
      <c r="GUV48" s="142"/>
      <c r="GUW48" s="143"/>
      <c r="GUX48" s="144"/>
      <c r="GUY48" s="144"/>
      <c r="GUZ48" s="144"/>
      <c r="GVA48" s="141"/>
      <c r="GVB48" s="141"/>
      <c r="GVC48" s="142"/>
      <c r="GVD48" s="142"/>
      <c r="GVE48" s="143"/>
      <c r="GVF48" s="144"/>
      <c r="GVG48" s="144"/>
      <c r="GVH48" s="144"/>
      <c r="GVI48" s="141"/>
      <c r="GVJ48" s="141"/>
      <c r="GVK48" s="142"/>
      <c r="GVL48" s="142"/>
      <c r="GVM48" s="143"/>
      <c r="GVN48" s="144"/>
      <c r="GVO48" s="144"/>
      <c r="GVP48" s="144"/>
      <c r="GVQ48" s="141"/>
      <c r="GVR48" s="141"/>
      <c r="GVS48" s="142"/>
      <c r="GVT48" s="142"/>
      <c r="GVU48" s="143"/>
      <c r="GVV48" s="144"/>
      <c r="GVW48" s="144"/>
      <c r="GVX48" s="144"/>
      <c r="GVY48" s="141"/>
      <c r="GVZ48" s="141"/>
      <c r="GWA48" s="142"/>
      <c r="GWB48" s="142"/>
      <c r="GWC48" s="143"/>
      <c r="GWD48" s="144"/>
      <c r="GWE48" s="144"/>
      <c r="GWF48" s="144"/>
      <c r="GWG48" s="141"/>
      <c r="GWH48" s="141"/>
      <c r="GWI48" s="142"/>
      <c r="GWJ48" s="142"/>
      <c r="GWK48" s="143"/>
      <c r="GWL48" s="144"/>
      <c r="GWM48" s="144"/>
      <c r="GWN48" s="144"/>
      <c r="GWO48" s="141"/>
      <c r="GWP48" s="141"/>
      <c r="GWQ48" s="142"/>
      <c r="GWR48" s="142"/>
      <c r="GWS48" s="143"/>
      <c r="GWT48" s="144"/>
      <c r="GWU48" s="144"/>
      <c r="GWV48" s="144"/>
      <c r="GWW48" s="141"/>
      <c r="GWX48" s="141"/>
      <c r="GWY48" s="142"/>
      <c r="GWZ48" s="142"/>
      <c r="GXA48" s="143"/>
      <c r="GXB48" s="144"/>
      <c r="GXC48" s="144"/>
      <c r="GXD48" s="144"/>
      <c r="GXE48" s="141"/>
      <c r="GXF48" s="141"/>
      <c r="GXG48" s="142"/>
      <c r="GXH48" s="142"/>
      <c r="GXI48" s="143"/>
      <c r="GXJ48" s="144"/>
      <c r="GXK48" s="144"/>
      <c r="GXL48" s="144"/>
      <c r="GXM48" s="141"/>
      <c r="GXN48" s="141"/>
      <c r="GXO48" s="142"/>
      <c r="GXP48" s="142"/>
      <c r="GXQ48" s="143"/>
      <c r="GXR48" s="144"/>
      <c r="GXS48" s="144"/>
      <c r="GXT48" s="144"/>
      <c r="GXU48" s="141"/>
      <c r="GXV48" s="141"/>
      <c r="GXW48" s="142"/>
      <c r="GXX48" s="142"/>
      <c r="GXY48" s="143"/>
      <c r="GXZ48" s="144"/>
      <c r="GYA48" s="144"/>
      <c r="GYB48" s="144"/>
      <c r="GYC48" s="141"/>
      <c r="GYD48" s="141"/>
      <c r="GYE48" s="142"/>
      <c r="GYF48" s="142"/>
      <c r="GYG48" s="143"/>
      <c r="GYH48" s="144"/>
      <c r="GYI48" s="144"/>
      <c r="GYJ48" s="144"/>
      <c r="GYK48" s="141"/>
      <c r="GYL48" s="141"/>
      <c r="GYM48" s="142"/>
      <c r="GYN48" s="142"/>
      <c r="GYO48" s="143"/>
      <c r="GYP48" s="144"/>
      <c r="GYQ48" s="144"/>
      <c r="GYR48" s="144"/>
      <c r="GYS48" s="141"/>
      <c r="GYT48" s="141"/>
      <c r="GYU48" s="142"/>
      <c r="GYV48" s="142"/>
      <c r="GYW48" s="143"/>
      <c r="GYX48" s="144"/>
      <c r="GYY48" s="144"/>
      <c r="GYZ48" s="144"/>
      <c r="GZA48" s="141"/>
      <c r="GZB48" s="141"/>
      <c r="GZC48" s="142"/>
      <c r="GZD48" s="142"/>
      <c r="GZE48" s="143"/>
      <c r="GZF48" s="144"/>
      <c r="GZG48" s="144"/>
      <c r="GZH48" s="144"/>
      <c r="GZI48" s="141"/>
      <c r="GZJ48" s="141"/>
      <c r="GZK48" s="142"/>
      <c r="GZL48" s="142"/>
      <c r="GZM48" s="143"/>
      <c r="GZN48" s="144"/>
      <c r="GZO48" s="144"/>
      <c r="GZP48" s="144"/>
      <c r="GZQ48" s="141"/>
      <c r="GZR48" s="141"/>
      <c r="GZS48" s="142"/>
      <c r="GZT48" s="142"/>
      <c r="GZU48" s="143"/>
      <c r="GZV48" s="144"/>
      <c r="GZW48" s="144"/>
      <c r="GZX48" s="144"/>
      <c r="GZY48" s="141"/>
      <c r="GZZ48" s="141"/>
      <c r="HAA48" s="142"/>
      <c r="HAB48" s="142"/>
      <c r="HAC48" s="143"/>
      <c r="HAD48" s="144"/>
      <c r="HAE48" s="144"/>
      <c r="HAF48" s="144"/>
      <c r="HAG48" s="141"/>
      <c r="HAH48" s="141"/>
      <c r="HAI48" s="142"/>
      <c r="HAJ48" s="142"/>
      <c r="HAK48" s="143"/>
      <c r="HAL48" s="144"/>
      <c r="HAM48" s="144"/>
      <c r="HAN48" s="144"/>
      <c r="HAO48" s="141"/>
      <c r="HAP48" s="141"/>
      <c r="HAQ48" s="142"/>
      <c r="HAR48" s="142"/>
      <c r="HAS48" s="143"/>
      <c r="HAT48" s="144"/>
      <c r="HAU48" s="144"/>
      <c r="HAV48" s="144"/>
      <c r="HAW48" s="141"/>
      <c r="HAX48" s="141"/>
      <c r="HAY48" s="142"/>
      <c r="HAZ48" s="142"/>
      <c r="HBA48" s="143"/>
      <c r="HBB48" s="144"/>
      <c r="HBC48" s="144"/>
      <c r="HBD48" s="144"/>
      <c r="HBE48" s="141"/>
      <c r="HBF48" s="141"/>
      <c r="HBG48" s="142"/>
      <c r="HBH48" s="142"/>
      <c r="HBI48" s="143"/>
      <c r="HBJ48" s="144"/>
      <c r="HBK48" s="144"/>
      <c r="HBL48" s="144"/>
      <c r="HBM48" s="141"/>
      <c r="HBN48" s="141"/>
      <c r="HBO48" s="142"/>
      <c r="HBP48" s="142"/>
      <c r="HBQ48" s="143"/>
      <c r="HBR48" s="144"/>
      <c r="HBS48" s="144"/>
      <c r="HBT48" s="144"/>
      <c r="HBU48" s="141"/>
      <c r="HBV48" s="141"/>
      <c r="HBW48" s="142"/>
      <c r="HBX48" s="142"/>
      <c r="HBY48" s="143"/>
      <c r="HBZ48" s="144"/>
      <c r="HCA48" s="144"/>
      <c r="HCB48" s="144"/>
      <c r="HCC48" s="141"/>
      <c r="HCD48" s="141"/>
      <c r="HCE48" s="142"/>
      <c r="HCF48" s="142"/>
      <c r="HCG48" s="143"/>
      <c r="HCH48" s="144"/>
      <c r="HCI48" s="144"/>
      <c r="HCJ48" s="144"/>
      <c r="HCK48" s="141"/>
      <c r="HCL48" s="141"/>
      <c r="HCM48" s="142"/>
      <c r="HCN48" s="142"/>
      <c r="HCO48" s="143"/>
      <c r="HCP48" s="144"/>
      <c r="HCQ48" s="144"/>
      <c r="HCR48" s="144"/>
      <c r="HCS48" s="141"/>
      <c r="HCT48" s="141"/>
      <c r="HCU48" s="142"/>
      <c r="HCV48" s="142"/>
      <c r="HCW48" s="143"/>
      <c r="HCX48" s="144"/>
      <c r="HCY48" s="144"/>
      <c r="HCZ48" s="144"/>
      <c r="HDA48" s="141"/>
      <c r="HDB48" s="141"/>
      <c r="HDC48" s="142"/>
      <c r="HDD48" s="142"/>
      <c r="HDE48" s="143"/>
      <c r="HDF48" s="144"/>
      <c r="HDG48" s="144"/>
      <c r="HDH48" s="144"/>
      <c r="HDI48" s="141"/>
      <c r="HDJ48" s="141"/>
      <c r="HDK48" s="142"/>
      <c r="HDL48" s="142"/>
      <c r="HDM48" s="143"/>
      <c r="HDN48" s="144"/>
      <c r="HDO48" s="144"/>
      <c r="HDP48" s="144"/>
      <c r="HDQ48" s="141"/>
      <c r="HDR48" s="141"/>
      <c r="HDS48" s="142"/>
      <c r="HDT48" s="142"/>
      <c r="HDU48" s="143"/>
      <c r="HDV48" s="144"/>
      <c r="HDW48" s="144"/>
      <c r="HDX48" s="144"/>
      <c r="HDY48" s="141"/>
      <c r="HDZ48" s="141"/>
      <c r="HEA48" s="142"/>
      <c r="HEB48" s="142"/>
      <c r="HEC48" s="143"/>
      <c r="HED48" s="144"/>
      <c r="HEE48" s="144"/>
      <c r="HEF48" s="144"/>
      <c r="HEG48" s="141"/>
      <c r="HEH48" s="141"/>
      <c r="HEI48" s="142"/>
      <c r="HEJ48" s="142"/>
      <c r="HEK48" s="143"/>
      <c r="HEL48" s="144"/>
      <c r="HEM48" s="144"/>
      <c r="HEN48" s="144"/>
      <c r="HEO48" s="141"/>
      <c r="HEP48" s="141"/>
      <c r="HEQ48" s="142"/>
      <c r="HER48" s="142"/>
      <c r="HES48" s="143"/>
      <c r="HET48" s="144"/>
      <c r="HEU48" s="144"/>
      <c r="HEV48" s="144"/>
      <c r="HEW48" s="141"/>
      <c r="HEX48" s="141"/>
      <c r="HEY48" s="142"/>
      <c r="HEZ48" s="142"/>
      <c r="HFA48" s="143"/>
      <c r="HFB48" s="144"/>
      <c r="HFC48" s="144"/>
      <c r="HFD48" s="144"/>
      <c r="HFE48" s="141"/>
      <c r="HFF48" s="141"/>
      <c r="HFG48" s="142"/>
      <c r="HFH48" s="142"/>
      <c r="HFI48" s="143"/>
      <c r="HFJ48" s="144"/>
      <c r="HFK48" s="144"/>
      <c r="HFL48" s="144"/>
      <c r="HFM48" s="141"/>
      <c r="HFN48" s="141"/>
      <c r="HFO48" s="142"/>
      <c r="HFP48" s="142"/>
      <c r="HFQ48" s="143"/>
      <c r="HFR48" s="144"/>
      <c r="HFS48" s="144"/>
      <c r="HFT48" s="144"/>
      <c r="HFU48" s="141"/>
      <c r="HFV48" s="141"/>
      <c r="HFW48" s="142"/>
      <c r="HFX48" s="142"/>
      <c r="HFY48" s="143"/>
      <c r="HFZ48" s="144"/>
      <c r="HGA48" s="144"/>
      <c r="HGB48" s="144"/>
      <c r="HGC48" s="141"/>
      <c r="HGD48" s="141"/>
      <c r="HGE48" s="142"/>
      <c r="HGF48" s="142"/>
      <c r="HGG48" s="143"/>
      <c r="HGH48" s="144"/>
      <c r="HGI48" s="144"/>
      <c r="HGJ48" s="144"/>
      <c r="HGK48" s="141"/>
      <c r="HGL48" s="141"/>
      <c r="HGM48" s="142"/>
      <c r="HGN48" s="142"/>
      <c r="HGO48" s="143"/>
      <c r="HGP48" s="144"/>
      <c r="HGQ48" s="144"/>
      <c r="HGR48" s="144"/>
      <c r="HGS48" s="141"/>
      <c r="HGT48" s="141"/>
      <c r="HGU48" s="142"/>
      <c r="HGV48" s="142"/>
      <c r="HGW48" s="143"/>
      <c r="HGX48" s="144"/>
      <c r="HGY48" s="144"/>
      <c r="HGZ48" s="144"/>
      <c r="HHA48" s="141"/>
      <c r="HHB48" s="141"/>
      <c r="HHC48" s="142"/>
      <c r="HHD48" s="142"/>
      <c r="HHE48" s="143"/>
      <c r="HHF48" s="144"/>
      <c r="HHG48" s="144"/>
      <c r="HHH48" s="144"/>
      <c r="HHI48" s="141"/>
      <c r="HHJ48" s="141"/>
      <c r="HHK48" s="142"/>
      <c r="HHL48" s="142"/>
      <c r="HHM48" s="143"/>
      <c r="HHN48" s="144"/>
      <c r="HHO48" s="144"/>
      <c r="HHP48" s="144"/>
      <c r="HHQ48" s="141"/>
      <c r="HHR48" s="141"/>
      <c r="HHS48" s="142"/>
      <c r="HHT48" s="142"/>
      <c r="HHU48" s="143"/>
      <c r="HHV48" s="144"/>
      <c r="HHW48" s="144"/>
      <c r="HHX48" s="144"/>
      <c r="HHY48" s="141"/>
      <c r="HHZ48" s="141"/>
      <c r="HIA48" s="142"/>
      <c r="HIB48" s="142"/>
      <c r="HIC48" s="143"/>
      <c r="HID48" s="144"/>
      <c r="HIE48" s="144"/>
      <c r="HIF48" s="144"/>
      <c r="HIG48" s="141"/>
      <c r="HIH48" s="141"/>
      <c r="HII48" s="142"/>
      <c r="HIJ48" s="142"/>
      <c r="HIK48" s="143"/>
      <c r="HIL48" s="144"/>
      <c r="HIM48" s="144"/>
      <c r="HIN48" s="144"/>
      <c r="HIO48" s="141"/>
      <c r="HIP48" s="141"/>
      <c r="HIQ48" s="142"/>
      <c r="HIR48" s="142"/>
      <c r="HIS48" s="143"/>
      <c r="HIT48" s="144"/>
      <c r="HIU48" s="144"/>
      <c r="HIV48" s="144"/>
      <c r="HIW48" s="141"/>
      <c r="HIX48" s="141"/>
      <c r="HIY48" s="142"/>
      <c r="HIZ48" s="142"/>
      <c r="HJA48" s="143"/>
      <c r="HJB48" s="144"/>
      <c r="HJC48" s="144"/>
      <c r="HJD48" s="144"/>
      <c r="HJE48" s="141"/>
      <c r="HJF48" s="141"/>
      <c r="HJG48" s="142"/>
      <c r="HJH48" s="142"/>
      <c r="HJI48" s="143"/>
      <c r="HJJ48" s="144"/>
      <c r="HJK48" s="144"/>
      <c r="HJL48" s="144"/>
      <c r="HJM48" s="141"/>
      <c r="HJN48" s="141"/>
      <c r="HJO48" s="142"/>
      <c r="HJP48" s="142"/>
      <c r="HJQ48" s="143"/>
      <c r="HJR48" s="144"/>
      <c r="HJS48" s="144"/>
      <c r="HJT48" s="144"/>
      <c r="HJU48" s="141"/>
      <c r="HJV48" s="141"/>
      <c r="HJW48" s="142"/>
      <c r="HJX48" s="142"/>
      <c r="HJY48" s="143"/>
      <c r="HJZ48" s="144"/>
      <c r="HKA48" s="144"/>
      <c r="HKB48" s="144"/>
      <c r="HKC48" s="141"/>
      <c r="HKD48" s="141"/>
      <c r="HKE48" s="142"/>
      <c r="HKF48" s="142"/>
      <c r="HKG48" s="143"/>
      <c r="HKH48" s="144"/>
      <c r="HKI48" s="144"/>
      <c r="HKJ48" s="144"/>
      <c r="HKK48" s="141"/>
      <c r="HKL48" s="141"/>
      <c r="HKM48" s="142"/>
      <c r="HKN48" s="142"/>
      <c r="HKO48" s="143"/>
      <c r="HKP48" s="144"/>
      <c r="HKQ48" s="144"/>
      <c r="HKR48" s="144"/>
      <c r="HKS48" s="141"/>
      <c r="HKT48" s="141"/>
      <c r="HKU48" s="142"/>
      <c r="HKV48" s="142"/>
      <c r="HKW48" s="143"/>
      <c r="HKX48" s="144"/>
      <c r="HKY48" s="144"/>
      <c r="HKZ48" s="144"/>
      <c r="HLA48" s="141"/>
      <c r="HLB48" s="141"/>
      <c r="HLC48" s="142"/>
      <c r="HLD48" s="142"/>
      <c r="HLE48" s="143"/>
      <c r="HLF48" s="144"/>
      <c r="HLG48" s="144"/>
      <c r="HLH48" s="144"/>
      <c r="HLI48" s="141"/>
      <c r="HLJ48" s="141"/>
      <c r="HLK48" s="142"/>
      <c r="HLL48" s="142"/>
      <c r="HLM48" s="143"/>
      <c r="HLN48" s="144"/>
      <c r="HLO48" s="144"/>
      <c r="HLP48" s="144"/>
      <c r="HLQ48" s="141"/>
      <c r="HLR48" s="141"/>
      <c r="HLS48" s="142"/>
      <c r="HLT48" s="142"/>
      <c r="HLU48" s="143"/>
      <c r="HLV48" s="144"/>
      <c r="HLW48" s="144"/>
      <c r="HLX48" s="144"/>
      <c r="HLY48" s="141"/>
      <c r="HLZ48" s="141"/>
      <c r="HMA48" s="142"/>
      <c r="HMB48" s="142"/>
      <c r="HMC48" s="143"/>
      <c r="HMD48" s="144"/>
      <c r="HME48" s="144"/>
      <c r="HMF48" s="144"/>
      <c r="HMG48" s="141"/>
      <c r="HMH48" s="141"/>
      <c r="HMI48" s="142"/>
      <c r="HMJ48" s="142"/>
      <c r="HMK48" s="143"/>
      <c r="HML48" s="144"/>
      <c r="HMM48" s="144"/>
      <c r="HMN48" s="144"/>
      <c r="HMO48" s="141"/>
      <c r="HMP48" s="141"/>
      <c r="HMQ48" s="142"/>
      <c r="HMR48" s="142"/>
      <c r="HMS48" s="143"/>
      <c r="HMT48" s="144"/>
      <c r="HMU48" s="144"/>
      <c r="HMV48" s="144"/>
      <c r="HMW48" s="141"/>
      <c r="HMX48" s="141"/>
      <c r="HMY48" s="142"/>
      <c r="HMZ48" s="142"/>
      <c r="HNA48" s="143"/>
      <c r="HNB48" s="144"/>
      <c r="HNC48" s="144"/>
      <c r="HND48" s="144"/>
      <c r="HNE48" s="141"/>
      <c r="HNF48" s="141"/>
      <c r="HNG48" s="142"/>
      <c r="HNH48" s="142"/>
      <c r="HNI48" s="143"/>
      <c r="HNJ48" s="144"/>
      <c r="HNK48" s="144"/>
      <c r="HNL48" s="144"/>
      <c r="HNM48" s="141"/>
      <c r="HNN48" s="141"/>
      <c r="HNO48" s="142"/>
      <c r="HNP48" s="142"/>
      <c r="HNQ48" s="143"/>
      <c r="HNR48" s="144"/>
      <c r="HNS48" s="144"/>
      <c r="HNT48" s="144"/>
      <c r="HNU48" s="141"/>
      <c r="HNV48" s="141"/>
      <c r="HNW48" s="142"/>
      <c r="HNX48" s="142"/>
      <c r="HNY48" s="143"/>
      <c r="HNZ48" s="144"/>
      <c r="HOA48" s="144"/>
      <c r="HOB48" s="144"/>
      <c r="HOC48" s="141"/>
      <c r="HOD48" s="141"/>
      <c r="HOE48" s="142"/>
      <c r="HOF48" s="142"/>
      <c r="HOG48" s="143"/>
      <c r="HOH48" s="144"/>
      <c r="HOI48" s="144"/>
      <c r="HOJ48" s="144"/>
      <c r="HOK48" s="141"/>
      <c r="HOL48" s="141"/>
      <c r="HOM48" s="142"/>
      <c r="HON48" s="142"/>
      <c r="HOO48" s="143"/>
      <c r="HOP48" s="144"/>
      <c r="HOQ48" s="144"/>
      <c r="HOR48" s="144"/>
      <c r="HOS48" s="141"/>
      <c r="HOT48" s="141"/>
      <c r="HOU48" s="142"/>
      <c r="HOV48" s="142"/>
      <c r="HOW48" s="143"/>
      <c r="HOX48" s="144"/>
      <c r="HOY48" s="144"/>
      <c r="HOZ48" s="144"/>
      <c r="HPA48" s="141"/>
      <c r="HPB48" s="141"/>
      <c r="HPC48" s="142"/>
      <c r="HPD48" s="142"/>
      <c r="HPE48" s="143"/>
      <c r="HPF48" s="144"/>
      <c r="HPG48" s="144"/>
      <c r="HPH48" s="144"/>
      <c r="HPI48" s="141"/>
      <c r="HPJ48" s="141"/>
      <c r="HPK48" s="142"/>
      <c r="HPL48" s="142"/>
      <c r="HPM48" s="143"/>
      <c r="HPN48" s="144"/>
      <c r="HPO48" s="144"/>
      <c r="HPP48" s="144"/>
      <c r="HPQ48" s="141"/>
      <c r="HPR48" s="141"/>
      <c r="HPS48" s="142"/>
      <c r="HPT48" s="142"/>
      <c r="HPU48" s="143"/>
      <c r="HPV48" s="144"/>
      <c r="HPW48" s="144"/>
      <c r="HPX48" s="144"/>
      <c r="HPY48" s="141"/>
      <c r="HPZ48" s="141"/>
      <c r="HQA48" s="142"/>
      <c r="HQB48" s="142"/>
      <c r="HQC48" s="143"/>
      <c r="HQD48" s="144"/>
      <c r="HQE48" s="144"/>
      <c r="HQF48" s="144"/>
      <c r="HQG48" s="141"/>
      <c r="HQH48" s="141"/>
      <c r="HQI48" s="142"/>
      <c r="HQJ48" s="142"/>
      <c r="HQK48" s="143"/>
      <c r="HQL48" s="144"/>
      <c r="HQM48" s="144"/>
      <c r="HQN48" s="144"/>
      <c r="HQO48" s="141"/>
      <c r="HQP48" s="141"/>
      <c r="HQQ48" s="142"/>
      <c r="HQR48" s="142"/>
      <c r="HQS48" s="143"/>
      <c r="HQT48" s="144"/>
      <c r="HQU48" s="144"/>
      <c r="HQV48" s="144"/>
      <c r="HQW48" s="141"/>
      <c r="HQX48" s="141"/>
      <c r="HQY48" s="142"/>
      <c r="HQZ48" s="142"/>
      <c r="HRA48" s="143"/>
      <c r="HRB48" s="144"/>
      <c r="HRC48" s="144"/>
      <c r="HRD48" s="144"/>
      <c r="HRE48" s="141"/>
      <c r="HRF48" s="141"/>
      <c r="HRG48" s="142"/>
      <c r="HRH48" s="142"/>
      <c r="HRI48" s="143"/>
      <c r="HRJ48" s="144"/>
      <c r="HRK48" s="144"/>
      <c r="HRL48" s="144"/>
      <c r="HRM48" s="141"/>
      <c r="HRN48" s="141"/>
      <c r="HRO48" s="142"/>
      <c r="HRP48" s="142"/>
      <c r="HRQ48" s="143"/>
      <c r="HRR48" s="144"/>
      <c r="HRS48" s="144"/>
      <c r="HRT48" s="144"/>
      <c r="HRU48" s="141"/>
      <c r="HRV48" s="141"/>
      <c r="HRW48" s="142"/>
      <c r="HRX48" s="142"/>
      <c r="HRY48" s="143"/>
      <c r="HRZ48" s="144"/>
      <c r="HSA48" s="144"/>
      <c r="HSB48" s="144"/>
      <c r="HSC48" s="141"/>
      <c r="HSD48" s="141"/>
      <c r="HSE48" s="142"/>
      <c r="HSF48" s="142"/>
      <c r="HSG48" s="143"/>
      <c r="HSH48" s="144"/>
      <c r="HSI48" s="144"/>
      <c r="HSJ48" s="144"/>
      <c r="HSK48" s="141"/>
      <c r="HSL48" s="141"/>
      <c r="HSM48" s="142"/>
      <c r="HSN48" s="142"/>
      <c r="HSO48" s="143"/>
      <c r="HSP48" s="144"/>
      <c r="HSQ48" s="144"/>
      <c r="HSR48" s="144"/>
      <c r="HSS48" s="141"/>
      <c r="HST48" s="141"/>
      <c r="HSU48" s="142"/>
      <c r="HSV48" s="142"/>
      <c r="HSW48" s="143"/>
      <c r="HSX48" s="144"/>
      <c r="HSY48" s="144"/>
      <c r="HSZ48" s="144"/>
      <c r="HTA48" s="141"/>
      <c r="HTB48" s="141"/>
      <c r="HTC48" s="142"/>
      <c r="HTD48" s="142"/>
      <c r="HTE48" s="143"/>
      <c r="HTF48" s="144"/>
      <c r="HTG48" s="144"/>
      <c r="HTH48" s="144"/>
      <c r="HTI48" s="141"/>
      <c r="HTJ48" s="141"/>
      <c r="HTK48" s="142"/>
      <c r="HTL48" s="142"/>
      <c r="HTM48" s="143"/>
      <c r="HTN48" s="144"/>
      <c r="HTO48" s="144"/>
      <c r="HTP48" s="144"/>
      <c r="HTQ48" s="141"/>
      <c r="HTR48" s="141"/>
      <c r="HTS48" s="142"/>
      <c r="HTT48" s="142"/>
      <c r="HTU48" s="143"/>
      <c r="HTV48" s="144"/>
      <c r="HTW48" s="144"/>
      <c r="HTX48" s="144"/>
      <c r="HTY48" s="141"/>
      <c r="HTZ48" s="141"/>
      <c r="HUA48" s="142"/>
      <c r="HUB48" s="142"/>
      <c r="HUC48" s="143"/>
      <c r="HUD48" s="144"/>
      <c r="HUE48" s="144"/>
      <c r="HUF48" s="144"/>
      <c r="HUG48" s="141"/>
      <c r="HUH48" s="141"/>
      <c r="HUI48" s="142"/>
      <c r="HUJ48" s="142"/>
      <c r="HUK48" s="143"/>
      <c r="HUL48" s="144"/>
      <c r="HUM48" s="144"/>
      <c r="HUN48" s="144"/>
      <c r="HUO48" s="141"/>
      <c r="HUP48" s="141"/>
      <c r="HUQ48" s="142"/>
      <c r="HUR48" s="142"/>
      <c r="HUS48" s="143"/>
      <c r="HUT48" s="144"/>
      <c r="HUU48" s="144"/>
      <c r="HUV48" s="144"/>
      <c r="HUW48" s="141"/>
      <c r="HUX48" s="141"/>
      <c r="HUY48" s="142"/>
      <c r="HUZ48" s="142"/>
      <c r="HVA48" s="143"/>
      <c r="HVB48" s="144"/>
      <c r="HVC48" s="144"/>
      <c r="HVD48" s="144"/>
      <c r="HVE48" s="141"/>
      <c r="HVF48" s="141"/>
      <c r="HVG48" s="142"/>
      <c r="HVH48" s="142"/>
      <c r="HVI48" s="143"/>
      <c r="HVJ48" s="144"/>
      <c r="HVK48" s="144"/>
      <c r="HVL48" s="144"/>
      <c r="HVM48" s="141"/>
      <c r="HVN48" s="141"/>
      <c r="HVO48" s="142"/>
      <c r="HVP48" s="142"/>
      <c r="HVQ48" s="143"/>
      <c r="HVR48" s="144"/>
      <c r="HVS48" s="144"/>
      <c r="HVT48" s="144"/>
      <c r="HVU48" s="141"/>
      <c r="HVV48" s="141"/>
      <c r="HVW48" s="142"/>
      <c r="HVX48" s="142"/>
      <c r="HVY48" s="143"/>
      <c r="HVZ48" s="144"/>
      <c r="HWA48" s="144"/>
      <c r="HWB48" s="144"/>
      <c r="HWC48" s="141"/>
      <c r="HWD48" s="141"/>
      <c r="HWE48" s="142"/>
      <c r="HWF48" s="142"/>
      <c r="HWG48" s="143"/>
      <c r="HWH48" s="144"/>
      <c r="HWI48" s="144"/>
      <c r="HWJ48" s="144"/>
      <c r="HWK48" s="141"/>
      <c r="HWL48" s="141"/>
      <c r="HWM48" s="142"/>
      <c r="HWN48" s="142"/>
      <c r="HWO48" s="143"/>
      <c r="HWP48" s="144"/>
      <c r="HWQ48" s="144"/>
      <c r="HWR48" s="144"/>
      <c r="HWS48" s="141"/>
      <c r="HWT48" s="141"/>
      <c r="HWU48" s="142"/>
      <c r="HWV48" s="142"/>
      <c r="HWW48" s="143"/>
      <c r="HWX48" s="144"/>
      <c r="HWY48" s="144"/>
      <c r="HWZ48" s="144"/>
      <c r="HXA48" s="141"/>
      <c r="HXB48" s="141"/>
      <c r="HXC48" s="142"/>
      <c r="HXD48" s="142"/>
      <c r="HXE48" s="143"/>
      <c r="HXF48" s="144"/>
      <c r="HXG48" s="144"/>
      <c r="HXH48" s="144"/>
      <c r="HXI48" s="141"/>
      <c r="HXJ48" s="141"/>
      <c r="HXK48" s="142"/>
      <c r="HXL48" s="142"/>
      <c r="HXM48" s="143"/>
      <c r="HXN48" s="144"/>
      <c r="HXO48" s="144"/>
      <c r="HXP48" s="144"/>
      <c r="HXQ48" s="141"/>
      <c r="HXR48" s="141"/>
      <c r="HXS48" s="142"/>
      <c r="HXT48" s="142"/>
      <c r="HXU48" s="143"/>
      <c r="HXV48" s="144"/>
      <c r="HXW48" s="144"/>
      <c r="HXX48" s="144"/>
      <c r="HXY48" s="141"/>
      <c r="HXZ48" s="141"/>
      <c r="HYA48" s="142"/>
      <c r="HYB48" s="142"/>
      <c r="HYC48" s="143"/>
      <c r="HYD48" s="144"/>
      <c r="HYE48" s="144"/>
      <c r="HYF48" s="144"/>
      <c r="HYG48" s="141"/>
      <c r="HYH48" s="141"/>
      <c r="HYI48" s="142"/>
      <c r="HYJ48" s="142"/>
      <c r="HYK48" s="143"/>
      <c r="HYL48" s="144"/>
      <c r="HYM48" s="144"/>
      <c r="HYN48" s="144"/>
      <c r="HYO48" s="141"/>
      <c r="HYP48" s="141"/>
      <c r="HYQ48" s="142"/>
      <c r="HYR48" s="142"/>
      <c r="HYS48" s="143"/>
      <c r="HYT48" s="144"/>
      <c r="HYU48" s="144"/>
      <c r="HYV48" s="144"/>
      <c r="HYW48" s="141"/>
      <c r="HYX48" s="141"/>
      <c r="HYY48" s="142"/>
      <c r="HYZ48" s="142"/>
      <c r="HZA48" s="143"/>
      <c r="HZB48" s="144"/>
      <c r="HZC48" s="144"/>
      <c r="HZD48" s="144"/>
      <c r="HZE48" s="141"/>
      <c r="HZF48" s="141"/>
      <c r="HZG48" s="142"/>
      <c r="HZH48" s="142"/>
      <c r="HZI48" s="143"/>
      <c r="HZJ48" s="144"/>
      <c r="HZK48" s="144"/>
      <c r="HZL48" s="144"/>
      <c r="HZM48" s="141"/>
      <c r="HZN48" s="141"/>
      <c r="HZO48" s="142"/>
      <c r="HZP48" s="142"/>
      <c r="HZQ48" s="143"/>
      <c r="HZR48" s="144"/>
      <c r="HZS48" s="144"/>
      <c r="HZT48" s="144"/>
      <c r="HZU48" s="141"/>
      <c r="HZV48" s="141"/>
      <c r="HZW48" s="142"/>
      <c r="HZX48" s="142"/>
      <c r="HZY48" s="143"/>
      <c r="HZZ48" s="144"/>
      <c r="IAA48" s="144"/>
      <c r="IAB48" s="144"/>
      <c r="IAC48" s="141"/>
      <c r="IAD48" s="141"/>
      <c r="IAE48" s="142"/>
      <c r="IAF48" s="142"/>
      <c r="IAG48" s="143"/>
      <c r="IAH48" s="144"/>
      <c r="IAI48" s="144"/>
      <c r="IAJ48" s="144"/>
      <c r="IAK48" s="141"/>
      <c r="IAL48" s="141"/>
      <c r="IAM48" s="142"/>
      <c r="IAN48" s="142"/>
      <c r="IAO48" s="143"/>
      <c r="IAP48" s="144"/>
      <c r="IAQ48" s="144"/>
      <c r="IAR48" s="144"/>
      <c r="IAS48" s="141"/>
      <c r="IAT48" s="141"/>
      <c r="IAU48" s="142"/>
      <c r="IAV48" s="142"/>
      <c r="IAW48" s="143"/>
      <c r="IAX48" s="144"/>
      <c r="IAY48" s="144"/>
      <c r="IAZ48" s="144"/>
      <c r="IBA48" s="141"/>
      <c r="IBB48" s="141"/>
      <c r="IBC48" s="142"/>
      <c r="IBD48" s="142"/>
      <c r="IBE48" s="143"/>
      <c r="IBF48" s="144"/>
      <c r="IBG48" s="144"/>
      <c r="IBH48" s="144"/>
      <c r="IBI48" s="141"/>
      <c r="IBJ48" s="141"/>
      <c r="IBK48" s="142"/>
      <c r="IBL48" s="142"/>
      <c r="IBM48" s="143"/>
      <c r="IBN48" s="144"/>
      <c r="IBO48" s="144"/>
      <c r="IBP48" s="144"/>
      <c r="IBQ48" s="141"/>
      <c r="IBR48" s="141"/>
      <c r="IBS48" s="142"/>
      <c r="IBT48" s="142"/>
      <c r="IBU48" s="143"/>
      <c r="IBV48" s="144"/>
      <c r="IBW48" s="144"/>
      <c r="IBX48" s="144"/>
      <c r="IBY48" s="141"/>
      <c r="IBZ48" s="141"/>
      <c r="ICA48" s="142"/>
      <c r="ICB48" s="142"/>
      <c r="ICC48" s="143"/>
      <c r="ICD48" s="144"/>
      <c r="ICE48" s="144"/>
      <c r="ICF48" s="144"/>
      <c r="ICG48" s="141"/>
      <c r="ICH48" s="141"/>
      <c r="ICI48" s="142"/>
      <c r="ICJ48" s="142"/>
      <c r="ICK48" s="143"/>
      <c r="ICL48" s="144"/>
      <c r="ICM48" s="144"/>
      <c r="ICN48" s="144"/>
      <c r="ICO48" s="141"/>
      <c r="ICP48" s="141"/>
      <c r="ICQ48" s="142"/>
      <c r="ICR48" s="142"/>
      <c r="ICS48" s="143"/>
      <c r="ICT48" s="144"/>
      <c r="ICU48" s="144"/>
      <c r="ICV48" s="144"/>
      <c r="ICW48" s="141"/>
      <c r="ICX48" s="141"/>
      <c r="ICY48" s="142"/>
      <c r="ICZ48" s="142"/>
      <c r="IDA48" s="143"/>
      <c r="IDB48" s="144"/>
      <c r="IDC48" s="144"/>
      <c r="IDD48" s="144"/>
      <c r="IDE48" s="141"/>
      <c r="IDF48" s="141"/>
      <c r="IDG48" s="142"/>
      <c r="IDH48" s="142"/>
      <c r="IDI48" s="143"/>
      <c r="IDJ48" s="144"/>
      <c r="IDK48" s="144"/>
      <c r="IDL48" s="144"/>
      <c r="IDM48" s="141"/>
      <c r="IDN48" s="141"/>
      <c r="IDO48" s="142"/>
      <c r="IDP48" s="142"/>
      <c r="IDQ48" s="143"/>
      <c r="IDR48" s="144"/>
      <c r="IDS48" s="144"/>
      <c r="IDT48" s="144"/>
      <c r="IDU48" s="141"/>
      <c r="IDV48" s="141"/>
      <c r="IDW48" s="142"/>
      <c r="IDX48" s="142"/>
      <c r="IDY48" s="143"/>
      <c r="IDZ48" s="144"/>
      <c r="IEA48" s="144"/>
      <c r="IEB48" s="144"/>
      <c r="IEC48" s="141"/>
      <c r="IED48" s="141"/>
      <c r="IEE48" s="142"/>
      <c r="IEF48" s="142"/>
      <c r="IEG48" s="143"/>
      <c r="IEH48" s="144"/>
      <c r="IEI48" s="144"/>
      <c r="IEJ48" s="144"/>
      <c r="IEK48" s="141"/>
      <c r="IEL48" s="141"/>
      <c r="IEM48" s="142"/>
      <c r="IEN48" s="142"/>
      <c r="IEO48" s="143"/>
      <c r="IEP48" s="144"/>
      <c r="IEQ48" s="144"/>
      <c r="IER48" s="144"/>
      <c r="IES48" s="141"/>
      <c r="IET48" s="141"/>
      <c r="IEU48" s="142"/>
      <c r="IEV48" s="142"/>
      <c r="IEW48" s="143"/>
      <c r="IEX48" s="144"/>
      <c r="IEY48" s="144"/>
      <c r="IEZ48" s="144"/>
      <c r="IFA48" s="141"/>
      <c r="IFB48" s="141"/>
      <c r="IFC48" s="142"/>
      <c r="IFD48" s="142"/>
      <c r="IFE48" s="143"/>
      <c r="IFF48" s="144"/>
      <c r="IFG48" s="144"/>
      <c r="IFH48" s="144"/>
      <c r="IFI48" s="141"/>
      <c r="IFJ48" s="141"/>
      <c r="IFK48" s="142"/>
      <c r="IFL48" s="142"/>
      <c r="IFM48" s="143"/>
      <c r="IFN48" s="144"/>
      <c r="IFO48" s="144"/>
      <c r="IFP48" s="144"/>
      <c r="IFQ48" s="141"/>
      <c r="IFR48" s="141"/>
      <c r="IFS48" s="142"/>
      <c r="IFT48" s="142"/>
      <c r="IFU48" s="143"/>
      <c r="IFV48" s="144"/>
      <c r="IFW48" s="144"/>
      <c r="IFX48" s="144"/>
      <c r="IFY48" s="141"/>
      <c r="IFZ48" s="141"/>
      <c r="IGA48" s="142"/>
      <c r="IGB48" s="142"/>
      <c r="IGC48" s="143"/>
      <c r="IGD48" s="144"/>
      <c r="IGE48" s="144"/>
      <c r="IGF48" s="144"/>
      <c r="IGG48" s="141"/>
      <c r="IGH48" s="141"/>
      <c r="IGI48" s="142"/>
      <c r="IGJ48" s="142"/>
      <c r="IGK48" s="143"/>
      <c r="IGL48" s="144"/>
      <c r="IGM48" s="144"/>
      <c r="IGN48" s="144"/>
      <c r="IGO48" s="141"/>
      <c r="IGP48" s="141"/>
      <c r="IGQ48" s="142"/>
      <c r="IGR48" s="142"/>
      <c r="IGS48" s="143"/>
      <c r="IGT48" s="144"/>
      <c r="IGU48" s="144"/>
      <c r="IGV48" s="144"/>
      <c r="IGW48" s="141"/>
      <c r="IGX48" s="141"/>
      <c r="IGY48" s="142"/>
      <c r="IGZ48" s="142"/>
      <c r="IHA48" s="143"/>
      <c r="IHB48" s="144"/>
      <c r="IHC48" s="144"/>
      <c r="IHD48" s="144"/>
      <c r="IHE48" s="141"/>
      <c r="IHF48" s="141"/>
      <c r="IHG48" s="142"/>
      <c r="IHH48" s="142"/>
      <c r="IHI48" s="143"/>
      <c r="IHJ48" s="144"/>
      <c r="IHK48" s="144"/>
      <c r="IHL48" s="144"/>
      <c r="IHM48" s="141"/>
      <c r="IHN48" s="141"/>
      <c r="IHO48" s="142"/>
      <c r="IHP48" s="142"/>
      <c r="IHQ48" s="143"/>
      <c r="IHR48" s="144"/>
      <c r="IHS48" s="144"/>
      <c r="IHT48" s="144"/>
      <c r="IHU48" s="141"/>
      <c r="IHV48" s="141"/>
      <c r="IHW48" s="142"/>
      <c r="IHX48" s="142"/>
      <c r="IHY48" s="143"/>
      <c r="IHZ48" s="144"/>
      <c r="IIA48" s="144"/>
      <c r="IIB48" s="144"/>
      <c r="IIC48" s="141"/>
      <c r="IID48" s="141"/>
      <c r="IIE48" s="142"/>
      <c r="IIF48" s="142"/>
      <c r="IIG48" s="143"/>
      <c r="IIH48" s="144"/>
      <c r="III48" s="144"/>
      <c r="IIJ48" s="144"/>
      <c r="IIK48" s="141"/>
      <c r="IIL48" s="141"/>
      <c r="IIM48" s="142"/>
      <c r="IIN48" s="142"/>
      <c r="IIO48" s="143"/>
      <c r="IIP48" s="144"/>
      <c r="IIQ48" s="144"/>
      <c r="IIR48" s="144"/>
      <c r="IIS48" s="141"/>
      <c r="IIT48" s="141"/>
      <c r="IIU48" s="142"/>
      <c r="IIV48" s="142"/>
      <c r="IIW48" s="143"/>
      <c r="IIX48" s="144"/>
      <c r="IIY48" s="144"/>
      <c r="IIZ48" s="144"/>
      <c r="IJA48" s="141"/>
      <c r="IJB48" s="141"/>
      <c r="IJC48" s="142"/>
      <c r="IJD48" s="142"/>
      <c r="IJE48" s="143"/>
      <c r="IJF48" s="144"/>
      <c r="IJG48" s="144"/>
      <c r="IJH48" s="144"/>
      <c r="IJI48" s="141"/>
      <c r="IJJ48" s="141"/>
      <c r="IJK48" s="142"/>
      <c r="IJL48" s="142"/>
      <c r="IJM48" s="143"/>
      <c r="IJN48" s="144"/>
      <c r="IJO48" s="144"/>
      <c r="IJP48" s="144"/>
      <c r="IJQ48" s="141"/>
      <c r="IJR48" s="141"/>
      <c r="IJS48" s="142"/>
      <c r="IJT48" s="142"/>
      <c r="IJU48" s="143"/>
      <c r="IJV48" s="144"/>
      <c r="IJW48" s="144"/>
      <c r="IJX48" s="144"/>
      <c r="IJY48" s="141"/>
      <c r="IJZ48" s="141"/>
      <c r="IKA48" s="142"/>
      <c r="IKB48" s="142"/>
      <c r="IKC48" s="143"/>
      <c r="IKD48" s="144"/>
      <c r="IKE48" s="144"/>
      <c r="IKF48" s="144"/>
      <c r="IKG48" s="141"/>
      <c r="IKH48" s="141"/>
      <c r="IKI48" s="142"/>
      <c r="IKJ48" s="142"/>
      <c r="IKK48" s="143"/>
      <c r="IKL48" s="144"/>
      <c r="IKM48" s="144"/>
      <c r="IKN48" s="144"/>
      <c r="IKO48" s="141"/>
      <c r="IKP48" s="141"/>
      <c r="IKQ48" s="142"/>
      <c r="IKR48" s="142"/>
      <c r="IKS48" s="143"/>
      <c r="IKT48" s="144"/>
      <c r="IKU48" s="144"/>
      <c r="IKV48" s="144"/>
      <c r="IKW48" s="141"/>
      <c r="IKX48" s="141"/>
      <c r="IKY48" s="142"/>
      <c r="IKZ48" s="142"/>
      <c r="ILA48" s="143"/>
      <c r="ILB48" s="144"/>
      <c r="ILC48" s="144"/>
      <c r="ILD48" s="144"/>
      <c r="ILE48" s="141"/>
      <c r="ILF48" s="141"/>
      <c r="ILG48" s="142"/>
      <c r="ILH48" s="142"/>
      <c r="ILI48" s="143"/>
      <c r="ILJ48" s="144"/>
      <c r="ILK48" s="144"/>
      <c r="ILL48" s="144"/>
      <c r="ILM48" s="141"/>
      <c r="ILN48" s="141"/>
      <c r="ILO48" s="142"/>
      <c r="ILP48" s="142"/>
      <c r="ILQ48" s="143"/>
      <c r="ILR48" s="144"/>
      <c r="ILS48" s="144"/>
      <c r="ILT48" s="144"/>
      <c r="ILU48" s="141"/>
      <c r="ILV48" s="141"/>
      <c r="ILW48" s="142"/>
      <c r="ILX48" s="142"/>
      <c r="ILY48" s="143"/>
      <c r="ILZ48" s="144"/>
      <c r="IMA48" s="144"/>
      <c r="IMB48" s="144"/>
      <c r="IMC48" s="141"/>
      <c r="IMD48" s="141"/>
      <c r="IME48" s="142"/>
      <c r="IMF48" s="142"/>
      <c r="IMG48" s="143"/>
      <c r="IMH48" s="144"/>
      <c r="IMI48" s="144"/>
      <c r="IMJ48" s="144"/>
      <c r="IMK48" s="141"/>
      <c r="IML48" s="141"/>
      <c r="IMM48" s="142"/>
      <c r="IMN48" s="142"/>
      <c r="IMO48" s="143"/>
      <c r="IMP48" s="144"/>
      <c r="IMQ48" s="144"/>
      <c r="IMR48" s="144"/>
      <c r="IMS48" s="141"/>
      <c r="IMT48" s="141"/>
      <c r="IMU48" s="142"/>
      <c r="IMV48" s="142"/>
      <c r="IMW48" s="143"/>
      <c r="IMX48" s="144"/>
      <c r="IMY48" s="144"/>
      <c r="IMZ48" s="144"/>
      <c r="INA48" s="141"/>
      <c r="INB48" s="141"/>
      <c r="INC48" s="142"/>
      <c r="IND48" s="142"/>
      <c r="INE48" s="143"/>
      <c r="INF48" s="144"/>
      <c r="ING48" s="144"/>
      <c r="INH48" s="144"/>
      <c r="INI48" s="141"/>
      <c r="INJ48" s="141"/>
      <c r="INK48" s="142"/>
      <c r="INL48" s="142"/>
      <c r="INM48" s="143"/>
      <c r="INN48" s="144"/>
      <c r="INO48" s="144"/>
      <c r="INP48" s="144"/>
      <c r="INQ48" s="141"/>
      <c r="INR48" s="141"/>
      <c r="INS48" s="142"/>
      <c r="INT48" s="142"/>
      <c r="INU48" s="143"/>
      <c r="INV48" s="144"/>
      <c r="INW48" s="144"/>
      <c r="INX48" s="144"/>
      <c r="INY48" s="141"/>
      <c r="INZ48" s="141"/>
      <c r="IOA48" s="142"/>
      <c r="IOB48" s="142"/>
      <c r="IOC48" s="143"/>
      <c r="IOD48" s="144"/>
      <c r="IOE48" s="144"/>
      <c r="IOF48" s="144"/>
      <c r="IOG48" s="141"/>
      <c r="IOH48" s="141"/>
      <c r="IOI48" s="142"/>
      <c r="IOJ48" s="142"/>
      <c r="IOK48" s="143"/>
      <c r="IOL48" s="144"/>
      <c r="IOM48" s="144"/>
      <c r="ION48" s="144"/>
      <c r="IOO48" s="141"/>
      <c r="IOP48" s="141"/>
      <c r="IOQ48" s="142"/>
      <c r="IOR48" s="142"/>
      <c r="IOS48" s="143"/>
      <c r="IOT48" s="144"/>
      <c r="IOU48" s="144"/>
      <c r="IOV48" s="144"/>
      <c r="IOW48" s="141"/>
      <c r="IOX48" s="141"/>
      <c r="IOY48" s="142"/>
      <c r="IOZ48" s="142"/>
      <c r="IPA48" s="143"/>
      <c r="IPB48" s="144"/>
      <c r="IPC48" s="144"/>
      <c r="IPD48" s="144"/>
      <c r="IPE48" s="141"/>
      <c r="IPF48" s="141"/>
      <c r="IPG48" s="142"/>
      <c r="IPH48" s="142"/>
      <c r="IPI48" s="143"/>
      <c r="IPJ48" s="144"/>
      <c r="IPK48" s="144"/>
      <c r="IPL48" s="144"/>
      <c r="IPM48" s="141"/>
      <c r="IPN48" s="141"/>
      <c r="IPO48" s="142"/>
      <c r="IPP48" s="142"/>
      <c r="IPQ48" s="143"/>
      <c r="IPR48" s="144"/>
      <c r="IPS48" s="144"/>
      <c r="IPT48" s="144"/>
      <c r="IPU48" s="141"/>
      <c r="IPV48" s="141"/>
      <c r="IPW48" s="142"/>
      <c r="IPX48" s="142"/>
      <c r="IPY48" s="143"/>
      <c r="IPZ48" s="144"/>
      <c r="IQA48" s="144"/>
      <c r="IQB48" s="144"/>
      <c r="IQC48" s="141"/>
      <c r="IQD48" s="141"/>
      <c r="IQE48" s="142"/>
      <c r="IQF48" s="142"/>
      <c r="IQG48" s="143"/>
      <c r="IQH48" s="144"/>
      <c r="IQI48" s="144"/>
      <c r="IQJ48" s="144"/>
      <c r="IQK48" s="141"/>
      <c r="IQL48" s="141"/>
      <c r="IQM48" s="142"/>
      <c r="IQN48" s="142"/>
      <c r="IQO48" s="143"/>
      <c r="IQP48" s="144"/>
      <c r="IQQ48" s="144"/>
      <c r="IQR48" s="144"/>
      <c r="IQS48" s="141"/>
      <c r="IQT48" s="141"/>
      <c r="IQU48" s="142"/>
      <c r="IQV48" s="142"/>
      <c r="IQW48" s="143"/>
      <c r="IQX48" s="144"/>
      <c r="IQY48" s="144"/>
      <c r="IQZ48" s="144"/>
      <c r="IRA48" s="141"/>
      <c r="IRB48" s="141"/>
      <c r="IRC48" s="142"/>
      <c r="IRD48" s="142"/>
      <c r="IRE48" s="143"/>
      <c r="IRF48" s="144"/>
      <c r="IRG48" s="144"/>
      <c r="IRH48" s="144"/>
      <c r="IRI48" s="141"/>
      <c r="IRJ48" s="141"/>
      <c r="IRK48" s="142"/>
      <c r="IRL48" s="142"/>
      <c r="IRM48" s="143"/>
      <c r="IRN48" s="144"/>
      <c r="IRO48" s="144"/>
      <c r="IRP48" s="144"/>
      <c r="IRQ48" s="141"/>
      <c r="IRR48" s="141"/>
      <c r="IRS48" s="142"/>
      <c r="IRT48" s="142"/>
      <c r="IRU48" s="143"/>
      <c r="IRV48" s="144"/>
      <c r="IRW48" s="144"/>
      <c r="IRX48" s="144"/>
      <c r="IRY48" s="141"/>
      <c r="IRZ48" s="141"/>
      <c r="ISA48" s="142"/>
      <c r="ISB48" s="142"/>
      <c r="ISC48" s="143"/>
      <c r="ISD48" s="144"/>
      <c r="ISE48" s="144"/>
      <c r="ISF48" s="144"/>
      <c r="ISG48" s="141"/>
      <c r="ISH48" s="141"/>
      <c r="ISI48" s="142"/>
      <c r="ISJ48" s="142"/>
      <c r="ISK48" s="143"/>
      <c r="ISL48" s="144"/>
      <c r="ISM48" s="144"/>
      <c r="ISN48" s="144"/>
      <c r="ISO48" s="141"/>
      <c r="ISP48" s="141"/>
      <c r="ISQ48" s="142"/>
      <c r="ISR48" s="142"/>
      <c r="ISS48" s="143"/>
      <c r="IST48" s="144"/>
      <c r="ISU48" s="144"/>
      <c r="ISV48" s="144"/>
      <c r="ISW48" s="141"/>
      <c r="ISX48" s="141"/>
      <c r="ISY48" s="142"/>
      <c r="ISZ48" s="142"/>
      <c r="ITA48" s="143"/>
      <c r="ITB48" s="144"/>
      <c r="ITC48" s="144"/>
      <c r="ITD48" s="144"/>
      <c r="ITE48" s="141"/>
      <c r="ITF48" s="141"/>
      <c r="ITG48" s="142"/>
      <c r="ITH48" s="142"/>
      <c r="ITI48" s="143"/>
      <c r="ITJ48" s="144"/>
      <c r="ITK48" s="144"/>
      <c r="ITL48" s="144"/>
      <c r="ITM48" s="141"/>
      <c r="ITN48" s="141"/>
      <c r="ITO48" s="142"/>
      <c r="ITP48" s="142"/>
      <c r="ITQ48" s="143"/>
      <c r="ITR48" s="144"/>
      <c r="ITS48" s="144"/>
      <c r="ITT48" s="144"/>
      <c r="ITU48" s="141"/>
      <c r="ITV48" s="141"/>
      <c r="ITW48" s="142"/>
      <c r="ITX48" s="142"/>
      <c r="ITY48" s="143"/>
      <c r="ITZ48" s="144"/>
      <c r="IUA48" s="144"/>
      <c r="IUB48" s="144"/>
      <c r="IUC48" s="141"/>
      <c r="IUD48" s="141"/>
      <c r="IUE48" s="142"/>
      <c r="IUF48" s="142"/>
      <c r="IUG48" s="143"/>
      <c r="IUH48" s="144"/>
      <c r="IUI48" s="144"/>
      <c r="IUJ48" s="144"/>
      <c r="IUK48" s="141"/>
      <c r="IUL48" s="141"/>
      <c r="IUM48" s="142"/>
      <c r="IUN48" s="142"/>
      <c r="IUO48" s="143"/>
      <c r="IUP48" s="144"/>
      <c r="IUQ48" s="144"/>
      <c r="IUR48" s="144"/>
      <c r="IUS48" s="141"/>
      <c r="IUT48" s="141"/>
      <c r="IUU48" s="142"/>
      <c r="IUV48" s="142"/>
      <c r="IUW48" s="143"/>
      <c r="IUX48" s="144"/>
      <c r="IUY48" s="144"/>
      <c r="IUZ48" s="144"/>
      <c r="IVA48" s="141"/>
      <c r="IVB48" s="141"/>
      <c r="IVC48" s="142"/>
      <c r="IVD48" s="142"/>
      <c r="IVE48" s="143"/>
      <c r="IVF48" s="144"/>
      <c r="IVG48" s="144"/>
      <c r="IVH48" s="144"/>
      <c r="IVI48" s="141"/>
      <c r="IVJ48" s="141"/>
      <c r="IVK48" s="142"/>
      <c r="IVL48" s="142"/>
      <c r="IVM48" s="143"/>
      <c r="IVN48" s="144"/>
      <c r="IVO48" s="144"/>
      <c r="IVP48" s="144"/>
      <c r="IVQ48" s="141"/>
      <c r="IVR48" s="141"/>
      <c r="IVS48" s="142"/>
      <c r="IVT48" s="142"/>
      <c r="IVU48" s="143"/>
      <c r="IVV48" s="144"/>
      <c r="IVW48" s="144"/>
      <c r="IVX48" s="144"/>
      <c r="IVY48" s="141"/>
      <c r="IVZ48" s="141"/>
      <c r="IWA48" s="142"/>
      <c r="IWB48" s="142"/>
      <c r="IWC48" s="143"/>
      <c r="IWD48" s="144"/>
      <c r="IWE48" s="144"/>
      <c r="IWF48" s="144"/>
      <c r="IWG48" s="141"/>
      <c r="IWH48" s="141"/>
      <c r="IWI48" s="142"/>
      <c r="IWJ48" s="142"/>
      <c r="IWK48" s="143"/>
      <c r="IWL48" s="144"/>
      <c r="IWM48" s="144"/>
      <c r="IWN48" s="144"/>
      <c r="IWO48" s="141"/>
      <c r="IWP48" s="141"/>
      <c r="IWQ48" s="142"/>
      <c r="IWR48" s="142"/>
      <c r="IWS48" s="143"/>
      <c r="IWT48" s="144"/>
      <c r="IWU48" s="144"/>
      <c r="IWV48" s="144"/>
      <c r="IWW48" s="141"/>
      <c r="IWX48" s="141"/>
      <c r="IWY48" s="142"/>
      <c r="IWZ48" s="142"/>
      <c r="IXA48" s="143"/>
      <c r="IXB48" s="144"/>
      <c r="IXC48" s="144"/>
      <c r="IXD48" s="144"/>
      <c r="IXE48" s="141"/>
      <c r="IXF48" s="141"/>
      <c r="IXG48" s="142"/>
      <c r="IXH48" s="142"/>
      <c r="IXI48" s="143"/>
      <c r="IXJ48" s="144"/>
      <c r="IXK48" s="144"/>
      <c r="IXL48" s="144"/>
      <c r="IXM48" s="141"/>
      <c r="IXN48" s="141"/>
      <c r="IXO48" s="142"/>
      <c r="IXP48" s="142"/>
      <c r="IXQ48" s="143"/>
      <c r="IXR48" s="144"/>
      <c r="IXS48" s="144"/>
      <c r="IXT48" s="144"/>
      <c r="IXU48" s="141"/>
      <c r="IXV48" s="141"/>
      <c r="IXW48" s="142"/>
      <c r="IXX48" s="142"/>
      <c r="IXY48" s="143"/>
      <c r="IXZ48" s="144"/>
      <c r="IYA48" s="144"/>
      <c r="IYB48" s="144"/>
      <c r="IYC48" s="141"/>
      <c r="IYD48" s="141"/>
      <c r="IYE48" s="142"/>
      <c r="IYF48" s="142"/>
      <c r="IYG48" s="143"/>
      <c r="IYH48" s="144"/>
      <c r="IYI48" s="144"/>
      <c r="IYJ48" s="144"/>
      <c r="IYK48" s="141"/>
      <c r="IYL48" s="141"/>
      <c r="IYM48" s="142"/>
      <c r="IYN48" s="142"/>
      <c r="IYO48" s="143"/>
      <c r="IYP48" s="144"/>
      <c r="IYQ48" s="144"/>
      <c r="IYR48" s="144"/>
      <c r="IYS48" s="141"/>
      <c r="IYT48" s="141"/>
      <c r="IYU48" s="142"/>
      <c r="IYV48" s="142"/>
      <c r="IYW48" s="143"/>
      <c r="IYX48" s="144"/>
      <c r="IYY48" s="144"/>
      <c r="IYZ48" s="144"/>
      <c r="IZA48" s="141"/>
      <c r="IZB48" s="141"/>
      <c r="IZC48" s="142"/>
      <c r="IZD48" s="142"/>
      <c r="IZE48" s="143"/>
      <c r="IZF48" s="144"/>
      <c r="IZG48" s="144"/>
      <c r="IZH48" s="144"/>
      <c r="IZI48" s="141"/>
      <c r="IZJ48" s="141"/>
      <c r="IZK48" s="142"/>
      <c r="IZL48" s="142"/>
      <c r="IZM48" s="143"/>
      <c r="IZN48" s="144"/>
      <c r="IZO48" s="144"/>
      <c r="IZP48" s="144"/>
      <c r="IZQ48" s="141"/>
      <c r="IZR48" s="141"/>
      <c r="IZS48" s="142"/>
      <c r="IZT48" s="142"/>
      <c r="IZU48" s="143"/>
      <c r="IZV48" s="144"/>
      <c r="IZW48" s="144"/>
      <c r="IZX48" s="144"/>
      <c r="IZY48" s="141"/>
      <c r="IZZ48" s="141"/>
      <c r="JAA48" s="142"/>
      <c r="JAB48" s="142"/>
      <c r="JAC48" s="143"/>
      <c r="JAD48" s="144"/>
      <c r="JAE48" s="144"/>
      <c r="JAF48" s="144"/>
      <c r="JAG48" s="141"/>
      <c r="JAH48" s="141"/>
      <c r="JAI48" s="142"/>
      <c r="JAJ48" s="142"/>
      <c r="JAK48" s="143"/>
      <c r="JAL48" s="144"/>
      <c r="JAM48" s="144"/>
      <c r="JAN48" s="144"/>
      <c r="JAO48" s="141"/>
      <c r="JAP48" s="141"/>
      <c r="JAQ48" s="142"/>
      <c r="JAR48" s="142"/>
      <c r="JAS48" s="143"/>
      <c r="JAT48" s="144"/>
      <c r="JAU48" s="144"/>
      <c r="JAV48" s="144"/>
      <c r="JAW48" s="141"/>
      <c r="JAX48" s="141"/>
      <c r="JAY48" s="142"/>
      <c r="JAZ48" s="142"/>
      <c r="JBA48" s="143"/>
      <c r="JBB48" s="144"/>
      <c r="JBC48" s="144"/>
      <c r="JBD48" s="144"/>
      <c r="JBE48" s="141"/>
      <c r="JBF48" s="141"/>
      <c r="JBG48" s="142"/>
      <c r="JBH48" s="142"/>
      <c r="JBI48" s="143"/>
      <c r="JBJ48" s="144"/>
      <c r="JBK48" s="144"/>
      <c r="JBL48" s="144"/>
      <c r="JBM48" s="141"/>
      <c r="JBN48" s="141"/>
      <c r="JBO48" s="142"/>
      <c r="JBP48" s="142"/>
      <c r="JBQ48" s="143"/>
      <c r="JBR48" s="144"/>
      <c r="JBS48" s="144"/>
      <c r="JBT48" s="144"/>
      <c r="JBU48" s="141"/>
      <c r="JBV48" s="141"/>
      <c r="JBW48" s="142"/>
      <c r="JBX48" s="142"/>
      <c r="JBY48" s="143"/>
      <c r="JBZ48" s="144"/>
      <c r="JCA48" s="144"/>
      <c r="JCB48" s="144"/>
      <c r="JCC48" s="141"/>
      <c r="JCD48" s="141"/>
      <c r="JCE48" s="142"/>
      <c r="JCF48" s="142"/>
      <c r="JCG48" s="143"/>
      <c r="JCH48" s="144"/>
      <c r="JCI48" s="144"/>
      <c r="JCJ48" s="144"/>
      <c r="JCK48" s="141"/>
      <c r="JCL48" s="141"/>
      <c r="JCM48" s="142"/>
      <c r="JCN48" s="142"/>
      <c r="JCO48" s="143"/>
      <c r="JCP48" s="144"/>
      <c r="JCQ48" s="144"/>
      <c r="JCR48" s="144"/>
      <c r="JCS48" s="141"/>
      <c r="JCT48" s="141"/>
      <c r="JCU48" s="142"/>
      <c r="JCV48" s="142"/>
      <c r="JCW48" s="143"/>
      <c r="JCX48" s="144"/>
      <c r="JCY48" s="144"/>
      <c r="JCZ48" s="144"/>
      <c r="JDA48" s="141"/>
      <c r="JDB48" s="141"/>
      <c r="JDC48" s="142"/>
      <c r="JDD48" s="142"/>
      <c r="JDE48" s="143"/>
      <c r="JDF48" s="144"/>
      <c r="JDG48" s="144"/>
      <c r="JDH48" s="144"/>
      <c r="JDI48" s="141"/>
      <c r="JDJ48" s="141"/>
      <c r="JDK48" s="142"/>
      <c r="JDL48" s="142"/>
      <c r="JDM48" s="143"/>
      <c r="JDN48" s="144"/>
      <c r="JDO48" s="144"/>
      <c r="JDP48" s="144"/>
      <c r="JDQ48" s="141"/>
      <c r="JDR48" s="141"/>
      <c r="JDS48" s="142"/>
      <c r="JDT48" s="142"/>
      <c r="JDU48" s="143"/>
      <c r="JDV48" s="144"/>
      <c r="JDW48" s="144"/>
      <c r="JDX48" s="144"/>
      <c r="JDY48" s="141"/>
      <c r="JDZ48" s="141"/>
      <c r="JEA48" s="142"/>
      <c r="JEB48" s="142"/>
      <c r="JEC48" s="143"/>
      <c r="JED48" s="144"/>
      <c r="JEE48" s="144"/>
      <c r="JEF48" s="144"/>
      <c r="JEG48" s="141"/>
      <c r="JEH48" s="141"/>
      <c r="JEI48" s="142"/>
      <c r="JEJ48" s="142"/>
      <c r="JEK48" s="143"/>
      <c r="JEL48" s="144"/>
      <c r="JEM48" s="144"/>
      <c r="JEN48" s="144"/>
      <c r="JEO48" s="141"/>
      <c r="JEP48" s="141"/>
      <c r="JEQ48" s="142"/>
      <c r="JER48" s="142"/>
      <c r="JES48" s="143"/>
      <c r="JET48" s="144"/>
      <c r="JEU48" s="144"/>
      <c r="JEV48" s="144"/>
      <c r="JEW48" s="141"/>
      <c r="JEX48" s="141"/>
      <c r="JEY48" s="142"/>
      <c r="JEZ48" s="142"/>
      <c r="JFA48" s="143"/>
      <c r="JFB48" s="144"/>
      <c r="JFC48" s="144"/>
      <c r="JFD48" s="144"/>
      <c r="JFE48" s="141"/>
      <c r="JFF48" s="141"/>
      <c r="JFG48" s="142"/>
      <c r="JFH48" s="142"/>
      <c r="JFI48" s="143"/>
      <c r="JFJ48" s="144"/>
      <c r="JFK48" s="144"/>
      <c r="JFL48" s="144"/>
      <c r="JFM48" s="141"/>
      <c r="JFN48" s="141"/>
      <c r="JFO48" s="142"/>
      <c r="JFP48" s="142"/>
      <c r="JFQ48" s="143"/>
      <c r="JFR48" s="144"/>
      <c r="JFS48" s="144"/>
      <c r="JFT48" s="144"/>
      <c r="JFU48" s="141"/>
      <c r="JFV48" s="141"/>
      <c r="JFW48" s="142"/>
      <c r="JFX48" s="142"/>
      <c r="JFY48" s="143"/>
      <c r="JFZ48" s="144"/>
      <c r="JGA48" s="144"/>
      <c r="JGB48" s="144"/>
      <c r="JGC48" s="141"/>
      <c r="JGD48" s="141"/>
      <c r="JGE48" s="142"/>
      <c r="JGF48" s="142"/>
      <c r="JGG48" s="143"/>
      <c r="JGH48" s="144"/>
      <c r="JGI48" s="144"/>
      <c r="JGJ48" s="144"/>
      <c r="JGK48" s="141"/>
      <c r="JGL48" s="141"/>
      <c r="JGM48" s="142"/>
      <c r="JGN48" s="142"/>
      <c r="JGO48" s="143"/>
      <c r="JGP48" s="144"/>
      <c r="JGQ48" s="144"/>
      <c r="JGR48" s="144"/>
      <c r="JGS48" s="141"/>
      <c r="JGT48" s="141"/>
      <c r="JGU48" s="142"/>
      <c r="JGV48" s="142"/>
      <c r="JGW48" s="143"/>
      <c r="JGX48" s="144"/>
      <c r="JGY48" s="144"/>
      <c r="JGZ48" s="144"/>
      <c r="JHA48" s="141"/>
      <c r="JHB48" s="141"/>
      <c r="JHC48" s="142"/>
      <c r="JHD48" s="142"/>
      <c r="JHE48" s="143"/>
      <c r="JHF48" s="144"/>
      <c r="JHG48" s="144"/>
      <c r="JHH48" s="144"/>
      <c r="JHI48" s="141"/>
      <c r="JHJ48" s="141"/>
      <c r="JHK48" s="142"/>
      <c r="JHL48" s="142"/>
      <c r="JHM48" s="143"/>
      <c r="JHN48" s="144"/>
      <c r="JHO48" s="144"/>
      <c r="JHP48" s="144"/>
      <c r="JHQ48" s="141"/>
      <c r="JHR48" s="141"/>
      <c r="JHS48" s="142"/>
      <c r="JHT48" s="142"/>
      <c r="JHU48" s="143"/>
      <c r="JHV48" s="144"/>
      <c r="JHW48" s="144"/>
      <c r="JHX48" s="144"/>
      <c r="JHY48" s="141"/>
      <c r="JHZ48" s="141"/>
      <c r="JIA48" s="142"/>
      <c r="JIB48" s="142"/>
      <c r="JIC48" s="143"/>
      <c r="JID48" s="144"/>
      <c r="JIE48" s="144"/>
      <c r="JIF48" s="144"/>
      <c r="JIG48" s="141"/>
      <c r="JIH48" s="141"/>
      <c r="JII48" s="142"/>
      <c r="JIJ48" s="142"/>
      <c r="JIK48" s="143"/>
      <c r="JIL48" s="144"/>
      <c r="JIM48" s="144"/>
      <c r="JIN48" s="144"/>
      <c r="JIO48" s="141"/>
      <c r="JIP48" s="141"/>
      <c r="JIQ48" s="142"/>
      <c r="JIR48" s="142"/>
      <c r="JIS48" s="143"/>
      <c r="JIT48" s="144"/>
      <c r="JIU48" s="144"/>
      <c r="JIV48" s="144"/>
      <c r="JIW48" s="141"/>
      <c r="JIX48" s="141"/>
      <c r="JIY48" s="142"/>
      <c r="JIZ48" s="142"/>
      <c r="JJA48" s="143"/>
      <c r="JJB48" s="144"/>
      <c r="JJC48" s="144"/>
      <c r="JJD48" s="144"/>
      <c r="JJE48" s="141"/>
      <c r="JJF48" s="141"/>
      <c r="JJG48" s="142"/>
      <c r="JJH48" s="142"/>
      <c r="JJI48" s="143"/>
      <c r="JJJ48" s="144"/>
      <c r="JJK48" s="144"/>
      <c r="JJL48" s="144"/>
      <c r="JJM48" s="141"/>
      <c r="JJN48" s="141"/>
      <c r="JJO48" s="142"/>
      <c r="JJP48" s="142"/>
      <c r="JJQ48" s="143"/>
      <c r="JJR48" s="144"/>
      <c r="JJS48" s="144"/>
      <c r="JJT48" s="144"/>
      <c r="JJU48" s="141"/>
      <c r="JJV48" s="141"/>
      <c r="JJW48" s="142"/>
      <c r="JJX48" s="142"/>
      <c r="JJY48" s="143"/>
      <c r="JJZ48" s="144"/>
      <c r="JKA48" s="144"/>
      <c r="JKB48" s="144"/>
      <c r="JKC48" s="141"/>
      <c r="JKD48" s="141"/>
      <c r="JKE48" s="142"/>
      <c r="JKF48" s="142"/>
      <c r="JKG48" s="143"/>
      <c r="JKH48" s="144"/>
      <c r="JKI48" s="144"/>
      <c r="JKJ48" s="144"/>
      <c r="JKK48" s="141"/>
      <c r="JKL48" s="141"/>
      <c r="JKM48" s="142"/>
      <c r="JKN48" s="142"/>
      <c r="JKO48" s="143"/>
      <c r="JKP48" s="144"/>
      <c r="JKQ48" s="144"/>
      <c r="JKR48" s="144"/>
      <c r="JKS48" s="141"/>
      <c r="JKT48" s="141"/>
      <c r="JKU48" s="142"/>
      <c r="JKV48" s="142"/>
      <c r="JKW48" s="143"/>
      <c r="JKX48" s="144"/>
      <c r="JKY48" s="144"/>
      <c r="JKZ48" s="144"/>
      <c r="JLA48" s="141"/>
      <c r="JLB48" s="141"/>
      <c r="JLC48" s="142"/>
      <c r="JLD48" s="142"/>
      <c r="JLE48" s="143"/>
      <c r="JLF48" s="144"/>
      <c r="JLG48" s="144"/>
      <c r="JLH48" s="144"/>
      <c r="JLI48" s="141"/>
      <c r="JLJ48" s="141"/>
      <c r="JLK48" s="142"/>
      <c r="JLL48" s="142"/>
      <c r="JLM48" s="143"/>
      <c r="JLN48" s="144"/>
      <c r="JLO48" s="144"/>
      <c r="JLP48" s="144"/>
      <c r="JLQ48" s="141"/>
      <c r="JLR48" s="141"/>
      <c r="JLS48" s="142"/>
      <c r="JLT48" s="142"/>
      <c r="JLU48" s="143"/>
      <c r="JLV48" s="144"/>
      <c r="JLW48" s="144"/>
      <c r="JLX48" s="144"/>
      <c r="JLY48" s="141"/>
      <c r="JLZ48" s="141"/>
      <c r="JMA48" s="142"/>
      <c r="JMB48" s="142"/>
      <c r="JMC48" s="143"/>
      <c r="JMD48" s="144"/>
      <c r="JME48" s="144"/>
      <c r="JMF48" s="144"/>
      <c r="JMG48" s="141"/>
      <c r="JMH48" s="141"/>
      <c r="JMI48" s="142"/>
      <c r="JMJ48" s="142"/>
      <c r="JMK48" s="143"/>
      <c r="JML48" s="144"/>
      <c r="JMM48" s="144"/>
      <c r="JMN48" s="144"/>
      <c r="JMO48" s="141"/>
      <c r="JMP48" s="141"/>
      <c r="JMQ48" s="142"/>
      <c r="JMR48" s="142"/>
      <c r="JMS48" s="143"/>
      <c r="JMT48" s="144"/>
      <c r="JMU48" s="144"/>
      <c r="JMV48" s="144"/>
      <c r="JMW48" s="141"/>
      <c r="JMX48" s="141"/>
      <c r="JMY48" s="142"/>
      <c r="JMZ48" s="142"/>
      <c r="JNA48" s="143"/>
      <c r="JNB48" s="144"/>
      <c r="JNC48" s="144"/>
      <c r="JND48" s="144"/>
      <c r="JNE48" s="141"/>
      <c r="JNF48" s="141"/>
      <c r="JNG48" s="142"/>
      <c r="JNH48" s="142"/>
      <c r="JNI48" s="143"/>
      <c r="JNJ48" s="144"/>
      <c r="JNK48" s="144"/>
      <c r="JNL48" s="144"/>
      <c r="JNM48" s="141"/>
      <c r="JNN48" s="141"/>
      <c r="JNO48" s="142"/>
      <c r="JNP48" s="142"/>
      <c r="JNQ48" s="143"/>
      <c r="JNR48" s="144"/>
      <c r="JNS48" s="144"/>
      <c r="JNT48" s="144"/>
      <c r="JNU48" s="141"/>
      <c r="JNV48" s="141"/>
      <c r="JNW48" s="142"/>
      <c r="JNX48" s="142"/>
      <c r="JNY48" s="143"/>
      <c r="JNZ48" s="144"/>
      <c r="JOA48" s="144"/>
      <c r="JOB48" s="144"/>
      <c r="JOC48" s="141"/>
      <c r="JOD48" s="141"/>
      <c r="JOE48" s="142"/>
      <c r="JOF48" s="142"/>
      <c r="JOG48" s="143"/>
      <c r="JOH48" s="144"/>
      <c r="JOI48" s="144"/>
      <c r="JOJ48" s="144"/>
      <c r="JOK48" s="141"/>
      <c r="JOL48" s="141"/>
      <c r="JOM48" s="142"/>
      <c r="JON48" s="142"/>
      <c r="JOO48" s="143"/>
      <c r="JOP48" s="144"/>
      <c r="JOQ48" s="144"/>
      <c r="JOR48" s="144"/>
      <c r="JOS48" s="141"/>
      <c r="JOT48" s="141"/>
      <c r="JOU48" s="142"/>
      <c r="JOV48" s="142"/>
      <c r="JOW48" s="143"/>
      <c r="JOX48" s="144"/>
      <c r="JOY48" s="144"/>
      <c r="JOZ48" s="144"/>
      <c r="JPA48" s="141"/>
      <c r="JPB48" s="141"/>
      <c r="JPC48" s="142"/>
      <c r="JPD48" s="142"/>
      <c r="JPE48" s="143"/>
      <c r="JPF48" s="144"/>
      <c r="JPG48" s="144"/>
      <c r="JPH48" s="144"/>
      <c r="JPI48" s="141"/>
      <c r="JPJ48" s="141"/>
      <c r="JPK48" s="142"/>
      <c r="JPL48" s="142"/>
      <c r="JPM48" s="143"/>
      <c r="JPN48" s="144"/>
      <c r="JPO48" s="144"/>
      <c r="JPP48" s="144"/>
      <c r="JPQ48" s="141"/>
      <c r="JPR48" s="141"/>
      <c r="JPS48" s="142"/>
      <c r="JPT48" s="142"/>
      <c r="JPU48" s="143"/>
      <c r="JPV48" s="144"/>
      <c r="JPW48" s="144"/>
      <c r="JPX48" s="144"/>
      <c r="JPY48" s="141"/>
      <c r="JPZ48" s="141"/>
      <c r="JQA48" s="142"/>
      <c r="JQB48" s="142"/>
      <c r="JQC48" s="143"/>
      <c r="JQD48" s="144"/>
      <c r="JQE48" s="144"/>
      <c r="JQF48" s="144"/>
      <c r="JQG48" s="141"/>
      <c r="JQH48" s="141"/>
      <c r="JQI48" s="142"/>
      <c r="JQJ48" s="142"/>
      <c r="JQK48" s="143"/>
      <c r="JQL48" s="144"/>
      <c r="JQM48" s="144"/>
      <c r="JQN48" s="144"/>
      <c r="JQO48" s="141"/>
      <c r="JQP48" s="141"/>
      <c r="JQQ48" s="142"/>
      <c r="JQR48" s="142"/>
      <c r="JQS48" s="143"/>
      <c r="JQT48" s="144"/>
      <c r="JQU48" s="144"/>
      <c r="JQV48" s="144"/>
      <c r="JQW48" s="141"/>
      <c r="JQX48" s="141"/>
      <c r="JQY48" s="142"/>
      <c r="JQZ48" s="142"/>
      <c r="JRA48" s="143"/>
      <c r="JRB48" s="144"/>
      <c r="JRC48" s="144"/>
      <c r="JRD48" s="144"/>
      <c r="JRE48" s="141"/>
      <c r="JRF48" s="141"/>
      <c r="JRG48" s="142"/>
      <c r="JRH48" s="142"/>
      <c r="JRI48" s="143"/>
      <c r="JRJ48" s="144"/>
      <c r="JRK48" s="144"/>
      <c r="JRL48" s="144"/>
      <c r="JRM48" s="141"/>
      <c r="JRN48" s="141"/>
      <c r="JRO48" s="142"/>
      <c r="JRP48" s="142"/>
      <c r="JRQ48" s="143"/>
      <c r="JRR48" s="144"/>
      <c r="JRS48" s="144"/>
      <c r="JRT48" s="144"/>
      <c r="JRU48" s="141"/>
      <c r="JRV48" s="141"/>
      <c r="JRW48" s="142"/>
      <c r="JRX48" s="142"/>
      <c r="JRY48" s="143"/>
      <c r="JRZ48" s="144"/>
      <c r="JSA48" s="144"/>
      <c r="JSB48" s="144"/>
      <c r="JSC48" s="141"/>
      <c r="JSD48" s="141"/>
      <c r="JSE48" s="142"/>
      <c r="JSF48" s="142"/>
      <c r="JSG48" s="143"/>
      <c r="JSH48" s="144"/>
      <c r="JSI48" s="144"/>
      <c r="JSJ48" s="144"/>
      <c r="JSK48" s="141"/>
      <c r="JSL48" s="141"/>
      <c r="JSM48" s="142"/>
      <c r="JSN48" s="142"/>
      <c r="JSO48" s="143"/>
      <c r="JSP48" s="144"/>
      <c r="JSQ48" s="144"/>
      <c r="JSR48" s="144"/>
      <c r="JSS48" s="141"/>
      <c r="JST48" s="141"/>
      <c r="JSU48" s="142"/>
      <c r="JSV48" s="142"/>
      <c r="JSW48" s="143"/>
      <c r="JSX48" s="144"/>
      <c r="JSY48" s="144"/>
      <c r="JSZ48" s="144"/>
      <c r="JTA48" s="141"/>
      <c r="JTB48" s="141"/>
      <c r="JTC48" s="142"/>
      <c r="JTD48" s="142"/>
      <c r="JTE48" s="143"/>
      <c r="JTF48" s="144"/>
      <c r="JTG48" s="144"/>
      <c r="JTH48" s="144"/>
      <c r="JTI48" s="141"/>
      <c r="JTJ48" s="141"/>
      <c r="JTK48" s="142"/>
      <c r="JTL48" s="142"/>
      <c r="JTM48" s="143"/>
      <c r="JTN48" s="144"/>
      <c r="JTO48" s="144"/>
      <c r="JTP48" s="144"/>
      <c r="JTQ48" s="141"/>
      <c r="JTR48" s="141"/>
      <c r="JTS48" s="142"/>
      <c r="JTT48" s="142"/>
      <c r="JTU48" s="143"/>
      <c r="JTV48" s="144"/>
      <c r="JTW48" s="144"/>
      <c r="JTX48" s="144"/>
      <c r="JTY48" s="141"/>
      <c r="JTZ48" s="141"/>
      <c r="JUA48" s="142"/>
      <c r="JUB48" s="142"/>
      <c r="JUC48" s="143"/>
      <c r="JUD48" s="144"/>
      <c r="JUE48" s="144"/>
      <c r="JUF48" s="144"/>
      <c r="JUG48" s="141"/>
      <c r="JUH48" s="141"/>
      <c r="JUI48" s="142"/>
      <c r="JUJ48" s="142"/>
      <c r="JUK48" s="143"/>
      <c r="JUL48" s="144"/>
      <c r="JUM48" s="144"/>
      <c r="JUN48" s="144"/>
      <c r="JUO48" s="141"/>
      <c r="JUP48" s="141"/>
      <c r="JUQ48" s="142"/>
      <c r="JUR48" s="142"/>
      <c r="JUS48" s="143"/>
      <c r="JUT48" s="144"/>
      <c r="JUU48" s="144"/>
      <c r="JUV48" s="144"/>
      <c r="JUW48" s="141"/>
      <c r="JUX48" s="141"/>
      <c r="JUY48" s="142"/>
      <c r="JUZ48" s="142"/>
      <c r="JVA48" s="143"/>
      <c r="JVB48" s="144"/>
      <c r="JVC48" s="144"/>
      <c r="JVD48" s="144"/>
      <c r="JVE48" s="141"/>
      <c r="JVF48" s="141"/>
      <c r="JVG48" s="142"/>
      <c r="JVH48" s="142"/>
      <c r="JVI48" s="143"/>
      <c r="JVJ48" s="144"/>
      <c r="JVK48" s="144"/>
      <c r="JVL48" s="144"/>
      <c r="JVM48" s="141"/>
      <c r="JVN48" s="141"/>
      <c r="JVO48" s="142"/>
      <c r="JVP48" s="142"/>
      <c r="JVQ48" s="143"/>
      <c r="JVR48" s="144"/>
      <c r="JVS48" s="144"/>
      <c r="JVT48" s="144"/>
      <c r="JVU48" s="141"/>
      <c r="JVV48" s="141"/>
      <c r="JVW48" s="142"/>
      <c r="JVX48" s="142"/>
      <c r="JVY48" s="143"/>
      <c r="JVZ48" s="144"/>
      <c r="JWA48" s="144"/>
      <c r="JWB48" s="144"/>
      <c r="JWC48" s="141"/>
      <c r="JWD48" s="141"/>
      <c r="JWE48" s="142"/>
      <c r="JWF48" s="142"/>
      <c r="JWG48" s="143"/>
      <c r="JWH48" s="144"/>
      <c r="JWI48" s="144"/>
      <c r="JWJ48" s="144"/>
      <c r="JWK48" s="141"/>
      <c r="JWL48" s="141"/>
      <c r="JWM48" s="142"/>
      <c r="JWN48" s="142"/>
      <c r="JWO48" s="143"/>
      <c r="JWP48" s="144"/>
      <c r="JWQ48" s="144"/>
      <c r="JWR48" s="144"/>
      <c r="JWS48" s="141"/>
      <c r="JWT48" s="141"/>
      <c r="JWU48" s="142"/>
      <c r="JWV48" s="142"/>
      <c r="JWW48" s="143"/>
      <c r="JWX48" s="144"/>
      <c r="JWY48" s="144"/>
      <c r="JWZ48" s="144"/>
      <c r="JXA48" s="141"/>
      <c r="JXB48" s="141"/>
      <c r="JXC48" s="142"/>
      <c r="JXD48" s="142"/>
      <c r="JXE48" s="143"/>
      <c r="JXF48" s="144"/>
      <c r="JXG48" s="144"/>
      <c r="JXH48" s="144"/>
      <c r="JXI48" s="141"/>
      <c r="JXJ48" s="141"/>
      <c r="JXK48" s="142"/>
      <c r="JXL48" s="142"/>
      <c r="JXM48" s="143"/>
      <c r="JXN48" s="144"/>
      <c r="JXO48" s="144"/>
      <c r="JXP48" s="144"/>
      <c r="JXQ48" s="141"/>
      <c r="JXR48" s="141"/>
      <c r="JXS48" s="142"/>
      <c r="JXT48" s="142"/>
      <c r="JXU48" s="143"/>
      <c r="JXV48" s="144"/>
      <c r="JXW48" s="144"/>
      <c r="JXX48" s="144"/>
      <c r="JXY48" s="141"/>
      <c r="JXZ48" s="141"/>
      <c r="JYA48" s="142"/>
      <c r="JYB48" s="142"/>
      <c r="JYC48" s="143"/>
      <c r="JYD48" s="144"/>
      <c r="JYE48" s="144"/>
      <c r="JYF48" s="144"/>
      <c r="JYG48" s="141"/>
      <c r="JYH48" s="141"/>
      <c r="JYI48" s="142"/>
      <c r="JYJ48" s="142"/>
      <c r="JYK48" s="143"/>
      <c r="JYL48" s="144"/>
      <c r="JYM48" s="144"/>
      <c r="JYN48" s="144"/>
      <c r="JYO48" s="141"/>
      <c r="JYP48" s="141"/>
      <c r="JYQ48" s="142"/>
      <c r="JYR48" s="142"/>
      <c r="JYS48" s="143"/>
      <c r="JYT48" s="144"/>
      <c r="JYU48" s="144"/>
      <c r="JYV48" s="144"/>
      <c r="JYW48" s="141"/>
      <c r="JYX48" s="141"/>
      <c r="JYY48" s="142"/>
      <c r="JYZ48" s="142"/>
      <c r="JZA48" s="143"/>
      <c r="JZB48" s="144"/>
      <c r="JZC48" s="144"/>
      <c r="JZD48" s="144"/>
      <c r="JZE48" s="141"/>
      <c r="JZF48" s="141"/>
      <c r="JZG48" s="142"/>
      <c r="JZH48" s="142"/>
      <c r="JZI48" s="143"/>
      <c r="JZJ48" s="144"/>
      <c r="JZK48" s="144"/>
      <c r="JZL48" s="144"/>
      <c r="JZM48" s="141"/>
      <c r="JZN48" s="141"/>
      <c r="JZO48" s="142"/>
      <c r="JZP48" s="142"/>
      <c r="JZQ48" s="143"/>
      <c r="JZR48" s="144"/>
      <c r="JZS48" s="144"/>
      <c r="JZT48" s="144"/>
      <c r="JZU48" s="141"/>
      <c r="JZV48" s="141"/>
      <c r="JZW48" s="142"/>
      <c r="JZX48" s="142"/>
      <c r="JZY48" s="143"/>
      <c r="JZZ48" s="144"/>
      <c r="KAA48" s="144"/>
      <c r="KAB48" s="144"/>
      <c r="KAC48" s="141"/>
      <c r="KAD48" s="141"/>
      <c r="KAE48" s="142"/>
      <c r="KAF48" s="142"/>
      <c r="KAG48" s="143"/>
      <c r="KAH48" s="144"/>
      <c r="KAI48" s="144"/>
      <c r="KAJ48" s="144"/>
      <c r="KAK48" s="141"/>
      <c r="KAL48" s="141"/>
      <c r="KAM48" s="142"/>
      <c r="KAN48" s="142"/>
      <c r="KAO48" s="143"/>
      <c r="KAP48" s="144"/>
      <c r="KAQ48" s="144"/>
      <c r="KAR48" s="144"/>
      <c r="KAS48" s="141"/>
      <c r="KAT48" s="141"/>
      <c r="KAU48" s="142"/>
      <c r="KAV48" s="142"/>
      <c r="KAW48" s="143"/>
      <c r="KAX48" s="144"/>
      <c r="KAY48" s="144"/>
      <c r="KAZ48" s="144"/>
      <c r="KBA48" s="141"/>
      <c r="KBB48" s="141"/>
      <c r="KBC48" s="142"/>
      <c r="KBD48" s="142"/>
      <c r="KBE48" s="143"/>
      <c r="KBF48" s="144"/>
      <c r="KBG48" s="144"/>
      <c r="KBH48" s="144"/>
      <c r="KBI48" s="141"/>
      <c r="KBJ48" s="141"/>
      <c r="KBK48" s="142"/>
      <c r="KBL48" s="142"/>
      <c r="KBM48" s="143"/>
      <c r="KBN48" s="144"/>
      <c r="KBO48" s="144"/>
      <c r="KBP48" s="144"/>
      <c r="KBQ48" s="141"/>
      <c r="KBR48" s="141"/>
      <c r="KBS48" s="142"/>
      <c r="KBT48" s="142"/>
      <c r="KBU48" s="143"/>
      <c r="KBV48" s="144"/>
      <c r="KBW48" s="144"/>
      <c r="KBX48" s="144"/>
      <c r="KBY48" s="141"/>
      <c r="KBZ48" s="141"/>
      <c r="KCA48" s="142"/>
      <c r="KCB48" s="142"/>
      <c r="KCC48" s="143"/>
      <c r="KCD48" s="144"/>
      <c r="KCE48" s="144"/>
      <c r="KCF48" s="144"/>
      <c r="KCG48" s="141"/>
      <c r="KCH48" s="141"/>
      <c r="KCI48" s="142"/>
      <c r="KCJ48" s="142"/>
      <c r="KCK48" s="143"/>
      <c r="KCL48" s="144"/>
      <c r="KCM48" s="144"/>
      <c r="KCN48" s="144"/>
      <c r="KCO48" s="141"/>
      <c r="KCP48" s="141"/>
      <c r="KCQ48" s="142"/>
      <c r="KCR48" s="142"/>
      <c r="KCS48" s="143"/>
      <c r="KCT48" s="144"/>
      <c r="KCU48" s="144"/>
      <c r="KCV48" s="144"/>
      <c r="KCW48" s="141"/>
      <c r="KCX48" s="141"/>
      <c r="KCY48" s="142"/>
      <c r="KCZ48" s="142"/>
      <c r="KDA48" s="143"/>
      <c r="KDB48" s="144"/>
      <c r="KDC48" s="144"/>
      <c r="KDD48" s="144"/>
      <c r="KDE48" s="141"/>
      <c r="KDF48" s="141"/>
      <c r="KDG48" s="142"/>
      <c r="KDH48" s="142"/>
      <c r="KDI48" s="143"/>
      <c r="KDJ48" s="144"/>
      <c r="KDK48" s="144"/>
      <c r="KDL48" s="144"/>
      <c r="KDM48" s="141"/>
      <c r="KDN48" s="141"/>
      <c r="KDO48" s="142"/>
      <c r="KDP48" s="142"/>
      <c r="KDQ48" s="143"/>
      <c r="KDR48" s="144"/>
      <c r="KDS48" s="144"/>
      <c r="KDT48" s="144"/>
      <c r="KDU48" s="141"/>
      <c r="KDV48" s="141"/>
      <c r="KDW48" s="142"/>
      <c r="KDX48" s="142"/>
      <c r="KDY48" s="143"/>
      <c r="KDZ48" s="144"/>
      <c r="KEA48" s="144"/>
      <c r="KEB48" s="144"/>
      <c r="KEC48" s="141"/>
      <c r="KED48" s="141"/>
      <c r="KEE48" s="142"/>
      <c r="KEF48" s="142"/>
      <c r="KEG48" s="143"/>
      <c r="KEH48" s="144"/>
      <c r="KEI48" s="144"/>
      <c r="KEJ48" s="144"/>
      <c r="KEK48" s="141"/>
      <c r="KEL48" s="141"/>
      <c r="KEM48" s="142"/>
      <c r="KEN48" s="142"/>
      <c r="KEO48" s="143"/>
      <c r="KEP48" s="144"/>
      <c r="KEQ48" s="144"/>
      <c r="KER48" s="144"/>
      <c r="KES48" s="141"/>
      <c r="KET48" s="141"/>
      <c r="KEU48" s="142"/>
      <c r="KEV48" s="142"/>
      <c r="KEW48" s="143"/>
      <c r="KEX48" s="144"/>
      <c r="KEY48" s="144"/>
      <c r="KEZ48" s="144"/>
      <c r="KFA48" s="141"/>
      <c r="KFB48" s="141"/>
      <c r="KFC48" s="142"/>
      <c r="KFD48" s="142"/>
      <c r="KFE48" s="143"/>
      <c r="KFF48" s="144"/>
      <c r="KFG48" s="144"/>
      <c r="KFH48" s="144"/>
      <c r="KFI48" s="141"/>
      <c r="KFJ48" s="141"/>
      <c r="KFK48" s="142"/>
      <c r="KFL48" s="142"/>
      <c r="KFM48" s="143"/>
      <c r="KFN48" s="144"/>
      <c r="KFO48" s="144"/>
      <c r="KFP48" s="144"/>
      <c r="KFQ48" s="141"/>
      <c r="KFR48" s="141"/>
      <c r="KFS48" s="142"/>
      <c r="KFT48" s="142"/>
      <c r="KFU48" s="143"/>
      <c r="KFV48" s="144"/>
      <c r="KFW48" s="144"/>
      <c r="KFX48" s="144"/>
      <c r="KFY48" s="141"/>
      <c r="KFZ48" s="141"/>
      <c r="KGA48" s="142"/>
      <c r="KGB48" s="142"/>
      <c r="KGC48" s="143"/>
      <c r="KGD48" s="144"/>
      <c r="KGE48" s="144"/>
      <c r="KGF48" s="144"/>
      <c r="KGG48" s="141"/>
      <c r="KGH48" s="141"/>
      <c r="KGI48" s="142"/>
      <c r="KGJ48" s="142"/>
      <c r="KGK48" s="143"/>
      <c r="KGL48" s="144"/>
      <c r="KGM48" s="144"/>
      <c r="KGN48" s="144"/>
      <c r="KGO48" s="141"/>
      <c r="KGP48" s="141"/>
      <c r="KGQ48" s="142"/>
      <c r="KGR48" s="142"/>
      <c r="KGS48" s="143"/>
      <c r="KGT48" s="144"/>
      <c r="KGU48" s="144"/>
      <c r="KGV48" s="144"/>
      <c r="KGW48" s="141"/>
      <c r="KGX48" s="141"/>
      <c r="KGY48" s="142"/>
      <c r="KGZ48" s="142"/>
      <c r="KHA48" s="143"/>
      <c r="KHB48" s="144"/>
      <c r="KHC48" s="144"/>
      <c r="KHD48" s="144"/>
      <c r="KHE48" s="141"/>
      <c r="KHF48" s="141"/>
      <c r="KHG48" s="142"/>
      <c r="KHH48" s="142"/>
      <c r="KHI48" s="143"/>
      <c r="KHJ48" s="144"/>
      <c r="KHK48" s="144"/>
      <c r="KHL48" s="144"/>
      <c r="KHM48" s="141"/>
      <c r="KHN48" s="141"/>
      <c r="KHO48" s="142"/>
      <c r="KHP48" s="142"/>
      <c r="KHQ48" s="143"/>
      <c r="KHR48" s="144"/>
      <c r="KHS48" s="144"/>
      <c r="KHT48" s="144"/>
      <c r="KHU48" s="141"/>
      <c r="KHV48" s="141"/>
      <c r="KHW48" s="142"/>
      <c r="KHX48" s="142"/>
      <c r="KHY48" s="143"/>
      <c r="KHZ48" s="144"/>
      <c r="KIA48" s="144"/>
      <c r="KIB48" s="144"/>
      <c r="KIC48" s="141"/>
      <c r="KID48" s="141"/>
      <c r="KIE48" s="142"/>
      <c r="KIF48" s="142"/>
      <c r="KIG48" s="143"/>
      <c r="KIH48" s="144"/>
      <c r="KII48" s="144"/>
      <c r="KIJ48" s="144"/>
      <c r="KIK48" s="141"/>
      <c r="KIL48" s="141"/>
      <c r="KIM48" s="142"/>
      <c r="KIN48" s="142"/>
      <c r="KIO48" s="143"/>
      <c r="KIP48" s="144"/>
      <c r="KIQ48" s="144"/>
      <c r="KIR48" s="144"/>
      <c r="KIS48" s="141"/>
      <c r="KIT48" s="141"/>
      <c r="KIU48" s="142"/>
      <c r="KIV48" s="142"/>
      <c r="KIW48" s="143"/>
      <c r="KIX48" s="144"/>
      <c r="KIY48" s="144"/>
      <c r="KIZ48" s="144"/>
      <c r="KJA48" s="141"/>
      <c r="KJB48" s="141"/>
      <c r="KJC48" s="142"/>
      <c r="KJD48" s="142"/>
      <c r="KJE48" s="143"/>
      <c r="KJF48" s="144"/>
      <c r="KJG48" s="144"/>
      <c r="KJH48" s="144"/>
      <c r="KJI48" s="141"/>
      <c r="KJJ48" s="141"/>
      <c r="KJK48" s="142"/>
      <c r="KJL48" s="142"/>
      <c r="KJM48" s="143"/>
      <c r="KJN48" s="144"/>
      <c r="KJO48" s="144"/>
      <c r="KJP48" s="144"/>
      <c r="KJQ48" s="141"/>
      <c r="KJR48" s="141"/>
      <c r="KJS48" s="142"/>
      <c r="KJT48" s="142"/>
      <c r="KJU48" s="143"/>
      <c r="KJV48" s="144"/>
      <c r="KJW48" s="144"/>
      <c r="KJX48" s="144"/>
      <c r="KJY48" s="141"/>
      <c r="KJZ48" s="141"/>
      <c r="KKA48" s="142"/>
      <c r="KKB48" s="142"/>
      <c r="KKC48" s="143"/>
      <c r="KKD48" s="144"/>
      <c r="KKE48" s="144"/>
      <c r="KKF48" s="144"/>
      <c r="KKG48" s="141"/>
      <c r="KKH48" s="141"/>
      <c r="KKI48" s="142"/>
      <c r="KKJ48" s="142"/>
      <c r="KKK48" s="143"/>
      <c r="KKL48" s="144"/>
      <c r="KKM48" s="144"/>
      <c r="KKN48" s="144"/>
      <c r="KKO48" s="141"/>
      <c r="KKP48" s="141"/>
      <c r="KKQ48" s="142"/>
      <c r="KKR48" s="142"/>
      <c r="KKS48" s="143"/>
      <c r="KKT48" s="144"/>
      <c r="KKU48" s="144"/>
      <c r="KKV48" s="144"/>
      <c r="KKW48" s="141"/>
      <c r="KKX48" s="141"/>
      <c r="KKY48" s="142"/>
      <c r="KKZ48" s="142"/>
      <c r="KLA48" s="143"/>
      <c r="KLB48" s="144"/>
      <c r="KLC48" s="144"/>
      <c r="KLD48" s="144"/>
      <c r="KLE48" s="141"/>
      <c r="KLF48" s="141"/>
      <c r="KLG48" s="142"/>
      <c r="KLH48" s="142"/>
      <c r="KLI48" s="143"/>
      <c r="KLJ48" s="144"/>
      <c r="KLK48" s="144"/>
      <c r="KLL48" s="144"/>
      <c r="KLM48" s="141"/>
      <c r="KLN48" s="141"/>
      <c r="KLO48" s="142"/>
      <c r="KLP48" s="142"/>
      <c r="KLQ48" s="143"/>
      <c r="KLR48" s="144"/>
      <c r="KLS48" s="144"/>
      <c r="KLT48" s="144"/>
      <c r="KLU48" s="141"/>
      <c r="KLV48" s="141"/>
      <c r="KLW48" s="142"/>
      <c r="KLX48" s="142"/>
      <c r="KLY48" s="143"/>
      <c r="KLZ48" s="144"/>
      <c r="KMA48" s="144"/>
      <c r="KMB48" s="144"/>
      <c r="KMC48" s="141"/>
      <c r="KMD48" s="141"/>
      <c r="KME48" s="142"/>
      <c r="KMF48" s="142"/>
      <c r="KMG48" s="143"/>
      <c r="KMH48" s="144"/>
      <c r="KMI48" s="144"/>
      <c r="KMJ48" s="144"/>
      <c r="KMK48" s="141"/>
      <c r="KML48" s="141"/>
      <c r="KMM48" s="142"/>
      <c r="KMN48" s="142"/>
      <c r="KMO48" s="143"/>
      <c r="KMP48" s="144"/>
      <c r="KMQ48" s="144"/>
      <c r="KMR48" s="144"/>
      <c r="KMS48" s="141"/>
      <c r="KMT48" s="141"/>
      <c r="KMU48" s="142"/>
      <c r="KMV48" s="142"/>
      <c r="KMW48" s="143"/>
      <c r="KMX48" s="144"/>
      <c r="KMY48" s="144"/>
      <c r="KMZ48" s="144"/>
      <c r="KNA48" s="141"/>
      <c r="KNB48" s="141"/>
      <c r="KNC48" s="142"/>
      <c r="KND48" s="142"/>
      <c r="KNE48" s="143"/>
      <c r="KNF48" s="144"/>
      <c r="KNG48" s="144"/>
      <c r="KNH48" s="144"/>
      <c r="KNI48" s="141"/>
      <c r="KNJ48" s="141"/>
      <c r="KNK48" s="142"/>
      <c r="KNL48" s="142"/>
      <c r="KNM48" s="143"/>
      <c r="KNN48" s="144"/>
      <c r="KNO48" s="144"/>
      <c r="KNP48" s="144"/>
      <c r="KNQ48" s="141"/>
      <c r="KNR48" s="141"/>
      <c r="KNS48" s="142"/>
      <c r="KNT48" s="142"/>
      <c r="KNU48" s="143"/>
      <c r="KNV48" s="144"/>
      <c r="KNW48" s="144"/>
      <c r="KNX48" s="144"/>
      <c r="KNY48" s="141"/>
      <c r="KNZ48" s="141"/>
      <c r="KOA48" s="142"/>
      <c r="KOB48" s="142"/>
      <c r="KOC48" s="143"/>
      <c r="KOD48" s="144"/>
      <c r="KOE48" s="144"/>
      <c r="KOF48" s="144"/>
      <c r="KOG48" s="141"/>
      <c r="KOH48" s="141"/>
      <c r="KOI48" s="142"/>
      <c r="KOJ48" s="142"/>
      <c r="KOK48" s="143"/>
      <c r="KOL48" s="144"/>
      <c r="KOM48" s="144"/>
      <c r="KON48" s="144"/>
      <c r="KOO48" s="141"/>
      <c r="KOP48" s="141"/>
      <c r="KOQ48" s="142"/>
      <c r="KOR48" s="142"/>
      <c r="KOS48" s="143"/>
      <c r="KOT48" s="144"/>
      <c r="KOU48" s="144"/>
      <c r="KOV48" s="144"/>
      <c r="KOW48" s="141"/>
      <c r="KOX48" s="141"/>
      <c r="KOY48" s="142"/>
      <c r="KOZ48" s="142"/>
      <c r="KPA48" s="143"/>
      <c r="KPB48" s="144"/>
      <c r="KPC48" s="144"/>
      <c r="KPD48" s="144"/>
      <c r="KPE48" s="141"/>
      <c r="KPF48" s="141"/>
      <c r="KPG48" s="142"/>
      <c r="KPH48" s="142"/>
      <c r="KPI48" s="143"/>
      <c r="KPJ48" s="144"/>
      <c r="KPK48" s="144"/>
      <c r="KPL48" s="144"/>
      <c r="KPM48" s="141"/>
      <c r="KPN48" s="141"/>
      <c r="KPO48" s="142"/>
      <c r="KPP48" s="142"/>
      <c r="KPQ48" s="143"/>
      <c r="KPR48" s="144"/>
      <c r="KPS48" s="144"/>
      <c r="KPT48" s="144"/>
      <c r="KPU48" s="141"/>
      <c r="KPV48" s="141"/>
      <c r="KPW48" s="142"/>
      <c r="KPX48" s="142"/>
      <c r="KPY48" s="143"/>
      <c r="KPZ48" s="144"/>
      <c r="KQA48" s="144"/>
      <c r="KQB48" s="144"/>
      <c r="KQC48" s="141"/>
      <c r="KQD48" s="141"/>
      <c r="KQE48" s="142"/>
      <c r="KQF48" s="142"/>
      <c r="KQG48" s="143"/>
      <c r="KQH48" s="144"/>
      <c r="KQI48" s="144"/>
      <c r="KQJ48" s="144"/>
      <c r="KQK48" s="141"/>
      <c r="KQL48" s="141"/>
      <c r="KQM48" s="142"/>
      <c r="KQN48" s="142"/>
      <c r="KQO48" s="143"/>
      <c r="KQP48" s="144"/>
      <c r="KQQ48" s="144"/>
      <c r="KQR48" s="144"/>
      <c r="KQS48" s="141"/>
      <c r="KQT48" s="141"/>
      <c r="KQU48" s="142"/>
      <c r="KQV48" s="142"/>
      <c r="KQW48" s="143"/>
      <c r="KQX48" s="144"/>
      <c r="KQY48" s="144"/>
      <c r="KQZ48" s="144"/>
      <c r="KRA48" s="141"/>
      <c r="KRB48" s="141"/>
      <c r="KRC48" s="142"/>
      <c r="KRD48" s="142"/>
      <c r="KRE48" s="143"/>
      <c r="KRF48" s="144"/>
      <c r="KRG48" s="144"/>
      <c r="KRH48" s="144"/>
      <c r="KRI48" s="141"/>
      <c r="KRJ48" s="141"/>
      <c r="KRK48" s="142"/>
      <c r="KRL48" s="142"/>
      <c r="KRM48" s="143"/>
      <c r="KRN48" s="144"/>
      <c r="KRO48" s="144"/>
      <c r="KRP48" s="144"/>
      <c r="KRQ48" s="141"/>
      <c r="KRR48" s="141"/>
      <c r="KRS48" s="142"/>
      <c r="KRT48" s="142"/>
      <c r="KRU48" s="143"/>
      <c r="KRV48" s="144"/>
      <c r="KRW48" s="144"/>
      <c r="KRX48" s="144"/>
      <c r="KRY48" s="141"/>
      <c r="KRZ48" s="141"/>
      <c r="KSA48" s="142"/>
      <c r="KSB48" s="142"/>
      <c r="KSC48" s="143"/>
      <c r="KSD48" s="144"/>
      <c r="KSE48" s="144"/>
      <c r="KSF48" s="144"/>
      <c r="KSG48" s="141"/>
      <c r="KSH48" s="141"/>
      <c r="KSI48" s="142"/>
      <c r="KSJ48" s="142"/>
      <c r="KSK48" s="143"/>
      <c r="KSL48" s="144"/>
      <c r="KSM48" s="144"/>
      <c r="KSN48" s="144"/>
      <c r="KSO48" s="141"/>
      <c r="KSP48" s="141"/>
      <c r="KSQ48" s="142"/>
      <c r="KSR48" s="142"/>
      <c r="KSS48" s="143"/>
      <c r="KST48" s="144"/>
      <c r="KSU48" s="144"/>
      <c r="KSV48" s="144"/>
      <c r="KSW48" s="141"/>
      <c r="KSX48" s="141"/>
      <c r="KSY48" s="142"/>
      <c r="KSZ48" s="142"/>
      <c r="KTA48" s="143"/>
      <c r="KTB48" s="144"/>
      <c r="KTC48" s="144"/>
      <c r="KTD48" s="144"/>
      <c r="KTE48" s="141"/>
      <c r="KTF48" s="141"/>
      <c r="KTG48" s="142"/>
      <c r="KTH48" s="142"/>
      <c r="KTI48" s="143"/>
      <c r="KTJ48" s="144"/>
      <c r="KTK48" s="144"/>
      <c r="KTL48" s="144"/>
      <c r="KTM48" s="141"/>
      <c r="KTN48" s="141"/>
      <c r="KTO48" s="142"/>
      <c r="KTP48" s="142"/>
      <c r="KTQ48" s="143"/>
      <c r="KTR48" s="144"/>
      <c r="KTS48" s="144"/>
      <c r="KTT48" s="144"/>
      <c r="KTU48" s="141"/>
      <c r="KTV48" s="141"/>
      <c r="KTW48" s="142"/>
      <c r="KTX48" s="142"/>
      <c r="KTY48" s="143"/>
      <c r="KTZ48" s="144"/>
      <c r="KUA48" s="144"/>
      <c r="KUB48" s="144"/>
      <c r="KUC48" s="141"/>
      <c r="KUD48" s="141"/>
      <c r="KUE48" s="142"/>
      <c r="KUF48" s="142"/>
      <c r="KUG48" s="143"/>
      <c r="KUH48" s="144"/>
      <c r="KUI48" s="144"/>
      <c r="KUJ48" s="144"/>
      <c r="KUK48" s="141"/>
      <c r="KUL48" s="141"/>
      <c r="KUM48" s="142"/>
      <c r="KUN48" s="142"/>
      <c r="KUO48" s="143"/>
      <c r="KUP48" s="144"/>
      <c r="KUQ48" s="144"/>
      <c r="KUR48" s="144"/>
      <c r="KUS48" s="141"/>
      <c r="KUT48" s="141"/>
      <c r="KUU48" s="142"/>
      <c r="KUV48" s="142"/>
      <c r="KUW48" s="143"/>
      <c r="KUX48" s="144"/>
      <c r="KUY48" s="144"/>
      <c r="KUZ48" s="144"/>
      <c r="KVA48" s="141"/>
      <c r="KVB48" s="141"/>
      <c r="KVC48" s="142"/>
      <c r="KVD48" s="142"/>
      <c r="KVE48" s="143"/>
      <c r="KVF48" s="144"/>
      <c r="KVG48" s="144"/>
      <c r="KVH48" s="144"/>
      <c r="KVI48" s="141"/>
      <c r="KVJ48" s="141"/>
      <c r="KVK48" s="142"/>
      <c r="KVL48" s="142"/>
      <c r="KVM48" s="143"/>
      <c r="KVN48" s="144"/>
      <c r="KVO48" s="144"/>
      <c r="KVP48" s="144"/>
      <c r="KVQ48" s="141"/>
      <c r="KVR48" s="141"/>
      <c r="KVS48" s="142"/>
      <c r="KVT48" s="142"/>
      <c r="KVU48" s="143"/>
      <c r="KVV48" s="144"/>
      <c r="KVW48" s="144"/>
      <c r="KVX48" s="144"/>
      <c r="KVY48" s="141"/>
      <c r="KVZ48" s="141"/>
      <c r="KWA48" s="142"/>
      <c r="KWB48" s="142"/>
      <c r="KWC48" s="143"/>
      <c r="KWD48" s="144"/>
      <c r="KWE48" s="144"/>
      <c r="KWF48" s="144"/>
      <c r="KWG48" s="141"/>
      <c r="KWH48" s="141"/>
      <c r="KWI48" s="142"/>
      <c r="KWJ48" s="142"/>
      <c r="KWK48" s="143"/>
      <c r="KWL48" s="144"/>
      <c r="KWM48" s="144"/>
      <c r="KWN48" s="144"/>
      <c r="KWO48" s="141"/>
      <c r="KWP48" s="141"/>
      <c r="KWQ48" s="142"/>
      <c r="KWR48" s="142"/>
      <c r="KWS48" s="143"/>
      <c r="KWT48" s="144"/>
      <c r="KWU48" s="144"/>
      <c r="KWV48" s="144"/>
      <c r="KWW48" s="141"/>
      <c r="KWX48" s="141"/>
      <c r="KWY48" s="142"/>
      <c r="KWZ48" s="142"/>
      <c r="KXA48" s="143"/>
      <c r="KXB48" s="144"/>
      <c r="KXC48" s="144"/>
      <c r="KXD48" s="144"/>
      <c r="KXE48" s="141"/>
      <c r="KXF48" s="141"/>
      <c r="KXG48" s="142"/>
      <c r="KXH48" s="142"/>
      <c r="KXI48" s="143"/>
      <c r="KXJ48" s="144"/>
      <c r="KXK48" s="144"/>
      <c r="KXL48" s="144"/>
      <c r="KXM48" s="141"/>
      <c r="KXN48" s="141"/>
      <c r="KXO48" s="142"/>
      <c r="KXP48" s="142"/>
      <c r="KXQ48" s="143"/>
      <c r="KXR48" s="144"/>
      <c r="KXS48" s="144"/>
      <c r="KXT48" s="144"/>
      <c r="KXU48" s="141"/>
      <c r="KXV48" s="141"/>
      <c r="KXW48" s="142"/>
      <c r="KXX48" s="142"/>
      <c r="KXY48" s="143"/>
      <c r="KXZ48" s="144"/>
      <c r="KYA48" s="144"/>
      <c r="KYB48" s="144"/>
      <c r="KYC48" s="141"/>
      <c r="KYD48" s="141"/>
      <c r="KYE48" s="142"/>
      <c r="KYF48" s="142"/>
      <c r="KYG48" s="143"/>
      <c r="KYH48" s="144"/>
      <c r="KYI48" s="144"/>
      <c r="KYJ48" s="144"/>
      <c r="KYK48" s="141"/>
      <c r="KYL48" s="141"/>
      <c r="KYM48" s="142"/>
      <c r="KYN48" s="142"/>
      <c r="KYO48" s="143"/>
      <c r="KYP48" s="144"/>
      <c r="KYQ48" s="144"/>
      <c r="KYR48" s="144"/>
      <c r="KYS48" s="141"/>
      <c r="KYT48" s="141"/>
      <c r="KYU48" s="142"/>
      <c r="KYV48" s="142"/>
      <c r="KYW48" s="143"/>
      <c r="KYX48" s="144"/>
      <c r="KYY48" s="144"/>
      <c r="KYZ48" s="144"/>
      <c r="KZA48" s="141"/>
      <c r="KZB48" s="141"/>
      <c r="KZC48" s="142"/>
      <c r="KZD48" s="142"/>
      <c r="KZE48" s="143"/>
      <c r="KZF48" s="144"/>
      <c r="KZG48" s="144"/>
      <c r="KZH48" s="144"/>
      <c r="KZI48" s="141"/>
      <c r="KZJ48" s="141"/>
      <c r="KZK48" s="142"/>
      <c r="KZL48" s="142"/>
      <c r="KZM48" s="143"/>
      <c r="KZN48" s="144"/>
      <c r="KZO48" s="144"/>
      <c r="KZP48" s="144"/>
      <c r="KZQ48" s="141"/>
      <c r="KZR48" s="141"/>
      <c r="KZS48" s="142"/>
      <c r="KZT48" s="142"/>
      <c r="KZU48" s="143"/>
      <c r="KZV48" s="144"/>
      <c r="KZW48" s="144"/>
      <c r="KZX48" s="144"/>
      <c r="KZY48" s="141"/>
      <c r="KZZ48" s="141"/>
      <c r="LAA48" s="142"/>
      <c r="LAB48" s="142"/>
      <c r="LAC48" s="143"/>
      <c r="LAD48" s="144"/>
      <c r="LAE48" s="144"/>
      <c r="LAF48" s="144"/>
      <c r="LAG48" s="141"/>
      <c r="LAH48" s="141"/>
      <c r="LAI48" s="142"/>
      <c r="LAJ48" s="142"/>
      <c r="LAK48" s="143"/>
      <c r="LAL48" s="144"/>
      <c r="LAM48" s="144"/>
      <c r="LAN48" s="144"/>
      <c r="LAO48" s="141"/>
      <c r="LAP48" s="141"/>
      <c r="LAQ48" s="142"/>
      <c r="LAR48" s="142"/>
      <c r="LAS48" s="143"/>
      <c r="LAT48" s="144"/>
      <c r="LAU48" s="144"/>
      <c r="LAV48" s="144"/>
      <c r="LAW48" s="141"/>
      <c r="LAX48" s="141"/>
      <c r="LAY48" s="142"/>
      <c r="LAZ48" s="142"/>
      <c r="LBA48" s="143"/>
      <c r="LBB48" s="144"/>
      <c r="LBC48" s="144"/>
      <c r="LBD48" s="144"/>
      <c r="LBE48" s="141"/>
      <c r="LBF48" s="141"/>
      <c r="LBG48" s="142"/>
      <c r="LBH48" s="142"/>
      <c r="LBI48" s="143"/>
      <c r="LBJ48" s="144"/>
      <c r="LBK48" s="144"/>
      <c r="LBL48" s="144"/>
      <c r="LBM48" s="141"/>
      <c r="LBN48" s="141"/>
      <c r="LBO48" s="142"/>
      <c r="LBP48" s="142"/>
      <c r="LBQ48" s="143"/>
      <c r="LBR48" s="144"/>
      <c r="LBS48" s="144"/>
      <c r="LBT48" s="144"/>
      <c r="LBU48" s="141"/>
      <c r="LBV48" s="141"/>
      <c r="LBW48" s="142"/>
      <c r="LBX48" s="142"/>
      <c r="LBY48" s="143"/>
      <c r="LBZ48" s="144"/>
      <c r="LCA48" s="144"/>
      <c r="LCB48" s="144"/>
      <c r="LCC48" s="141"/>
      <c r="LCD48" s="141"/>
      <c r="LCE48" s="142"/>
      <c r="LCF48" s="142"/>
      <c r="LCG48" s="143"/>
      <c r="LCH48" s="144"/>
      <c r="LCI48" s="144"/>
      <c r="LCJ48" s="144"/>
      <c r="LCK48" s="141"/>
      <c r="LCL48" s="141"/>
      <c r="LCM48" s="142"/>
      <c r="LCN48" s="142"/>
      <c r="LCO48" s="143"/>
      <c r="LCP48" s="144"/>
      <c r="LCQ48" s="144"/>
      <c r="LCR48" s="144"/>
      <c r="LCS48" s="141"/>
      <c r="LCT48" s="141"/>
      <c r="LCU48" s="142"/>
      <c r="LCV48" s="142"/>
      <c r="LCW48" s="143"/>
      <c r="LCX48" s="144"/>
      <c r="LCY48" s="144"/>
      <c r="LCZ48" s="144"/>
      <c r="LDA48" s="141"/>
      <c r="LDB48" s="141"/>
      <c r="LDC48" s="142"/>
      <c r="LDD48" s="142"/>
      <c r="LDE48" s="143"/>
      <c r="LDF48" s="144"/>
      <c r="LDG48" s="144"/>
      <c r="LDH48" s="144"/>
      <c r="LDI48" s="141"/>
      <c r="LDJ48" s="141"/>
      <c r="LDK48" s="142"/>
      <c r="LDL48" s="142"/>
      <c r="LDM48" s="143"/>
      <c r="LDN48" s="144"/>
      <c r="LDO48" s="144"/>
      <c r="LDP48" s="144"/>
      <c r="LDQ48" s="141"/>
      <c r="LDR48" s="141"/>
      <c r="LDS48" s="142"/>
      <c r="LDT48" s="142"/>
      <c r="LDU48" s="143"/>
      <c r="LDV48" s="144"/>
      <c r="LDW48" s="144"/>
      <c r="LDX48" s="144"/>
      <c r="LDY48" s="141"/>
      <c r="LDZ48" s="141"/>
      <c r="LEA48" s="142"/>
      <c r="LEB48" s="142"/>
      <c r="LEC48" s="143"/>
      <c r="LED48" s="144"/>
      <c r="LEE48" s="144"/>
      <c r="LEF48" s="144"/>
      <c r="LEG48" s="141"/>
      <c r="LEH48" s="141"/>
      <c r="LEI48" s="142"/>
      <c r="LEJ48" s="142"/>
      <c r="LEK48" s="143"/>
      <c r="LEL48" s="144"/>
      <c r="LEM48" s="144"/>
      <c r="LEN48" s="144"/>
      <c r="LEO48" s="141"/>
      <c r="LEP48" s="141"/>
      <c r="LEQ48" s="142"/>
      <c r="LER48" s="142"/>
      <c r="LES48" s="143"/>
      <c r="LET48" s="144"/>
      <c r="LEU48" s="144"/>
      <c r="LEV48" s="144"/>
      <c r="LEW48" s="141"/>
      <c r="LEX48" s="141"/>
      <c r="LEY48" s="142"/>
      <c r="LEZ48" s="142"/>
      <c r="LFA48" s="143"/>
      <c r="LFB48" s="144"/>
      <c r="LFC48" s="144"/>
      <c r="LFD48" s="144"/>
      <c r="LFE48" s="141"/>
      <c r="LFF48" s="141"/>
      <c r="LFG48" s="142"/>
      <c r="LFH48" s="142"/>
      <c r="LFI48" s="143"/>
      <c r="LFJ48" s="144"/>
      <c r="LFK48" s="144"/>
      <c r="LFL48" s="144"/>
      <c r="LFM48" s="141"/>
      <c r="LFN48" s="141"/>
      <c r="LFO48" s="142"/>
      <c r="LFP48" s="142"/>
      <c r="LFQ48" s="143"/>
      <c r="LFR48" s="144"/>
      <c r="LFS48" s="144"/>
      <c r="LFT48" s="144"/>
      <c r="LFU48" s="141"/>
      <c r="LFV48" s="141"/>
      <c r="LFW48" s="142"/>
      <c r="LFX48" s="142"/>
      <c r="LFY48" s="143"/>
      <c r="LFZ48" s="144"/>
      <c r="LGA48" s="144"/>
      <c r="LGB48" s="144"/>
      <c r="LGC48" s="141"/>
      <c r="LGD48" s="141"/>
      <c r="LGE48" s="142"/>
      <c r="LGF48" s="142"/>
      <c r="LGG48" s="143"/>
      <c r="LGH48" s="144"/>
      <c r="LGI48" s="144"/>
      <c r="LGJ48" s="144"/>
      <c r="LGK48" s="141"/>
      <c r="LGL48" s="141"/>
      <c r="LGM48" s="142"/>
      <c r="LGN48" s="142"/>
      <c r="LGO48" s="143"/>
      <c r="LGP48" s="144"/>
      <c r="LGQ48" s="144"/>
      <c r="LGR48" s="144"/>
      <c r="LGS48" s="141"/>
      <c r="LGT48" s="141"/>
      <c r="LGU48" s="142"/>
      <c r="LGV48" s="142"/>
      <c r="LGW48" s="143"/>
      <c r="LGX48" s="144"/>
      <c r="LGY48" s="144"/>
      <c r="LGZ48" s="144"/>
      <c r="LHA48" s="141"/>
      <c r="LHB48" s="141"/>
      <c r="LHC48" s="142"/>
      <c r="LHD48" s="142"/>
      <c r="LHE48" s="143"/>
      <c r="LHF48" s="144"/>
      <c r="LHG48" s="144"/>
      <c r="LHH48" s="144"/>
      <c r="LHI48" s="141"/>
      <c r="LHJ48" s="141"/>
      <c r="LHK48" s="142"/>
      <c r="LHL48" s="142"/>
      <c r="LHM48" s="143"/>
      <c r="LHN48" s="144"/>
      <c r="LHO48" s="144"/>
      <c r="LHP48" s="144"/>
      <c r="LHQ48" s="141"/>
      <c r="LHR48" s="141"/>
      <c r="LHS48" s="142"/>
      <c r="LHT48" s="142"/>
      <c r="LHU48" s="143"/>
      <c r="LHV48" s="144"/>
      <c r="LHW48" s="144"/>
      <c r="LHX48" s="144"/>
      <c r="LHY48" s="141"/>
      <c r="LHZ48" s="141"/>
      <c r="LIA48" s="142"/>
      <c r="LIB48" s="142"/>
      <c r="LIC48" s="143"/>
      <c r="LID48" s="144"/>
      <c r="LIE48" s="144"/>
      <c r="LIF48" s="144"/>
      <c r="LIG48" s="141"/>
      <c r="LIH48" s="141"/>
      <c r="LII48" s="142"/>
      <c r="LIJ48" s="142"/>
      <c r="LIK48" s="143"/>
      <c r="LIL48" s="144"/>
      <c r="LIM48" s="144"/>
      <c r="LIN48" s="144"/>
      <c r="LIO48" s="141"/>
      <c r="LIP48" s="141"/>
      <c r="LIQ48" s="142"/>
      <c r="LIR48" s="142"/>
      <c r="LIS48" s="143"/>
      <c r="LIT48" s="144"/>
      <c r="LIU48" s="144"/>
      <c r="LIV48" s="144"/>
      <c r="LIW48" s="141"/>
      <c r="LIX48" s="141"/>
      <c r="LIY48" s="142"/>
      <c r="LIZ48" s="142"/>
      <c r="LJA48" s="143"/>
      <c r="LJB48" s="144"/>
      <c r="LJC48" s="144"/>
      <c r="LJD48" s="144"/>
      <c r="LJE48" s="141"/>
      <c r="LJF48" s="141"/>
      <c r="LJG48" s="142"/>
      <c r="LJH48" s="142"/>
      <c r="LJI48" s="143"/>
      <c r="LJJ48" s="144"/>
      <c r="LJK48" s="144"/>
      <c r="LJL48" s="144"/>
      <c r="LJM48" s="141"/>
      <c r="LJN48" s="141"/>
      <c r="LJO48" s="142"/>
      <c r="LJP48" s="142"/>
      <c r="LJQ48" s="143"/>
      <c r="LJR48" s="144"/>
      <c r="LJS48" s="144"/>
      <c r="LJT48" s="144"/>
      <c r="LJU48" s="141"/>
      <c r="LJV48" s="141"/>
      <c r="LJW48" s="142"/>
      <c r="LJX48" s="142"/>
      <c r="LJY48" s="143"/>
      <c r="LJZ48" s="144"/>
      <c r="LKA48" s="144"/>
      <c r="LKB48" s="144"/>
      <c r="LKC48" s="141"/>
      <c r="LKD48" s="141"/>
      <c r="LKE48" s="142"/>
      <c r="LKF48" s="142"/>
      <c r="LKG48" s="143"/>
      <c r="LKH48" s="144"/>
      <c r="LKI48" s="144"/>
      <c r="LKJ48" s="144"/>
      <c r="LKK48" s="141"/>
      <c r="LKL48" s="141"/>
      <c r="LKM48" s="142"/>
      <c r="LKN48" s="142"/>
      <c r="LKO48" s="143"/>
      <c r="LKP48" s="144"/>
      <c r="LKQ48" s="144"/>
      <c r="LKR48" s="144"/>
      <c r="LKS48" s="141"/>
      <c r="LKT48" s="141"/>
      <c r="LKU48" s="142"/>
      <c r="LKV48" s="142"/>
      <c r="LKW48" s="143"/>
      <c r="LKX48" s="144"/>
      <c r="LKY48" s="144"/>
      <c r="LKZ48" s="144"/>
      <c r="LLA48" s="141"/>
      <c r="LLB48" s="141"/>
      <c r="LLC48" s="142"/>
      <c r="LLD48" s="142"/>
      <c r="LLE48" s="143"/>
      <c r="LLF48" s="144"/>
      <c r="LLG48" s="144"/>
      <c r="LLH48" s="144"/>
      <c r="LLI48" s="141"/>
      <c r="LLJ48" s="141"/>
      <c r="LLK48" s="142"/>
      <c r="LLL48" s="142"/>
      <c r="LLM48" s="143"/>
      <c r="LLN48" s="144"/>
      <c r="LLO48" s="144"/>
      <c r="LLP48" s="144"/>
      <c r="LLQ48" s="141"/>
      <c r="LLR48" s="141"/>
      <c r="LLS48" s="142"/>
      <c r="LLT48" s="142"/>
      <c r="LLU48" s="143"/>
      <c r="LLV48" s="144"/>
      <c r="LLW48" s="144"/>
      <c r="LLX48" s="144"/>
      <c r="LLY48" s="141"/>
      <c r="LLZ48" s="141"/>
      <c r="LMA48" s="142"/>
      <c r="LMB48" s="142"/>
      <c r="LMC48" s="143"/>
      <c r="LMD48" s="144"/>
      <c r="LME48" s="144"/>
      <c r="LMF48" s="144"/>
      <c r="LMG48" s="141"/>
      <c r="LMH48" s="141"/>
      <c r="LMI48" s="142"/>
      <c r="LMJ48" s="142"/>
      <c r="LMK48" s="143"/>
      <c r="LML48" s="144"/>
      <c r="LMM48" s="144"/>
      <c r="LMN48" s="144"/>
      <c r="LMO48" s="141"/>
      <c r="LMP48" s="141"/>
      <c r="LMQ48" s="142"/>
      <c r="LMR48" s="142"/>
      <c r="LMS48" s="143"/>
      <c r="LMT48" s="144"/>
      <c r="LMU48" s="144"/>
      <c r="LMV48" s="144"/>
      <c r="LMW48" s="141"/>
      <c r="LMX48" s="141"/>
      <c r="LMY48" s="142"/>
      <c r="LMZ48" s="142"/>
      <c r="LNA48" s="143"/>
      <c r="LNB48" s="144"/>
      <c r="LNC48" s="144"/>
      <c r="LND48" s="144"/>
      <c r="LNE48" s="141"/>
      <c r="LNF48" s="141"/>
      <c r="LNG48" s="142"/>
      <c r="LNH48" s="142"/>
      <c r="LNI48" s="143"/>
      <c r="LNJ48" s="144"/>
      <c r="LNK48" s="144"/>
      <c r="LNL48" s="144"/>
      <c r="LNM48" s="141"/>
      <c r="LNN48" s="141"/>
      <c r="LNO48" s="142"/>
      <c r="LNP48" s="142"/>
      <c r="LNQ48" s="143"/>
      <c r="LNR48" s="144"/>
      <c r="LNS48" s="144"/>
      <c r="LNT48" s="144"/>
      <c r="LNU48" s="141"/>
      <c r="LNV48" s="141"/>
      <c r="LNW48" s="142"/>
      <c r="LNX48" s="142"/>
      <c r="LNY48" s="143"/>
      <c r="LNZ48" s="144"/>
      <c r="LOA48" s="144"/>
      <c r="LOB48" s="144"/>
      <c r="LOC48" s="141"/>
      <c r="LOD48" s="141"/>
      <c r="LOE48" s="142"/>
      <c r="LOF48" s="142"/>
      <c r="LOG48" s="143"/>
      <c r="LOH48" s="144"/>
      <c r="LOI48" s="144"/>
      <c r="LOJ48" s="144"/>
      <c r="LOK48" s="141"/>
      <c r="LOL48" s="141"/>
      <c r="LOM48" s="142"/>
      <c r="LON48" s="142"/>
      <c r="LOO48" s="143"/>
      <c r="LOP48" s="144"/>
      <c r="LOQ48" s="144"/>
      <c r="LOR48" s="144"/>
      <c r="LOS48" s="141"/>
      <c r="LOT48" s="141"/>
      <c r="LOU48" s="142"/>
      <c r="LOV48" s="142"/>
      <c r="LOW48" s="143"/>
      <c r="LOX48" s="144"/>
      <c r="LOY48" s="144"/>
      <c r="LOZ48" s="144"/>
      <c r="LPA48" s="141"/>
      <c r="LPB48" s="141"/>
      <c r="LPC48" s="142"/>
      <c r="LPD48" s="142"/>
      <c r="LPE48" s="143"/>
      <c r="LPF48" s="144"/>
      <c r="LPG48" s="144"/>
      <c r="LPH48" s="144"/>
      <c r="LPI48" s="141"/>
      <c r="LPJ48" s="141"/>
      <c r="LPK48" s="142"/>
      <c r="LPL48" s="142"/>
      <c r="LPM48" s="143"/>
      <c r="LPN48" s="144"/>
      <c r="LPO48" s="144"/>
      <c r="LPP48" s="144"/>
      <c r="LPQ48" s="141"/>
      <c r="LPR48" s="141"/>
      <c r="LPS48" s="142"/>
      <c r="LPT48" s="142"/>
      <c r="LPU48" s="143"/>
      <c r="LPV48" s="144"/>
      <c r="LPW48" s="144"/>
      <c r="LPX48" s="144"/>
      <c r="LPY48" s="141"/>
      <c r="LPZ48" s="141"/>
      <c r="LQA48" s="142"/>
      <c r="LQB48" s="142"/>
      <c r="LQC48" s="143"/>
      <c r="LQD48" s="144"/>
      <c r="LQE48" s="144"/>
      <c r="LQF48" s="144"/>
      <c r="LQG48" s="141"/>
      <c r="LQH48" s="141"/>
      <c r="LQI48" s="142"/>
      <c r="LQJ48" s="142"/>
      <c r="LQK48" s="143"/>
      <c r="LQL48" s="144"/>
      <c r="LQM48" s="144"/>
      <c r="LQN48" s="144"/>
      <c r="LQO48" s="141"/>
      <c r="LQP48" s="141"/>
      <c r="LQQ48" s="142"/>
      <c r="LQR48" s="142"/>
      <c r="LQS48" s="143"/>
      <c r="LQT48" s="144"/>
      <c r="LQU48" s="144"/>
      <c r="LQV48" s="144"/>
      <c r="LQW48" s="141"/>
      <c r="LQX48" s="141"/>
      <c r="LQY48" s="142"/>
      <c r="LQZ48" s="142"/>
      <c r="LRA48" s="143"/>
      <c r="LRB48" s="144"/>
      <c r="LRC48" s="144"/>
      <c r="LRD48" s="144"/>
      <c r="LRE48" s="141"/>
      <c r="LRF48" s="141"/>
      <c r="LRG48" s="142"/>
      <c r="LRH48" s="142"/>
      <c r="LRI48" s="143"/>
      <c r="LRJ48" s="144"/>
      <c r="LRK48" s="144"/>
      <c r="LRL48" s="144"/>
      <c r="LRM48" s="141"/>
      <c r="LRN48" s="141"/>
      <c r="LRO48" s="142"/>
      <c r="LRP48" s="142"/>
      <c r="LRQ48" s="143"/>
      <c r="LRR48" s="144"/>
      <c r="LRS48" s="144"/>
      <c r="LRT48" s="144"/>
      <c r="LRU48" s="141"/>
      <c r="LRV48" s="141"/>
      <c r="LRW48" s="142"/>
      <c r="LRX48" s="142"/>
      <c r="LRY48" s="143"/>
      <c r="LRZ48" s="144"/>
      <c r="LSA48" s="144"/>
      <c r="LSB48" s="144"/>
      <c r="LSC48" s="141"/>
      <c r="LSD48" s="141"/>
      <c r="LSE48" s="142"/>
      <c r="LSF48" s="142"/>
      <c r="LSG48" s="143"/>
      <c r="LSH48" s="144"/>
      <c r="LSI48" s="144"/>
      <c r="LSJ48" s="144"/>
      <c r="LSK48" s="141"/>
      <c r="LSL48" s="141"/>
      <c r="LSM48" s="142"/>
      <c r="LSN48" s="142"/>
      <c r="LSO48" s="143"/>
      <c r="LSP48" s="144"/>
      <c r="LSQ48" s="144"/>
      <c r="LSR48" s="144"/>
      <c r="LSS48" s="141"/>
      <c r="LST48" s="141"/>
      <c r="LSU48" s="142"/>
      <c r="LSV48" s="142"/>
      <c r="LSW48" s="143"/>
      <c r="LSX48" s="144"/>
      <c r="LSY48" s="144"/>
      <c r="LSZ48" s="144"/>
      <c r="LTA48" s="141"/>
      <c r="LTB48" s="141"/>
      <c r="LTC48" s="142"/>
      <c r="LTD48" s="142"/>
      <c r="LTE48" s="143"/>
      <c r="LTF48" s="144"/>
      <c r="LTG48" s="144"/>
      <c r="LTH48" s="144"/>
      <c r="LTI48" s="141"/>
      <c r="LTJ48" s="141"/>
      <c r="LTK48" s="142"/>
      <c r="LTL48" s="142"/>
      <c r="LTM48" s="143"/>
      <c r="LTN48" s="144"/>
      <c r="LTO48" s="144"/>
      <c r="LTP48" s="144"/>
      <c r="LTQ48" s="141"/>
      <c r="LTR48" s="141"/>
      <c r="LTS48" s="142"/>
      <c r="LTT48" s="142"/>
      <c r="LTU48" s="143"/>
      <c r="LTV48" s="144"/>
      <c r="LTW48" s="144"/>
      <c r="LTX48" s="144"/>
      <c r="LTY48" s="141"/>
      <c r="LTZ48" s="141"/>
      <c r="LUA48" s="142"/>
      <c r="LUB48" s="142"/>
      <c r="LUC48" s="143"/>
      <c r="LUD48" s="144"/>
      <c r="LUE48" s="144"/>
      <c r="LUF48" s="144"/>
      <c r="LUG48" s="141"/>
      <c r="LUH48" s="141"/>
      <c r="LUI48" s="142"/>
      <c r="LUJ48" s="142"/>
      <c r="LUK48" s="143"/>
      <c r="LUL48" s="144"/>
      <c r="LUM48" s="144"/>
      <c r="LUN48" s="144"/>
      <c r="LUO48" s="141"/>
      <c r="LUP48" s="141"/>
      <c r="LUQ48" s="142"/>
      <c r="LUR48" s="142"/>
      <c r="LUS48" s="143"/>
      <c r="LUT48" s="144"/>
      <c r="LUU48" s="144"/>
      <c r="LUV48" s="144"/>
      <c r="LUW48" s="141"/>
      <c r="LUX48" s="141"/>
      <c r="LUY48" s="142"/>
      <c r="LUZ48" s="142"/>
      <c r="LVA48" s="143"/>
      <c r="LVB48" s="144"/>
      <c r="LVC48" s="144"/>
      <c r="LVD48" s="144"/>
      <c r="LVE48" s="141"/>
      <c r="LVF48" s="141"/>
      <c r="LVG48" s="142"/>
      <c r="LVH48" s="142"/>
      <c r="LVI48" s="143"/>
      <c r="LVJ48" s="144"/>
      <c r="LVK48" s="144"/>
      <c r="LVL48" s="144"/>
      <c r="LVM48" s="141"/>
      <c r="LVN48" s="141"/>
      <c r="LVO48" s="142"/>
      <c r="LVP48" s="142"/>
      <c r="LVQ48" s="143"/>
      <c r="LVR48" s="144"/>
      <c r="LVS48" s="144"/>
      <c r="LVT48" s="144"/>
      <c r="LVU48" s="141"/>
      <c r="LVV48" s="141"/>
      <c r="LVW48" s="142"/>
      <c r="LVX48" s="142"/>
      <c r="LVY48" s="143"/>
      <c r="LVZ48" s="144"/>
      <c r="LWA48" s="144"/>
      <c r="LWB48" s="144"/>
      <c r="LWC48" s="141"/>
      <c r="LWD48" s="141"/>
      <c r="LWE48" s="142"/>
      <c r="LWF48" s="142"/>
      <c r="LWG48" s="143"/>
      <c r="LWH48" s="144"/>
      <c r="LWI48" s="144"/>
      <c r="LWJ48" s="144"/>
      <c r="LWK48" s="141"/>
      <c r="LWL48" s="141"/>
      <c r="LWM48" s="142"/>
      <c r="LWN48" s="142"/>
      <c r="LWO48" s="143"/>
      <c r="LWP48" s="144"/>
      <c r="LWQ48" s="144"/>
      <c r="LWR48" s="144"/>
      <c r="LWS48" s="141"/>
      <c r="LWT48" s="141"/>
      <c r="LWU48" s="142"/>
      <c r="LWV48" s="142"/>
      <c r="LWW48" s="143"/>
      <c r="LWX48" s="144"/>
      <c r="LWY48" s="144"/>
      <c r="LWZ48" s="144"/>
      <c r="LXA48" s="141"/>
      <c r="LXB48" s="141"/>
      <c r="LXC48" s="142"/>
      <c r="LXD48" s="142"/>
      <c r="LXE48" s="143"/>
      <c r="LXF48" s="144"/>
      <c r="LXG48" s="144"/>
      <c r="LXH48" s="144"/>
      <c r="LXI48" s="141"/>
      <c r="LXJ48" s="141"/>
      <c r="LXK48" s="142"/>
      <c r="LXL48" s="142"/>
      <c r="LXM48" s="143"/>
      <c r="LXN48" s="144"/>
      <c r="LXO48" s="144"/>
      <c r="LXP48" s="144"/>
      <c r="LXQ48" s="141"/>
      <c r="LXR48" s="141"/>
      <c r="LXS48" s="142"/>
      <c r="LXT48" s="142"/>
      <c r="LXU48" s="143"/>
      <c r="LXV48" s="144"/>
      <c r="LXW48" s="144"/>
      <c r="LXX48" s="144"/>
      <c r="LXY48" s="141"/>
      <c r="LXZ48" s="141"/>
      <c r="LYA48" s="142"/>
      <c r="LYB48" s="142"/>
      <c r="LYC48" s="143"/>
      <c r="LYD48" s="144"/>
      <c r="LYE48" s="144"/>
      <c r="LYF48" s="144"/>
      <c r="LYG48" s="141"/>
      <c r="LYH48" s="141"/>
      <c r="LYI48" s="142"/>
      <c r="LYJ48" s="142"/>
      <c r="LYK48" s="143"/>
      <c r="LYL48" s="144"/>
      <c r="LYM48" s="144"/>
      <c r="LYN48" s="144"/>
      <c r="LYO48" s="141"/>
      <c r="LYP48" s="141"/>
      <c r="LYQ48" s="142"/>
      <c r="LYR48" s="142"/>
      <c r="LYS48" s="143"/>
      <c r="LYT48" s="144"/>
      <c r="LYU48" s="144"/>
      <c r="LYV48" s="144"/>
      <c r="LYW48" s="141"/>
      <c r="LYX48" s="141"/>
      <c r="LYY48" s="142"/>
      <c r="LYZ48" s="142"/>
      <c r="LZA48" s="143"/>
      <c r="LZB48" s="144"/>
      <c r="LZC48" s="144"/>
      <c r="LZD48" s="144"/>
      <c r="LZE48" s="141"/>
      <c r="LZF48" s="141"/>
      <c r="LZG48" s="142"/>
      <c r="LZH48" s="142"/>
      <c r="LZI48" s="143"/>
      <c r="LZJ48" s="144"/>
      <c r="LZK48" s="144"/>
      <c r="LZL48" s="144"/>
      <c r="LZM48" s="141"/>
      <c r="LZN48" s="141"/>
      <c r="LZO48" s="142"/>
      <c r="LZP48" s="142"/>
      <c r="LZQ48" s="143"/>
      <c r="LZR48" s="144"/>
      <c r="LZS48" s="144"/>
      <c r="LZT48" s="144"/>
      <c r="LZU48" s="141"/>
      <c r="LZV48" s="141"/>
      <c r="LZW48" s="142"/>
      <c r="LZX48" s="142"/>
      <c r="LZY48" s="143"/>
      <c r="LZZ48" s="144"/>
      <c r="MAA48" s="144"/>
      <c r="MAB48" s="144"/>
      <c r="MAC48" s="141"/>
      <c r="MAD48" s="141"/>
      <c r="MAE48" s="142"/>
      <c r="MAF48" s="142"/>
      <c r="MAG48" s="143"/>
      <c r="MAH48" s="144"/>
      <c r="MAI48" s="144"/>
      <c r="MAJ48" s="144"/>
      <c r="MAK48" s="141"/>
      <c r="MAL48" s="141"/>
      <c r="MAM48" s="142"/>
      <c r="MAN48" s="142"/>
      <c r="MAO48" s="143"/>
      <c r="MAP48" s="144"/>
      <c r="MAQ48" s="144"/>
      <c r="MAR48" s="144"/>
      <c r="MAS48" s="141"/>
      <c r="MAT48" s="141"/>
      <c r="MAU48" s="142"/>
      <c r="MAV48" s="142"/>
      <c r="MAW48" s="143"/>
      <c r="MAX48" s="144"/>
      <c r="MAY48" s="144"/>
      <c r="MAZ48" s="144"/>
      <c r="MBA48" s="141"/>
      <c r="MBB48" s="141"/>
      <c r="MBC48" s="142"/>
      <c r="MBD48" s="142"/>
      <c r="MBE48" s="143"/>
      <c r="MBF48" s="144"/>
      <c r="MBG48" s="144"/>
      <c r="MBH48" s="144"/>
      <c r="MBI48" s="141"/>
      <c r="MBJ48" s="141"/>
      <c r="MBK48" s="142"/>
      <c r="MBL48" s="142"/>
      <c r="MBM48" s="143"/>
      <c r="MBN48" s="144"/>
      <c r="MBO48" s="144"/>
      <c r="MBP48" s="144"/>
      <c r="MBQ48" s="141"/>
      <c r="MBR48" s="141"/>
      <c r="MBS48" s="142"/>
      <c r="MBT48" s="142"/>
      <c r="MBU48" s="143"/>
      <c r="MBV48" s="144"/>
      <c r="MBW48" s="144"/>
      <c r="MBX48" s="144"/>
      <c r="MBY48" s="141"/>
      <c r="MBZ48" s="141"/>
      <c r="MCA48" s="142"/>
      <c r="MCB48" s="142"/>
      <c r="MCC48" s="143"/>
      <c r="MCD48" s="144"/>
      <c r="MCE48" s="144"/>
      <c r="MCF48" s="144"/>
      <c r="MCG48" s="141"/>
      <c r="MCH48" s="141"/>
      <c r="MCI48" s="142"/>
      <c r="MCJ48" s="142"/>
      <c r="MCK48" s="143"/>
      <c r="MCL48" s="144"/>
      <c r="MCM48" s="144"/>
      <c r="MCN48" s="144"/>
      <c r="MCO48" s="141"/>
      <c r="MCP48" s="141"/>
      <c r="MCQ48" s="142"/>
      <c r="MCR48" s="142"/>
      <c r="MCS48" s="143"/>
      <c r="MCT48" s="144"/>
      <c r="MCU48" s="144"/>
      <c r="MCV48" s="144"/>
      <c r="MCW48" s="141"/>
      <c r="MCX48" s="141"/>
      <c r="MCY48" s="142"/>
      <c r="MCZ48" s="142"/>
      <c r="MDA48" s="143"/>
      <c r="MDB48" s="144"/>
      <c r="MDC48" s="144"/>
      <c r="MDD48" s="144"/>
      <c r="MDE48" s="141"/>
      <c r="MDF48" s="141"/>
      <c r="MDG48" s="142"/>
      <c r="MDH48" s="142"/>
      <c r="MDI48" s="143"/>
      <c r="MDJ48" s="144"/>
      <c r="MDK48" s="144"/>
      <c r="MDL48" s="144"/>
      <c r="MDM48" s="141"/>
      <c r="MDN48" s="141"/>
      <c r="MDO48" s="142"/>
      <c r="MDP48" s="142"/>
      <c r="MDQ48" s="143"/>
      <c r="MDR48" s="144"/>
      <c r="MDS48" s="144"/>
      <c r="MDT48" s="144"/>
      <c r="MDU48" s="141"/>
      <c r="MDV48" s="141"/>
      <c r="MDW48" s="142"/>
      <c r="MDX48" s="142"/>
      <c r="MDY48" s="143"/>
      <c r="MDZ48" s="144"/>
      <c r="MEA48" s="144"/>
      <c r="MEB48" s="144"/>
      <c r="MEC48" s="141"/>
      <c r="MED48" s="141"/>
      <c r="MEE48" s="142"/>
      <c r="MEF48" s="142"/>
      <c r="MEG48" s="143"/>
      <c r="MEH48" s="144"/>
      <c r="MEI48" s="144"/>
      <c r="MEJ48" s="144"/>
      <c r="MEK48" s="141"/>
      <c r="MEL48" s="141"/>
      <c r="MEM48" s="142"/>
      <c r="MEN48" s="142"/>
      <c r="MEO48" s="143"/>
      <c r="MEP48" s="144"/>
      <c r="MEQ48" s="144"/>
      <c r="MER48" s="144"/>
      <c r="MES48" s="141"/>
      <c r="MET48" s="141"/>
      <c r="MEU48" s="142"/>
      <c r="MEV48" s="142"/>
      <c r="MEW48" s="143"/>
      <c r="MEX48" s="144"/>
      <c r="MEY48" s="144"/>
      <c r="MEZ48" s="144"/>
      <c r="MFA48" s="141"/>
      <c r="MFB48" s="141"/>
      <c r="MFC48" s="142"/>
      <c r="MFD48" s="142"/>
      <c r="MFE48" s="143"/>
      <c r="MFF48" s="144"/>
      <c r="MFG48" s="144"/>
      <c r="MFH48" s="144"/>
      <c r="MFI48" s="141"/>
      <c r="MFJ48" s="141"/>
      <c r="MFK48" s="142"/>
      <c r="MFL48" s="142"/>
      <c r="MFM48" s="143"/>
      <c r="MFN48" s="144"/>
      <c r="MFO48" s="144"/>
      <c r="MFP48" s="144"/>
      <c r="MFQ48" s="141"/>
      <c r="MFR48" s="141"/>
      <c r="MFS48" s="142"/>
      <c r="MFT48" s="142"/>
      <c r="MFU48" s="143"/>
      <c r="MFV48" s="144"/>
      <c r="MFW48" s="144"/>
      <c r="MFX48" s="144"/>
      <c r="MFY48" s="141"/>
      <c r="MFZ48" s="141"/>
      <c r="MGA48" s="142"/>
      <c r="MGB48" s="142"/>
      <c r="MGC48" s="143"/>
      <c r="MGD48" s="144"/>
      <c r="MGE48" s="144"/>
      <c r="MGF48" s="144"/>
      <c r="MGG48" s="141"/>
      <c r="MGH48" s="141"/>
      <c r="MGI48" s="142"/>
      <c r="MGJ48" s="142"/>
      <c r="MGK48" s="143"/>
      <c r="MGL48" s="144"/>
      <c r="MGM48" s="144"/>
      <c r="MGN48" s="144"/>
      <c r="MGO48" s="141"/>
      <c r="MGP48" s="141"/>
      <c r="MGQ48" s="142"/>
      <c r="MGR48" s="142"/>
      <c r="MGS48" s="143"/>
      <c r="MGT48" s="144"/>
      <c r="MGU48" s="144"/>
      <c r="MGV48" s="144"/>
      <c r="MGW48" s="141"/>
      <c r="MGX48" s="141"/>
      <c r="MGY48" s="142"/>
      <c r="MGZ48" s="142"/>
      <c r="MHA48" s="143"/>
      <c r="MHB48" s="144"/>
      <c r="MHC48" s="144"/>
      <c r="MHD48" s="144"/>
      <c r="MHE48" s="141"/>
      <c r="MHF48" s="141"/>
      <c r="MHG48" s="142"/>
      <c r="MHH48" s="142"/>
      <c r="MHI48" s="143"/>
      <c r="MHJ48" s="144"/>
      <c r="MHK48" s="144"/>
      <c r="MHL48" s="144"/>
      <c r="MHM48" s="141"/>
      <c r="MHN48" s="141"/>
      <c r="MHO48" s="142"/>
      <c r="MHP48" s="142"/>
      <c r="MHQ48" s="143"/>
      <c r="MHR48" s="144"/>
      <c r="MHS48" s="144"/>
      <c r="MHT48" s="144"/>
      <c r="MHU48" s="141"/>
      <c r="MHV48" s="141"/>
      <c r="MHW48" s="142"/>
      <c r="MHX48" s="142"/>
      <c r="MHY48" s="143"/>
      <c r="MHZ48" s="144"/>
      <c r="MIA48" s="144"/>
      <c r="MIB48" s="144"/>
      <c r="MIC48" s="141"/>
      <c r="MID48" s="141"/>
      <c r="MIE48" s="142"/>
      <c r="MIF48" s="142"/>
      <c r="MIG48" s="143"/>
      <c r="MIH48" s="144"/>
      <c r="MII48" s="144"/>
      <c r="MIJ48" s="144"/>
      <c r="MIK48" s="141"/>
      <c r="MIL48" s="141"/>
      <c r="MIM48" s="142"/>
      <c r="MIN48" s="142"/>
      <c r="MIO48" s="143"/>
      <c r="MIP48" s="144"/>
      <c r="MIQ48" s="144"/>
      <c r="MIR48" s="144"/>
      <c r="MIS48" s="141"/>
      <c r="MIT48" s="141"/>
      <c r="MIU48" s="142"/>
      <c r="MIV48" s="142"/>
      <c r="MIW48" s="143"/>
      <c r="MIX48" s="144"/>
      <c r="MIY48" s="144"/>
      <c r="MIZ48" s="144"/>
      <c r="MJA48" s="141"/>
      <c r="MJB48" s="141"/>
      <c r="MJC48" s="142"/>
      <c r="MJD48" s="142"/>
      <c r="MJE48" s="143"/>
      <c r="MJF48" s="144"/>
      <c r="MJG48" s="144"/>
      <c r="MJH48" s="144"/>
      <c r="MJI48" s="141"/>
      <c r="MJJ48" s="141"/>
      <c r="MJK48" s="142"/>
      <c r="MJL48" s="142"/>
      <c r="MJM48" s="143"/>
      <c r="MJN48" s="144"/>
      <c r="MJO48" s="144"/>
      <c r="MJP48" s="144"/>
      <c r="MJQ48" s="141"/>
      <c r="MJR48" s="141"/>
      <c r="MJS48" s="142"/>
      <c r="MJT48" s="142"/>
      <c r="MJU48" s="143"/>
      <c r="MJV48" s="144"/>
      <c r="MJW48" s="144"/>
      <c r="MJX48" s="144"/>
      <c r="MJY48" s="141"/>
      <c r="MJZ48" s="141"/>
      <c r="MKA48" s="142"/>
      <c r="MKB48" s="142"/>
      <c r="MKC48" s="143"/>
      <c r="MKD48" s="144"/>
      <c r="MKE48" s="144"/>
      <c r="MKF48" s="144"/>
      <c r="MKG48" s="141"/>
      <c r="MKH48" s="141"/>
      <c r="MKI48" s="142"/>
      <c r="MKJ48" s="142"/>
      <c r="MKK48" s="143"/>
      <c r="MKL48" s="144"/>
      <c r="MKM48" s="144"/>
      <c r="MKN48" s="144"/>
      <c r="MKO48" s="141"/>
      <c r="MKP48" s="141"/>
      <c r="MKQ48" s="142"/>
      <c r="MKR48" s="142"/>
      <c r="MKS48" s="143"/>
      <c r="MKT48" s="144"/>
      <c r="MKU48" s="144"/>
      <c r="MKV48" s="144"/>
      <c r="MKW48" s="141"/>
      <c r="MKX48" s="141"/>
      <c r="MKY48" s="142"/>
      <c r="MKZ48" s="142"/>
      <c r="MLA48" s="143"/>
      <c r="MLB48" s="144"/>
      <c r="MLC48" s="144"/>
      <c r="MLD48" s="144"/>
      <c r="MLE48" s="141"/>
      <c r="MLF48" s="141"/>
      <c r="MLG48" s="142"/>
      <c r="MLH48" s="142"/>
      <c r="MLI48" s="143"/>
      <c r="MLJ48" s="144"/>
      <c r="MLK48" s="144"/>
      <c r="MLL48" s="144"/>
      <c r="MLM48" s="141"/>
      <c r="MLN48" s="141"/>
      <c r="MLO48" s="142"/>
      <c r="MLP48" s="142"/>
      <c r="MLQ48" s="143"/>
      <c r="MLR48" s="144"/>
      <c r="MLS48" s="144"/>
      <c r="MLT48" s="144"/>
      <c r="MLU48" s="141"/>
      <c r="MLV48" s="141"/>
      <c r="MLW48" s="142"/>
      <c r="MLX48" s="142"/>
      <c r="MLY48" s="143"/>
      <c r="MLZ48" s="144"/>
      <c r="MMA48" s="144"/>
      <c r="MMB48" s="144"/>
      <c r="MMC48" s="141"/>
      <c r="MMD48" s="141"/>
      <c r="MME48" s="142"/>
      <c r="MMF48" s="142"/>
      <c r="MMG48" s="143"/>
      <c r="MMH48" s="144"/>
      <c r="MMI48" s="144"/>
      <c r="MMJ48" s="144"/>
      <c r="MMK48" s="141"/>
      <c r="MML48" s="141"/>
      <c r="MMM48" s="142"/>
      <c r="MMN48" s="142"/>
      <c r="MMO48" s="143"/>
      <c r="MMP48" s="144"/>
      <c r="MMQ48" s="144"/>
      <c r="MMR48" s="144"/>
      <c r="MMS48" s="141"/>
      <c r="MMT48" s="141"/>
      <c r="MMU48" s="142"/>
      <c r="MMV48" s="142"/>
      <c r="MMW48" s="143"/>
      <c r="MMX48" s="144"/>
      <c r="MMY48" s="144"/>
      <c r="MMZ48" s="144"/>
      <c r="MNA48" s="141"/>
      <c r="MNB48" s="141"/>
      <c r="MNC48" s="142"/>
      <c r="MND48" s="142"/>
      <c r="MNE48" s="143"/>
      <c r="MNF48" s="144"/>
      <c r="MNG48" s="144"/>
      <c r="MNH48" s="144"/>
      <c r="MNI48" s="141"/>
      <c r="MNJ48" s="141"/>
      <c r="MNK48" s="142"/>
      <c r="MNL48" s="142"/>
      <c r="MNM48" s="143"/>
      <c r="MNN48" s="144"/>
      <c r="MNO48" s="144"/>
      <c r="MNP48" s="144"/>
      <c r="MNQ48" s="141"/>
      <c r="MNR48" s="141"/>
      <c r="MNS48" s="142"/>
      <c r="MNT48" s="142"/>
      <c r="MNU48" s="143"/>
      <c r="MNV48" s="144"/>
      <c r="MNW48" s="144"/>
      <c r="MNX48" s="144"/>
      <c r="MNY48" s="141"/>
      <c r="MNZ48" s="141"/>
      <c r="MOA48" s="142"/>
      <c r="MOB48" s="142"/>
      <c r="MOC48" s="143"/>
      <c r="MOD48" s="144"/>
      <c r="MOE48" s="144"/>
      <c r="MOF48" s="144"/>
      <c r="MOG48" s="141"/>
      <c r="MOH48" s="141"/>
      <c r="MOI48" s="142"/>
      <c r="MOJ48" s="142"/>
      <c r="MOK48" s="143"/>
      <c r="MOL48" s="144"/>
      <c r="MOM48" s="144"/>
      <c r="MON48" s="144"/>
      <c r="MOO48" s="141"/>
      <c r="MOP48" s="141"/>
      <c r="MOQ48" s="142"/>
      <c r="MOR48" s="142"/>
      <c r="MOS48" s="143"/>
      <c r="MOT48" s="144"/>
      <c r="MOU48" s="144"/>
      <c r="MOV48" s="144"/>
      <c r="MOW48" s="141"/>
      <c r="MOX48" s="141"/>
      <c r="MOY48" s="142"/>
      <c r="MOZ48" s="142"/>
      <c r="MPA48" s="143"/>
      <c r="MPB48" s="144"/>
      <c r="MPC48" s="144"/>
      <c r="MPD48" s="144"/>
      <c r="MPE48" s="141"/>
      <c r="MPF48" s="141"/>
      <c r="MPG48" s="142"/>
      <c r="MPH48" s="142"/>
      <c r="MPI48" s="143"/>
      <c r="MPJ48" s="144"/>
      <c r="MPK48" s="144"/>
      <c r="MPL48" s="144"/>
      <c r="MPM48" s="141"/>
      <c r="MPN48" s="141"/>
      <c r="MPO48" s="142"/>
      <c r="MPP48" s="142"/>
      <c r="MPQ48" s="143"/>
      <c r="MPR48" s="144"/>
      <c r="MPS48" s="144"/>
      <c r="MPT48" s="144"/>
      <c r="MPU48" s="141"/>
      <c r="MPV48" s="141"/>
      <c r="MPW48" s="142"/>
      <c r="MPX48" s="142"/>
      <c r="MPY48" s="143"/>
      <c r="MPZ48" s="144"/>
      <c r="MQA48" s="144"/>
      <c r="MQB48" s="144"/>
      <c r="MQC48" s="141"/>
      <c r="MQD48" s="141"/>
      <c r="MQE48" s="142"/>
      <c r="MQF48" s="142"/>
      <c r="MQG48" s="143"/>
      <c r="MQH48" s="144"/>
      <c r="MQI48" s="144"/>
      <c r="MQJ48" s="144"/>
      <c r="MQK48" s="141"/>
      <c r="MQL48" s="141"/>
      <c r="MQM48" s="142"/>
      <c r="MQN48" s="142"/>
      <c r="MQO48" s="143"/>
      <c r="MQP48" s="144"/>
      <c r="MQQ48" s="144"/>
      <c r="MQR48" s="144"/>
      <c r="MQS48" s="141"/>
      <c r="MQT48" s="141"/>
      <c r="MQU48" s="142"/>
      <c r="MQV48" s="142"/>
      <c r="MQW48" s="143"/>
      <c r="MQX48" s="144"/>
      <c r="MQY48" s="144"/>
      <c r="MQZ48" s="144"/>
      <c r="MRA48" s="141"/>
      <c r="MRB48" s="141"/>
      <c r="MRC48" s="142"/>
      <c r="MRD48" s="142"/>
      <c r="MRE48" s="143"/>
      <c r="MRF48" s="144"/>
      <c r="MRG48" s="144"/>
      <c r="MRH48" s="144"/>
      <c r="MRI48" s="141"/>
      <c r="MRJ48" s="141"/>
      <c r="MRK48" s="142"/>
      <c r="MRL48" s="142"/>
      <c r="MRM48" s="143"/>
      <c r="MRN48" s="144"/>
      <c r="MRO48" s="144"/>
      <c r="MRP48" s="144"/>
      <c r="MRQ48" s="141"/>
      <c r="MRR48" s="141"/>
      <c r="MRS48" s="142"/>
      <c r="MRT48" s="142"/>
      <c r="MRU48" s="143"/>
      <c r="MRV48" s="144"/>
      <c r="MRW48" s="144"/>
      <c r="MRX48" s="144"/>
      <c r="MRY48" s="141"/>
      <c r="MRZ48" s="141"/>
      <c r="MSA48" s="142"/>
      <c r="MSB48" s="142"/>
      <c r="MSC48" s="143"/>
      <c r="MSD48" s="144"/>
      <c r="MSE48" s="144"/>
      <c r="MSF48" s="144"/>
      <c r="MSG48" s="141"/>
      <c r="MSH48" s="141"/>
      <c r="MSI48" s="142"/>
      <c r="MSJ48" s="142"/>
      <c r="MSK48" s="143"/>
      <c r="MSL48" s="144"/>
      <c r="MSM48" s="144"/>
      <c r="MSN48" s="144"/>
      <c r="MSO48" s="141"/>
      <c r="MSP48" s="141"/>
      <c r="MSQ48" s="142"/>
      <c r="MSR48" s="142"/>
      <c r="MSS48" s="143"/>
      <c r="MST48" s="144"/>
      <c r="MSU48" s="144"/>
      <c r="MSV48" s="144"/>
      <c r="MSW48" s="141"/>
      <c r="MSX48" s="141"/>
      <c r="MSY48" s="142"/>
      <c r="MSZ48" s="142"/>
      <c r="MTA48" s="143"/>
      <c r="MTB48" s="144"/>
      <c r="MTC48" s="144"/>
      <c r="MTD48" s="144"/>
      <c r="MTE48" s="141"/>
      <c r="MTF48" s="141"/>
      <c r="MTG48" s="142"/>
      <c r="MTH48" s="142"/>
      <c r="MTI48" s="143"/>
      <c r="MTJ48" s="144"/>
      <c r="MTK48" s="144"/>
      <c r="MTL48" s="144"/>
      <c r="MTM48" s="141"/>
      <c r="MTN48" s="141"/>
      <c r="MTO48" s="142"/>
      <c r="MTP48" s="142"/>
      <c r="MTQ48" s="143"/>
      <c r="MTR48" s="144"/>
      <c r="MTS48" s="144"/>
      <c r="MTT48" s="144"/>
      <c r="MTU48" s="141"/>
      <c r="MTV48" s="141"/>
      <c r="MTW48" s="142"/>
      <c r="MTX48" s="142"/>
      <c r="MTY48" s="143"/>
      <c r="MTZ48" s="144"/>
      <c r="MUA48" s="144"/>
      <c r="MUB48" s="144"/>
      <c r="MUC48" s="141"/>
      <c r="MUD48" s="141"/>
      <c r="MUE48" s="142"/>
      <c r="MUF48" s="142"/>
      <c r="MUG48" s="143"/>
      <c r="MUH48" s="144"/>
      <c r="MUI48" s="144"/>
      <c r="MUJ48" s="144"/>
      <c r="MUK48" s="141"/>
      <c r="MUL48" s="141"/>
      <c r="MUM48" s="142"/>
      <c r="MUN48" s="142"/>
      <c r="MUO48" s="143"/>
      <c r="MUP48" s="144"/>
      <c r="MUQ48" s="144"/>
      <c r="MUR48" s="144"/>
      <c r="MUS48" s="141"/>
      <c r="MUT48" s="141"/>
      <c r="MUU48" s="142"/>
      <c r="MUV48" s="142"/>
      <c r="MUW48" s="143"/>
      <c r="MUX48" s="144"/>
      <c r="MUY48" s="144"/>
      <c r="MUZ48" s="144"/>
      <c r="MVA48" s="141"/>
      <c r="MVB48" s="141"/>
      <c r="MVC48" s="142"/>
      <c r="MVD48" s="142"/>
      <c r="MVE48" s="143"/>
      <c r="MVF48" s="144"/>
      <c r="MVG48" s="144"/>
      <c r="MVH48" s="144"/>
      <c r="MVI48" s="141"/>
      <c r="MVJ48" s="141"/>
      <c r="MVK48" s="142"/>
      <c r="MVL48" s="142"/>
      <c r="MVM48" s="143"/>
      <c r="MVN48" s="144"/>
      <c r="MVO48" s="144"/>
      <c r="MVP48" s="144"/>
      <c r="MVQ48" s="141"/>
      <c r="MVR48" s="141"/>
      <c r="MVS48" s="142"/>
      <c r="MVT48" s="142"/>
      <c r="MVU48" s="143"/>
      <c r="MVV48" s="144"/>
      <c r="MVW48" s="144"/>
      <c r="MVX48" s="144"/>
      <c r="MVY48" s="141"/>
      <c r="MVZ48" s="141"/>
      <c r="MWA48" s="142"/>
      <c r="MWB48" s="142"/>
      <c r="MWC48" s="143"/>
      <c r="MWD48" s="144"/>
      <c r="MWE48" s="144"/>
      <c r="MWF48" s="144"/>
      <c r="MWG48" s="141"/>
      <c r="MWH48" s="141"/>
      <c r="MWI48" s="142"/>
      <c r="MWJ48" s="142"/>
      <c r="MWK48" s="143"/>
      <c r="MWL48" s="144"/>
      <c r="MWM48" s="144"/>
      <c r="MWN48" s="144"/>
      <c r="MWO48" s="141"/>
      <c r="MWP48" s="141"/>
      <c r="MWQ48" s="142"/>
      <c r="MWR48" s="142"/>
      <c r="MWS48" s="143"/>
      <c r="MWT48" s="144"/>
      <c r="MWU48" s="144"/>
      <c r="MWV48" s="144"/>
      <c r="MWW48" s="141"/>
      <c r="MWX48" s="141"/>
      <c r="MWY48" s="142"/>
      <c r="MWZ48" s="142"/>
      <c r="MXA48" s="143"/>
      <c r="MXB48" s="144"/>
      <c r="MXC48" s="144"/>
      <c r="MXD48" s="144"/>
      <c r="MXE48" s="141"/>
      <c r="MXF48" s="141"/>
      <c r="MXG48" s="142"/>
      <c r="MXH48" s="142"/>
      <c r="MXI48" s="143"/>
      <c r="MXJ48" s="144"/>
      <c r="MXK48" s="144"/>
      <c r="MXL48" s="144"/>
      <c r="MXM48" s="141"/>
      <c r="MXN48" s="141"/>
      <c r="MXO48" s="142"/>
      <c r="MXP48" s="142"/>
      <c r="MXQ48" s="143"/>
      <c r="MXR48" s="144"/>
      <c r="MXS48" s="144"/>
      <c r="MXT48" s="144"/>
      <c r="MXU48" s="141"/>
      <c r="MXV48" s="141"/>
      <c r="MXW48" s="142"/>
      <c r="MXX48" s="142"/>
      <c r="MXY48" s="143"/>
      <c r="MXZ48" s="144"/>
      <c r="MYA48" s="144"/>
      <c r="MYB48" s="144"/>
      <c r="MYC48" s="141"/>
      <c r="MYD48" s="141"/>
      <c r="MYE48" s="142"/>
      <c r="MYF48" s="142"/>
      <c r="MYG48" s="143"/>
      <c r="MYH48" s="144"/>
      <c r="MYI48" s="144"/>
      <c r="MYJ48" s="144"/>
      <c r="MYK48" s="141"/>
      <c r="MYL48" s="141"/>
      <c r="MYM48" s="142"/>
      <c r="MYN48" s="142"/>
      <c r="MYO48" s="143"/>
      <c r="MYP48" s="144"/>
      <c r="MYQ48" s="144"/>
      <c r="MYR48" s="144"/>
      <c r="MYS48" s="141"/>
      <c r="MYT48" s="141"/>
      <c r="MYU48" s="142"/>
      <c r="MYV48" s="142"/>
      <c r="MYW48" s="143"/>
      <c r="MYX48" s="144"/>
      <c r="MYY48" s="144"/>
      <c r="MYZ48" s="144"/>
      <c r="MZA48" s="141"/>
      <c r="MZB48" s="141"/>
      <c r="MZC48" s="142"/>
      <c r="MZD48" s="142"/>
      <c r="MZE48" s="143"/>
      <c r="MZF48" s="144"/>
      <c r="MZG48" s="144"/>
      <c r="MZH48" s="144"/>
      <c r="MZI48" s="141"/>
      <c r="MZJ48" s="141"/>
      <c r="MZK48" s="142"/>
      <c r="MZL48" s="142"/>
      <c r="MZM48" s="143"/>
      <c r="MZN48" s="144"/>
      <c r="MZO48" s="144"/>
      <c r="MZP48" s="144"/>
      <c r="MZQ48" s="141"/>
      <c r="MZR48" s="141"/>
      <c r="MZS48" s="142"/>
      <c r="MZT48" s="142"/>
      <c r="MZU48" s="143"/>
      <c r="MZV48" s="144"/>
      <c r="MZW48" s="144"/>
      <c r="MZX48" s="144"/>
      <c r="MZY48" s="141"/>
      <c r="MZZ48" s="141"/>
      <c r="NAA48" s="142"/>
      <c r="NAB48" s="142"/>
      <c r="NAC48" s="143"/>
      <c r="NAD48" s="144"/>
      <c r="NAE48" s="144"/>
      <c r="NAF48" s="144"/>
      <c r="NAG48" s="141"/>
      <c r="NAH48" s="141"/>
      <c r="NAI48" s="142"/>
      <c r="NAJ48" s="142"/>
      <c r="NAK48" s="143"/>
      <c r="NAL48" s="144"/>
      <c r="NAM48" s="144"/>
      <c r="NAN48" s="144"/>
      <c r="NAO48" s="141"/>
      <c r="NAP48" s="141"/>
      <c r="NAQ48" s="142"/>
      <c r="NAR48" s="142"/>
      <c r="NAS48" s="143"/>
      <c r="NAT48" s="144"/>
      <c r="NAU48" s="144"/>
      <c r="NAV48" s="144"/>
      <c r="NAW48" s="141"/>
      <c r="NAX48" s="141"/>
      <c r="NAY48" s="142"/>
      <c r="NAZ48" s="142"/>
      <c r="NBA48" s="143"/>
      <c r="NBB48" s="144"/>
      <c r="NBC48" s="144"/>
      <c r="NBD48" s="144"/>
      <c r="NBE48" s="141"/>
      <c r="NBF48" s="141"/>
      <c r="NBG48" s="142"/>
      <c r="NBH48" s="142"/>
      <c r="NBI48" s="143"/>
      <c r="NBJ48" s="144"/>
      <c r="NBK48" s="144"/>
      <c r="NBL48" s="144"/>
      <c r="NBM48" s="141"/>
      <c r="NBN48" s="141"/>
      <c r="NBO48" s="142"/>
      <c r="NBP48" s="142"/>
      <c r="NBQ48" s="143"/>
      <c r="NBR48" s="144"/>
      <c r="NBS48" s="144"/>
      <c r="NBT48" s="144"/>
      <c r="NBU48" s="141"/>
      <c r="NBV48" s="141"/>
      <c r="NBW48" s="142"/>
      <c r="NBX48" s="142"/>
      <c r="NBY48" s="143"/>
      <c r="NBZ48" s="144"/>
      <c r="NCA48" s="144"/>
      <c r="NCB48" s="144"/>
      <c r="NCC48" s="141"/>
      <c r="NCD48" s="141"/>
      <c r="NCE48" s="142"/>
      <c r="NCF48" s="142"/>
      <c r="NCG48" s="143"/>
      <c r="NCH48" s="144"/>
      <c r="NCI48" s="144"/>
      <c r="NCJ48" s="144"/>
      <c r="NCK48" s="141"/>
      <c r="NCL48" s="141"/>
      <c r="NCM48" s="142"/>
      <c r="NCN48" s="142"/>
      <c r="NCO48" s="143"/>
      <c r="NCP48" s="144"/>
      <c r="NCQ48" s="144"/>
      <c r="NCR48" s="144"/>
      <c r="NCS48" s="141"/>
      <c r="NCT48" s="141"/>
      <c r="NCU48" s="142"/>
      <c r="NCV48" s="142"/>
      <c r="NCW48" s="143"/>
      <c r="NCX48" s="144"/>
      <c r="NCY48" s="144"/>
      <c r="NCZ48" s="144"/>
      <c r="NDA48" s="141"/>
      <c r="NDB48" s="141"/>
      <c r="NDC48" s="142"/>
      <c r="NDD48" s="142"/>
      <c r="NDE48" s="143"/>
      <c r="NDF48" s="144"/>
      <c r="NDG48" s="144"/>
      <c r="NDH48" s="144"/>
      <c r="NDI48" s="141"/>
      <c r="NDJ48" s="141"/>
      <c r="NDK48" s="142"/>
      <c r="NDL48" s="142"/>
      <c r="NDM48" s="143"/>
      <c r="NDN48" s="144"/>
      <c r="NDO48" s="144"/>
      <c r="NDP48" s="144"/>
      <c r="NDQ48" s="141"/>
      <c r="NDR48" s="141"/>
      <c r="NDS48" s="142"/>
      <c r="NDT48" s="142"/>
      <c r="NDU48" s="143"/>
      <c r="NDV48" s="144"/>
      <c r="NDW48" s="144"/>
      <c r="NDX48" s="144"/>
      <c r="NDY48" s="141"/>
      <c r="NDZ48" s="141"/>
      <c r="NEA48" s="142"/>
      <c r="NEB48" s="142"/>
      <c r="NEC48" s="143"/>
      <c r="NED48" s="144"/>
      <c r="NEE48" s="144"/>
      <c r="NEF48" s="144"/>
      <c r="NEG48" s="141"/>
      <c r="NEH48" s="141"/>
      <c r="NEI48" s="142"/>
      <c r="NEJ48" s="142"/>
      <c r="NEK48" s="143"/>
      <c r="NEL48" s="144"/>
      <c r="NEM48" s="144"/>
      <c r="NEN48" s="144"/>
      <c r="NEO48" s="141"/>
      <c r="NEP48" s="141"/>
      <c r="NEQ48" s="142"/>
      <c r="NER48" s="142"/>
      <c r="NES48" s="143"/>
      <c r="NET48" s="144"/>
      <c r="NEU48" s="144"/>
      <c r="NEV48" s="144"/>
      <c r="NEW48" s="141"/>
      <c r="NEX48" s="141"/>
      <c r="NEY48" s="142"/>
      <c r="NEZ48" s="142"/>
      <c r="NFA48" s="143"/>
      <c r="NFB48" s="144"/>
      <c r="NFC48" s="144"/>
      <c r="NFD48" s="144"/>
      <c r="NFE48" s="141"/>
      <c r="NFF48" s="141"/>
      <c r="NFG48" s="142"/>
      <c r="NFH48" s="142"/>
      <c r="NFI48" s="143"/>
      <c r="NFJ48" s="144"/>
      <c r="NFK48" s="144"/>
      <c r="NFL48" s="144"/>
      <c r="NFM48" s="141"/>
      <c r="NFN48" s="141"/>
      <c r="NFO48" s="142"/>
      <c r="NFP48" s="142"/>
      <c r="NFQ48" s="143"/>
      <c r="NFR48" s="144"/>
      <c r="NFS48" s="144"/>
      <c r="NFT48" s="144"/>
      <c r="NFU48" s="141"/>
      <c r="NFV48" s="141"/>
      <c r="NFW48" s="142"/>
      <c r="NFX48" s="142"/>
      <c r="NFY48" s="143"/>
      <c r="NFZ48" s="144"/>
      <c r="NGA48" s="144"/>
      <c r="NGB48" s="144"/>
      <c r="NGC48" s="141"/>
      <c r="NGD48" s="141"/>
      <c r="NGE48" s="142"/>
      <c r="NGF48" s="142"/>
      <c r="NGG48" s="143"/>
      <c r="NGH48" s="144"/>
      <c r="NGI48" s="144"/>
      <c r="NGJ48" s="144"/>
      <c r="NGK48" s="141"/>
      <c r="NGL48" s="141"/>
      <c r="NGM48" s="142"/>
      <c r="NGN48" s="142"/>
      <c r="NGO48" s="143"/>
      <c r="NGP48" s="144"/>
      <c r="NGQ48" s="144"/>
      <c r="NGR48" s="144"/>
      <c r="NGS48" s="141"/>
      <c r="NGT48" s="141"/>
      <c r="NGU48" s="142"/>
      <c r="NGV48" s="142"/>
      <c r="NGW48" s="143"/>
      <c r="NGX48" s="144"/>
      <c r="NGY48" s="144"/>
      <c r="NGZ48" s="144"/>
      <c r="NHA48" s="141"/>
      <c r="NHB48" s="141"/>
      <c r="NHC48" s="142"/>
      <c r="NHD48" s="142"/>
      <c r="NHE48" s="143"/>
      <c r="NHF48" s="144"/>
      <c r="NHG48" s="144"/>
      <c r="NHH48" s="144"/>
      <c r="NHI48" s="141"/>
      <c r="NHJ48" s="141"/>
      <c r="NHK48" s="142"/>
      <c r="NHL48" s="142"/>
      <c r="NHM48" s="143"/>
      <c r="NHN48" s="144"/>
      <c r="NHO48" s="144"/>
      <c r="NHP48" s="144"/>
      <c r="NHQ48" s="141"/>
      <c r="NHR48" s="141"/>
      <c r="NHS48" s="142"/>
      <c r="NHT48" s="142"/>
      <c r="NHU48" s="143"/>
      <c r="NHV48" s="144"/>
      <c r="NHW48" s="144"/>
      <c r="NHX48" s="144"/>
      <c r="NHY48" s="141"/>
      <c r="NHZ48" s="141"/>
      <c r="NIA48" s="142"/>
      <c r="NIB48" s="142"/>
      <c r="NIC48" s="143"/>
      <c r="NID48" s="144"/>
      <c r="NIE48" s="144"/>
      <c r="NIF48" s="144"/>
      <c r="NIG48" s="141"/>
      <c r="NIH48" s="141"/>
      <c r="NII48" s="142"/>
      <c r="NIJ48" s="142"/>
      <c r="NIK48" s="143"/>
      <c r="NIL48" s="144"/>
      <c r="NIM48" s="144"/>
      <c r="NIN48" s="144"/>
      <c r="NIO48" s="141"/>
      <c r="NIP48" s="141"/>
      <c r="NIQ48" s="142"/>
      <c r="NIR48" s="142"/>
      <c r="NIS48" s="143"/>
      <c r="NIT48" s="144"/>
      <c r="NIU48" s="144"/>
      <c r="NIV48" s="144"/>
      <c r="NIW48" s="141"/>
      <c r="NIX48" s="141"/>
      <c r="NIY48" s="142"/>
      <c r="NIZ48" s="142"/>
      <c r="NJA48" s="143"/>
      <c r="NJB48" s="144"/>
      <c r="NJC48" s="144"/>
      <c r="NJD48" s="144"/>
      <c r="NJE48" s="141"/>
      <c r="NJF48" s="141"/>
      <c r="NJG48" s="142"/>
      <c r="NJH48" s="142"/>
      <c r="NJI48" s="143"/>
      <c r="NJJ48" s="144"/>
      <c r="NJK48" s="144"/>
      <c r="NJL48" s="144"/>
      <c r="NJM48" s="141"/>
      <c r="NJN48" s="141"/>
      <c r="NJO48" s="142"/>
      <c r="NJP48" s="142"/>
      <c r="NJQ48" s="143"/>
      <c r="NJR48" s="144"/>
      <c r="NJS48" s="144"/>
      <c r="NJT48" s="144"/>
      <c r="NJU48" s="141"/>
      <c r="NJV48" s="141"/>
      <c r="NJW48" s="142"/>
      <c r="NJX48" s="142"/>
      <c r="NJY48" s="143"/>
      <c r="NJZ48" s="144"/>
      <c r="NKA48" s="144"/>
      <c r="NKB48" s="144"/>
      <c r="NKC48" s="141"/>
      <c r="NKD48" s="141"/>
      <c r="NKE48" s="142"/>
      <c r="NKF48" s="142"/>
      <c r="NKG48" s="143"/>
      <c r="NKH48" s="144"/>
      <c r="NKI48" s="144"/>
      <c r="NKJ48" s="144"/>
      <c r="NKK48" s="141"/>
      <c r="NKL48" s="141"/>
      <c r="NKM48" s="142"/>
      <c r="NKN48" s="142"/>
      <c r="NKO48" s="143"/>
      <c r="NKP48" s="144"/>
      <c r="NKQ48" s="144"/>
      <c r="NKR48" s="144"/>
      <c r="NKS48" s="141"/>
      <c r="NKT48" s="141"/>
      <c r="NKU48" s="142"/>
      <c r="NKV48" s="142"/>
      <c r="NKW48" s="143"/>
      <c r="NKX48" s="144"/>
      <c r="NKY48" s="144"/>
      <c r="NKZ48" s="144"/>
      <c r="NLA48" s="141"/>
      <c r="NLB48" s="141"/>
      <c r="NLC48" s="142"/>
      <c r="NLD48" s="142"/>
      <c r="NLE48" s="143"/>
      <c r="NLF48" s="144"/>
      <c r="NLG48" s="144"/>
      <c r="NLH48" s="144"/>
      <c r="NLI48" s="141"/>
      <c r="NLJ48" s="141"/>
      <c r="NLK48" s="142"/>
      <c r="NLL48" s="142"/>
      <c r="NLM48" s="143"/>
      <c r="NLN48" s="144"/>
      <c r="NLO48" s="144"/>
      <c r="NLP48" s="144"/>
      <c r="NLQ48" s="141"/>
      <c r="NLR48" s="141"/>
      <c r="NLS48" s="142"/>
      <c r="NLT48" s="142"/>
      <c r="NLU48" s="143"/>
      <c r="NLV48" s="144"/>
      <c r="NLW48" s="144"/>
      <c r="NLX48" s="144"/>
      <c r="NLY48" s="141"/>
      <c r="NLZ48" s="141"/>
      <c r="NMA48" s="142"/>
      <c r="NMB48" s="142"/>
      <c r="NMC48" s="143"/>
      <c r="NMD48" s="144"/>
      <c r="NME48" s="144"/>
      <c r="NMF48" s="144"/>
      <c r="NMG48" s="141"/>
      <c r="NMH48" s="141"/>
      <c r="NMI48" s="142"/>
      <c r="NMJ48" s="142"/>
      <c r="NMK48" s="143"/>
      <c r="NML48" s="144"/>
      <c r="NMM48" s="144"/>
      <c r="NMN48" s="144"/>
      <c r="NMO48" s="141"/>
      <c r="NMP48" s="141"/>
      <c r="NMQ48" s="142"/>
      <c r="NMR48" s="142"/>
      <c r="NMS48" s="143"/>
      <c r="NMT48" s="144"/>
      <c r="NMU48" s="144"/>
      <c r="NMV48" s="144"/>
      <c r="NMW48" s="141"/>
      <c r="NMX48" s="141"/>
      <c r="NMY48" s="142"/>
      <c r="NMZ48" s="142"/>
      <c r="NNA48" s="143"/>
      <c r="NNB48" s="144"/>
      <c r="NNC48" s="144"/>
      <c r="NND48" s="144"/>
      <c r="NNE48" s="141"/>
      <c r="NNF48" s="141"/>
      <c r="NNG48" s="142"/>
      <c r="NNH48" s="142"/>
      <c r="NNI48" s="143"/>
      <c r="NNJ48" s="144"/>
      <c r="NNK48" s="144"/>
      <c r="NNL48" s="144"/>
      <c r="NNM48" s="141"/>
      <c r="NNN48" s="141"/>
      <c r="NNO48" s="142"/>
      <c r="NNP48" s="142"/>
      <c r="NNQ48" s="143"/>
      <c r="NNR48" s="144"/>
      <c r="NNS48" s="144"/>
      <c r="NNT48" s="144"/>
      <c r="NNU48" s="141"/>
      <c r="NNV48" s="141"/>
      <c r="NNW48" s="142"/>
      <c r="NNX48" s="142"/>
      <c r="NNY48" s="143"/>
      <c r="NNZ48" s="144"/>
      <c r="NOA48" s="144"/>
      <c r="NOB48" s="144"/>
      <c r="NOC48" s="141"/>
      <c r="NOD48" s="141"/>
      <c r="NOE48" s="142"/>
      <c r="NOF48" s="142"/>
      <c r="NOG48" s="143"/>
      <c r="NOH48" s="144"/>
      <c r="NOI48" s="144"/>
      <c r="NOJ48" s="144"/>
      <c r="NOK48" s="141"/>
      <c r="NOL48" s="141"/>
      <c r="NOM48" s="142"/>
      <c r="NON48" s="142"/>
      <c r="NOO48" s="143"/>
      <c r="NOP48" s="144"/>
      <c r="NOQ48" s="144"/>
      <c r="NOR48" s="144"/>
      <c r="NOS48" s="141"/>
      <c r="NOT48" s="141"/>
      <c r="NOU48" s="142"/>
      <c r="NOV48" s="142"/>
      <c r="NOW48" s="143"/>
      <c r="NOX48" s="144"/>
      <c r="NOY48" s="144"/>
      <c r="NOZ48" s="144"/>
      <c r="NPA48" s="141"/>
      <c r="NPB48" s="141"/>
      <c r="NPC48" s="142"/>
      <c r="NPD48" s="142"/>
      <c r="NPE48" s="143"/>
      <c r="NPF48" s="144"/>
      <c r="NPG48" s="144"/>
      <c r="NPH48" s="144"/>
      <c r="NPI48" s="141"/>
      <c r="NPJ48" s="141"/>
      <c r="NPK48" s="142"/>
      <c r="NPL48" s="142"/>
      <c r="NPM48" s="143"/>
      <c r="NPN48" s="144"/>
      <c r="NPO48" s="144"/>
      <c r="NPP48" s="144"/>
      <c r="NPQ48" s="141"/>
      <c r="NPR48" s="141"/>
      <c r="NPS48" s="142"/>
      <c r="NPT48" s="142"/>
      <c r="NPU48" s="143"/>
      <c r="NPV48" s="144"/>
      <c r="NPW48" s="144"/>
      <c r="NPX48" s="144"/>
      <c r="NPY48" s="141"/>
      <c r="NPZ48" s="141"/>
      <c r="NQA48" s="142"/>
      <c r="NQB48" s="142"/>
      <c r="NQC48" s="143"/>
      <c r="NQD48" s="144"/>
      <c r="NQE48" s="144"/>
      <c r="NQF48" s="144"/>
      <c r="NQG48" s="141"/>
      <c r="NQH48" s="141"/>
      <c r="NQI48" s="142"/>
      <c r="NQJ48" s="142"/>
      <c r="NQK48" s="143"/>
      <c r="NQL48" s="144"/>
      <c r="NQM48" s="144"/>
      <c r="NQN48" s="144"/>
      <c r="NQO48" s="141"/>
      <c r="NQP48" s="141"/>
      <c r="NQQ48" s="142"/>
      <c r="NQR48" s="142"/>
      <c r="NQS48" s="143"/>
      <c r="NQT48" s="144"/>
      <c r="NQU48" s="144"/>
      <c r="NQV48" s="144"/>
      <c r="NQW48" s="141"/>
      <c r="NQX48" s="141"/>
      <c r="NQY48" s="142"/>
      <c r="NQZ48" s="142"/>
      <c r="NRA48" s="143"/>
      <c r="NRB48" s="144"/>
      <c r="NRC48" s="144"/>
      <c r="NRD48" s="144"/>
      <c r="NRE48" s="141"/>
      <c r="NRF48" s="141"/>
      <c r="NRG48" s="142"/>
      <c r="NRH48" s="142"/>
      <c r="NRI48" s="143"/>
      <c r="NRJ48" s="144"/>
      <c r="NRK48" s="144"/>
      <c r="NRL48" s="144"/>
      <c r="NRM48" s="141"/>
      <c r="NRN48" s="141"/>
      <c r="NRO48" s="142"/>
      <c r="NRP48" s="142"/>
      <c r="NRQ48" s="143"/>
      <c r="NRR48" s="144"/>
      <c r="NRS48" s="144"/>
      <c r="NRT48" s="144"/>
      <c r="NRU48" s="141"/>
      <c r="NRV48" s="141"/>
      <c r="NRW48" s="142"/>
      <c r="NRX48" s="142"/>
      <c r="NRY48" s="143"/>
      <c r="NRZ48" s="144"/>
      <c r="NSA48" s="144"/>
      <c r="NSB48" s="144"/>
      <c r="NSC48" s="141"/>
      <c r="NSD48" s="141"/>
      <c r="NSE48" s="142"/>
      <c r="NSF48" s="142"/>
      <c r="NSG48" s="143"/>
      <c r="NSH48" s="144"/>
      <c r="NSI48" s="144"/>
      <c r="NSJ48" s="144"/>
      <c r="NSK48" s="141"/>
      <c r="NSL48" s="141"/>
      <c r="NSM48" s="142"/>
      <c r="NSN48" s="142"/>
      <c r="NSO48" s="143"/>
      <c r="NSP48" s="144"/>
      <c r="NSQ48" s="144"/>
      <c r="NSR48" s="144"/>
      <c r="NSS48" s="141"/>
      <c r="NST48" s="141"/>
      <c r="NSU48" s="142"/>
      <c r="NSV48" s="142"/>
      <c r="NSW48" s="143"/>
      <c r="NSX48" s="144"/>
      <c r="NSY48" s="144"/>
      <c r="NSZ48" s="144"/>
      <c r="NTA48" s="141"/>
      <c r="NTB48" s="141"/>
      <c r="NTC48" s="142"/>
      <c r="NTD48" s="142"/>
      <c r="NTE48" s="143"/>
      <c r="NTF48" s="144"/>
      <c r="NTG48" s="144"/>
      <c r="NTH48" s="144"/>
      <c r="NTI48" s="141"/>
      <c r="NTJ48" s="141"/>
      <c r="NTK48" s="142"/>
      <c r="NTL48" s="142"/>
      <c r="NTM48" s="143"/>
      <c r="NTN48" s="144"/>
      <c r="NTO48" s="144"/>
      <c r="NTP48" s="144"/>
      <c r="NTQ48" s="141"/>
      <c r="NTR48" s="141"/>
      <c r="NTS48" s="142"/>
      <c r="NTT48" s="142"/>
      <c r="NTU48" s="143"/>
      <c r="NTV48" s="144"/>
      <c r="NTW48" s="144"/>
      <c r="NTX48" s="144"/>
      <c r="NTY48" s="141"/>
      <c r="NTZ48" s="141"/>
      <c r="NUA48" s="142"/>
      <c r="NUB48" s="142"/>
      <c r="NUC48" s="143"/>
      <c r="NUD48" s="144"/>
      <c r="NUE48" s="144"/>
      <c r="NUF48" s="144"/>
      <c r="NUG48" s="141"/>
      <c r="NUH48" s="141"/>
      <c r="NUI48" s="142"/>
      <c r="NUJ48" s="142"/>
      <c r="NUK48" s="143"/>
      <c r="NUL48" s="144"/>
      <c r="NUM48" s="144"/>
      <c r="NUN48" s="144"/>
      <c r="NUO48" s="141"/>
      <c r="NUP48" s="141"/>
      <c r="NUQ48" s="142"/>
      <c r="NUR48" s="142"/>
      <c r="NUS48" s="143"/>
      <c r="NUT48" s="144"/>
      <c r="NUU48" s="144"/>
      <c r="NUV48" s="144"/>
      <c r="NUW48" s="141"/>
      <c r="NUX48" s="141"/>
      <c r="NUY48" s="142"/>
      <c r="NUZ48" s="142"/>
      <c r="NVA48" s="143"/>
      <c r="NVB48" s="144"/>
      <c r="NVC48" s="144"/>
      <c r="NVD48" s="144"/>
      <c r="NVE48" s="141"/>
      <c r="NVF48" s="141"/>
      <c r="NVG48" s="142"/>
      <c r="NVH48" s="142"/>
      <c r="NVI48" s="143"/>
      <c r="NVJ48" s="144"/>
      <c r="NVK48" s="144"/>
      <c r="NVL48" s="144"/>
      <c r="NVM48" s="141"/>
      <c r="NVN48" s="141"/>
      <c r="NVO48" s="142"/>
      <c r="NVP48" s="142"/>
      <c r="NVQ48" s="143"/>
      <c r="NVR48" s="144"/>
      <c r="NVS48" s="144"/>
      <c r="NVT48" s="144"/>
      <c r="NVU48" s="141"/>
      <c r="NVV48" s="141"/>
      <c r="NVW48" s="142"/>
      <c r="NVX48" s="142"/>
      <c r="NVY48" s="143"/>
      <c r="NVZ48" s="144"/>
      <c r="NWA48" s="144"/>
      <c r="NWB48" s="144"/>
      <c r="NWC48" s="141"/>
      <c r="NWD48" s="141"/>
      <c r="NWE48" s="142"/>
      <c r="NWF48" s="142"/>
      <c r="NWG48" s="143"/>
      <c r="NWH48" s="144"/>
      <c r="NWI48" s="144"/>
      <c r="NWJ48" s="144"/>
      <c r="NWK48" s="141"/>
      <c r="NWL48" s="141"/>
      <c r="NWM48" s="142"/>
      <c r="NWN48" s="142"/>
      <c r="NWO48" s="143"/>
      <c r="NWP48" s="144"/>
      <c r="NWQ48" s="144"/>
      <c r="NWR48" s="144"/>
      <c r="NWS48" s="141"/>
      <c r="NWT48" s="141"/>
      <c r="NWU48" s="142"/>
      <c r="NWV48" s="142"/>
      <c r="NWW48" s="143"/>
      <c r="NWX48" s="144"/>
      <c r="NWY48" s="144"/>
      <c r="NWZ48" s="144"/>
      <c r="NXA48" s="141"/>
      <c r="NXB48" s="141"/>
      <c r="NXC48" s="142"/>
      <c r="NXD48" s="142"/>
      <c r="NXE48" s="143"/>
      <c r="NXF48" s="144"/>
      <c r="NXG48" s="144"/>
      <c r="NXH48" s="144"/>
      <c r="NXI48" s="141"/>
      <c r="NXJ48" s="141"/>
      <c r="NXK48" s="142"/>
      <c r="NXL48" s="142"/>
      <c r="NXM48" s="143"/>
      <c r="NXN48" s="144"/>
      <c r="NXO48" s="144"/>
      <c r="NXP48" s="144"/>
      <c r="NXQ48" s="141"/>
      <c r="NXR48" s="141"/>
      <c r="NXS48" s="142"/>
      <c r="NXT48" s="142"/>
      <c r="NXU48" s="143"/>
      <c r="NXV48" s="144"/>
      <c r="NXW48" s="144"/>
      <c r="NXX48" s="144"/>
      <c r="NXY48" s="141"/>
      <c r="NXZ48" s="141"/>
      <c r="NYA48" s="142"/>
      <c r="NYB48" s="142"/>
      <c r="NYC48" s="143"/>
      <c r="NYD48" s="144"/>
      <c r="NYE48" s="144"/>
      <c r="NYF48" s="144"/>
      <c r="NYG48" s="141"/>
      <c r="NYH48" s="141"/>
      <c r="NYI48" s="142"/>
      <c r="NYJ48" s="142"/>
      <c r="NYK48" s="143"/>
      <c r="NYL48" s="144"/>
      <c r="NYM48" s="144"/>
      <c r="NYN48" s="144"/>
      <c r="NYO48" s="141"/>
      <c r="NYP48" s="141"/>
      <c r="NYQ48" s="142"/>
      <c r="NYR48" s="142"/>
      <c r="NYS48" s="143"/>
      <c r="NYT48" s="144"/>
      <c r="NYU48" s="144"/>
      <c r="NYV48" s="144"/>
      <c r="NYW48" s="141"/>
      <c r="NYX48" s="141"/>
      <c r="NYY48" s="142"/>
      <c r="NYZ48" s="142"/>
      <c r="NZA48" s="143"/>
      <c r="NZB48" s="144"/>
      <c r="NZC48" s="144"/>
      <c r="NZD48" s="144"/>
      <c r="NZE48" s="141"/>
      <c r="NZF48" s="141"/>
      <c r="NZG48" s="142"/>
      <c r="NZH48" s="142"/>
      <c r="NZI48" s="143"/>
      <c r="NZJ48" s="144"/>
      <c r="NZK48" s="144"/>
      <c r="NZL48" s="144"/>
      <c r="NZM48" s="141"/>
      <c r="NZN48" s="141"/>
      <c r="NZO48" s="142"/>
      <c r="NZP48" s="142"/>
      <c r="NZQ48" s="143"/>
      <c r="NZR48" s="144"/>
      <c r="NZS48" s="144"/>
      <c r="NZT48" s="144"/>
      <c r="NZU48" s="141"/>
      <c r="NZV48" s="141"/>
      <c r="NZW48" s="142"/>
      <c r="NZX48" s="142"/>
      <c r="NZY48" s="143"/>
      <c r="NZZ48" s="144"/>
      <c r="OAA48" s="144"/>
      <c r="OAB48" s="144"/>
      <c r="OAC48" s="141"/>
      <c r="OAD48" s="141"/>
      <c r="OAE48" s="142"/>
      <c r="OAF48" s="142"/>
      <c r="OAG48" s="143"/>
      <c r="OAH48" s="144"/>
      <c r="OAI48" s="144"/>
      <c r="OAJ48" s="144"/>
      <c r="OAK48" s="141"/>
      <c r="OAL48" s="141"/>
      <c r="OAM48" s="142"/>
      <c r="OAN48" s="142"/>
      <c r="OAO48" s="143"/>
      <c r="OAP48" s="144"/>
      <c r="OAQ48" s="144"/>
      <c r="OAR48" s="144"/>
      <c r="OAS48" s="141"/>
      <c r="OAT48" s="141"/>
      <c r="OAU48" s="142"/>
      <c r="OAV48" s="142"/>
      <c r="OAW48" s="143"/>
      <c r="OAX48" s="144"/>
      <c r="OAY48" s="144"/>
      <c r="OAZ48" s="144"/>
      <c r="OBA48" s="141"/>
      <c r="OBB48" s="141"/>
      <c r="OBC48" s="142"/>
      <c r="OBD48" s="142"/>
      <c r="OBE48" s="143"/>
      <c r="OBF48" s="144"/>
      <c r="OBG48" s="144"/>
      <c r="OBH48" s="144"/>
      <c r="OBI48" s="141"/>
      <c r="OBJ48" s="141"/>
      <c r="OBK48" s="142"/>
      <c r="OBL48" s="142"/>
      <c r="OBM48" s="143"/>
      <c r="OBN48" s="144"/>
      <c r="OBO48" s="144"/>
      <c r="OBP48" s="144"/>
      <c r="OBQ48" s="141"/>
      <c r="OBR48" s="141"/>
      <c r="OBS48" s="142"/>
      <c r="OBT48" s="142"/>
      <c r="OBU48" s="143"/>
      <c r="OBV48" s="144"/>
      <c r="OBW48" s="144"/>
      <c r="OBX48" s="144"/>
      <c r="OBY48" s="141"/>
      <c r="OBZ48" s="141"/>
      <c r="OCA48" s="142"/>
      <c r="OCB48" s="142"/>
      <c r="OCC48" s="143"/>
      <c r="OCD48" s="144"/>
      <c r="OCE48" s="144"/>
      <c r="OCF48" s="144"/>
      <c r="OCG48" s="141"/>
      <c r="OCH48" s="141"/>
      <c r="OCI48" s="142"/>
      <c r="OCJ48" s="142"/>
      <c r="OCK48" s="143"/>
      <c r="OCL48" s="144"/>
      <c r="OCM48" s="144"/>
      <c r="OCN48" s="144"/>
      <c r="OCO48" s="141"/>
      <c r="OCP48" s="141"/>
      <c r="OCQ48" s="142"/>
      <c r="OCR48" s="142"/>
      <c r="OCS48" s="143"/>
      <c r="OCT48" s="144"/>
      <c r="OCU48" s="144"/>
      <c r="OCV48" s="144"/>
      <c r="OCW48" s="141"/>
      <c r="OCX48" s="141"/>
      <c r="OCY48" s="142"/>
      <c r="OCZ48" s="142"/>
      <c r="ODA48" s="143"/>
      <c r="ODB48" s="144"/>
      <c r="ODC48" s="144"/>
      <c r="ODD48" s="144"/>
      <c r="ODE48" s="141"/>
      <c r="ODF48" s="141"/>
      <c r="ODG48" s="142"/>
      <c r="ODH48" s="142"/>
      <c r="ODI48" s="143"/>
      <c r="ODJ48" s="144"/>
      <c r="ODK48" s="144"/>
      <c r="ODL48" s="144"/>
      <c r="ODM48" s="141"/>
      <c r="ODN48" s="141"/>
      <c r="ODO48" s="142"/>
      <c r="ODP48" s="142"/>
      <c r="ODQ48" s="143"/>
      <c r="ODR48" s="144"/>
      <c r="ODS48" s="144"/>
      <c r="ODT48" s="144"/>
      <c r="ODU48" s="141"/>
      <c r="ODV48" s="141"/>
      <c r="ODW48" s="142"/>
      <c r="ODX48" s="142"/>
      <c r="ODY48" s="143"/>
      <c r="ODZ48" s="144"/>
      <c r="OEA48" s="144"/>
      <c r="OEB48" s="144"/>
      <c r="OEC48" s="141"/>
      <c r="OED48" s="141"/>
      <c r="OEE48" s="142"/>
      <c r="OEF48" s="142"/>
      <c r="OEG48" s="143"/>
      <c r="OEH48" s="144"/>
      <c r="OEI48" s="144"/>
      <c r="OEJ48" s="144"/>
      <c r="OEK48" s="141"/>
      <c r="OEL48" s="141"/>
      <c r="OEM48" s="142"/>
      <c r="OEN48" s="142"/>
      <c r="OEO48" s="143"/>
      <c r="OEP48" s="144"/>
      <c r="OEQ48" s="144"/>
      <c r="OER48" s="144"/>
      <c r="OES48" s="141"/>
      <c r="OET48" s="141"/>
      <c r="OEU48" s="142"/>
      <c r="OEV48" s="142"/>
      <c r="OEW48" s="143"/>
      <c r="OEX48" s="144"/>
      <c r="OEY48" s="144"/>
      <c r="OEZ48" s="144"/>
      <c r="OFA48" s="141"/>
      <c r="OFB48" s="141"/>
      <c r="OFC48" s="142"/>
      <c r="OFD48" s="142"/>
      <c r="OFE48" s="143"/>
      <c r="OFF48" s="144"/>
      <c r="OFG48" s="144"/>
      <c r="OFH48" s="144"/>
      <c r="OFI48" s="141"/>
      <c r="OFJ48" s="141"/>
      <c r="OFK48" s="142"/>
      <c r="OFL48" s="142"/>
      <c r="OFM48" s="143"/>
      <c r="OFN48" s="144"/>
      <c r="OFO48" s="144"/>
      <c r="OFP48" s="144"/>
      <c r="OFQ48" s="141"/>
      <c r="OFR48" s="141"/>
      <c r="OFS48" s="142"/>
      <c r="OFT48" s="142"/>
      <c r="OFU48" s="143"/>
      <c r="OFV48" s="144"/>
      <c r="OFW48" s="144"/>
      <c r="OFX48" s="144"/>
      <c r="OFY48" s="141"/>
      <c r="OFZ48" s="141"/>
      <c r="OGA48" s="142"/>
      <c r="OGB48" s="142"/>
      <c r="OGC48" s="143"/>
      <c r="OGD48" s="144"/>
      <c r="OGE48" s="144"/>
      <c r="OGF48" s="144"/>
      <c r="OGG48" s="141"/>
      <c r="OGH48" s="141"/>
      <c r="OGI48" s="142"/>
      <c r="OGJ48" s="142"/>
      <c r="OGK48" s="143"/>
      <c r="OGL48" s="144"/>
      <c r="OGM48" s="144"/>
      <c r="OGN48" s="144"/>
      <c r="OGO48" s="141"/>
      <c r="OGP48" s="141"/>
      <c r="OGQ48" s="142"/>
      <c r="OGR48" s="142"/>
      <c r="OGS48" s="143"/>
      <c r="OGT48" s="144"/>
      <c r="OGU48" s="144"/>
      <c r="OGV48" s="144"/>
      <c r="OGW48" s="141"/>
      <c r="OGX48" s="141"/>
      <c r="OGY48" s="142"/>
      <c r="OGZ48" s="142"/>
      <c r="OHA48" s="143"/>
      <c r="OHB48" s="144"/>
      <c r="OHC48" s="144"/>
      <c r="OHD48" s="144"/>
      <c r="OHE48" s="141"/>
      <c r="OHF48" s="141"/>
      <c r="OHG48" s="142"/>
      <c r="OHH48" s="142"/>
      <c r="OHI48" s="143"/>
      <c r="OHJ48" s="144"/>
      <c r="OHK48" s="144"/>
      <c r="OHL48" s="144"/>
      <c r="OHM48" s="141"/>
      <c r="OHN48" s="141"/>
      <c r="OHO48" s="142"/>
      <c r="OHP48" s="142"/>
      <c r="OHQ48" s="143"/>
      <c r="OHR48" s="144"/>
      <c r="OHS48" s="144"/>
      <c r="OHT48" s="144"/>
      <c r="OHU48" s="141"/>
      <c r="OHV48" s="141"/>
      <c r="OHW48" s="142"/>
      <c r="OHX48" s="142"/>
      <c r="OHY48" s="143"/>
      <c r="OHZ48" s="144"/>
      <c r="OIA48" s="144"/>
      <c r="OIB48" s="144"/>
      <c r="OIC48" s="141"/>
      <c r="OID48" s="141"/>
      <c r="OIE48" s="142"/>
      <c r="OIF48" s="142"/>
      <c r="OIG48" s="143"/>
      <c r="OIH48" s="144"/>
      <c r="OII48" s="144"/>
      <c r="OIJ48" s="144"/>
      <c r="OIK48" s="141"/>
      <c r="OIL48" s="141"/>
      <c r="OIM48" s="142"/>
      <c r="OIN48" s="142"/>
      <c r="OIO48" s="143"/>
      <c r="OIP48" s="144"/>
      <c r="OIQ48" s="144"/>
      <c r="OIR48" s="144"/>
      <c r="OIS48" s="141"/>
      <c r="OIT48" s="141"/>
      <c r="OIU48" s="142"/>
      <c r="OIV48" s="142"/>
      <c r="OIW48" s="143"/>
      <c r="OIX48" s="144"/>
      <c r="OIY48" s="144"/>
      <c r="OIZ48" s="144"/>
      <c r="OJA48" s="141"/>
      <c r="OJB48" s="141"/>
      <c r="OJC48" s="142"/>
      <c r="OJD48" s="142"/>
      <c r="OJE48" s="143"/>
      <c r="OJF48" s="144"/>
      <c r="OJG48" s="144"/>
      <c r="OJH48" s="144"/>
      <c r="OJI48" s="141"/>
      <c r="OJJ48" s="141"/>
      <c r="OJK48" s="142"/>
      <c r="OJL48" s="142"/>
      <c r="OJM48" s="143"/>
      <c r="OJN48" s="144"/>
      <c r="OJO48" s="144"/>
      <c r="OJP48" s="144"/>
      <c r="OJQ48" s="141"/>
      <c r="OJR48" s="141"/>
      <c r="OJS48" s="142"/>
      <c r="OJT48" s="142"/>
      <c r="OJU48" s="143"/>
      <c r="OJV48" s="144"/>
      <c r="OJW48" s="144"/>
      <c r="OJX48" s="144"/>
      <c r="OJY48" s="141"/>
      <c r="OJZ48" s="141"/>
      <c r="OKA48" s="142"/>
      <c r="OKB48" s="142"/>
      <c r="OKC48" s="143"/>
      <c r="OKD48" s="144"/>
      <c r="OKE48" s="144"/>
      <c r="OKF48" s="144"/>
      <c r="OKG48" s="141"/>
      <c r="OKH48" s="141"/>
      <c r="OKI48" s="142"/>
      <c r="OKJ48" s="142"/>
      <c r="OKK48" s="143"/>
      <c r="OKL48" s="144"/>
      <c r="OKM48" s="144"/>
      <c r="OKN48" s="144"/>
      <c r="OKO48" s="141"/>
      <c r="OKP48" s="141"/>
      <c r="OKQ48" s="142"/>
      <c r="OKR48" s="142"/>
      <c r="OKS48" s="143"/>
      <c r="OKT48" s="144"/>
      <c r="OKU48" s="144"/>
      <c r="OKV48" s="144"/>
      <c r="OKW48" s="141"/>
      <c r="OKX48" s="141"/>
      <c r="OKY48" s="142"/>
      <c r="OKZ48" s="142"/>
      <c r="OLA48" s="143"/>
      <c r="OLB48" s="144"/>
      <c r="OLC48" s="144"/>
      <c r="OLD48" s="144"/>
      <c r="OLE48" s="141"/>
      <c r="OLF48" s="141"/>
      <c r="OLG48" s="142"/>
      <c r="OLH48" s="142"/>
      <c r="OLI48" s="143"/>
      <c r="OLJ48" s="144"/>
      <c r="OLK48" s="144"/>
      <c r="OLL48" s="144"/>
      <c r="OLM48" s="141"/>
      <c r="OLN48" s="141"/>
      <c r="OLO48" s="142"/>
      <c r="OLP48" s="142"/>
      <c r="OLQ48" s="143"/>
      <c r="OLR48" s="144"/>
      <c r="OLS48" s="144"/>
      <c r="OLT48" s="144"/>
      <c r="OLU48" s="141"/>
      <c r="OLV48" s="141"/>
      <c r="OLW48" s="142"/>
      <c r="OLX48" s="142"/>
      <c r="OLY48" s="143"/>
      <c r="OLZ48" s="144"/>
      <c r="OMA48" s="144"/>
      <c r="OMB48" s="144"/>
      <c r="OMC48" s="141"/>
      <c r="OMD48" s="141"/>
      <c r="OME48" s="142"/>
      <c r="OMF48" s="142"/>
      <c r="OMG48" s="143"/>
      <c r="OMH48" s="144"/>
      <c r="OMI48" s="144"/>
      <c r="OMJ48" s="144"/>
      <c r="OMK48" s="141"/>
      <c r="OML48" s="141"/>
      <c r="OMM48" s="142"/>
      <c r="OMN48" s="142"/>
      <c r="OMO48" s="143"/>
      <c r="OMP48" s="144"/>
      <c r="OMQ48" s="144"/>
      <c r="OMR48" s="144"/>
      <c r="OMS48" s="141"/>
      <c r="OMT48" s="141"/>
      <c r="OMU48" s="142"/>
      <c r="OMV48" s="142"/>
      <c r="OMW48" s="143"/>
      <c r="OMX48" s="144"/>
      <c r="OMY48" s="144"/>
      <c r="OMZ48" s="144"/>
      <c r="ONA48" s="141"/>
      <c r="ONB48" s="141"/>
      <c r="ONC48" s="142"/>
      <c r="OND48" s="142"/>
      <c r="ONE48" s="143"/>
      <c r="ONF48" s="144"/>
      <c r="ONG48" s="144"/>
      <c r="ONH48" s="144"/>
      <c r="ONI48" s="141"/>
      <c r="ONJ48" s="141"/>
      <c r="ONK48" s="142"/>
      <c r="ONL48" s="142"/>
      <c r="ONM48" s="143"/>
      <c r="ONN48" s="144"/>
      <c r="ONO48" s="144"/>
      <c r="ONP48" s="144"/>
      <c r="ONQ48" s="141"/>
      <c r="ONR48" s="141"/>
      <c r="ONS48" s="142"/>
      <c r="ONT48" s="142"/>
      <c r="ONU48" s="143"/>
      <c r="ONV48" s="144"/>
      <c r="ONW48" s="144"/>
      <c r="ONX48" s="144"/>
      <c r="ONY48" s="141"/>
      <c r="ONZ48" s="141"/>
      <c r="OOA48" s="142"/>
      <c r="OOB48" s="142"/>
      <c r="OOC48" s="143"/>
      <c r="OOD48" s="144"/>
      <c r="OOE48" s="144"/>
      <c r="OOF48" s="144"/>
      <c r="OOG48" s="141"/>
      <c r="OOH48" s="141"/>
      <c r="OOI48" s="142"/>
      <c r="OOJ48" s="142"/>
      <c r="OOK48" s="143"/>
      <c r="OOL48" s="144"/>
      <c r="OOM48" s="144"/>
      <c r="OON48" s="144"/>
      <c r="OOO48" s="141"/>
      <c r="OOP48" s="141"/>
      <c r="OOQ48" s="142"/>
      <c r="OOR48" s="142"/>
      <c r="OOS48" s="143"/>
      <c r="OOT48" s="144"/>
      <c r="OOU48" s="144"/>
      <c r="OOV48" s="144"/>
      <c r="OOW48" s="141"/>
      <c r="OOX48" s="141"/>
      <c r="OOY48" s="142"/>
      <c r="OOZ48" s="142"/>
      <c r="OPA48" s="143"/>
      <c r="OPB48" s="144"/>
      <c r="OPC48" s="144"/>
      <c r="OPD48" s="144"/>
      <c r="OPE48" s="141"/>
      <c r="OPF48" s="141"/>
      <c r="OPG48" s="142"/>
      <c r="OPH48" s="142"/>
      <c r="OPI48" s="143"/>
      <c r="OPJ48" s="144"/>
      <c r="OPK48" s="144"/>
      <c r="OPL48" s="144"/>
      <c r="OPM48" s="141"/>
      <c r="OPN48" s="141"/>
      <c r="OPO48" s="142"/>
      <c r="OPP48" s="142"/>
      <c r="OPQ48" s="143"/>
      <c r="OPR48" s="144"/>
      <c r="OPS48" s="144"/>
      <c r="OPT48" s="144"/>
      <c r="OPU48" s="141"/>
      <c r="OPV48" s="141"/>
      <c r="OPW48" s="142"/>
      <c r="OPX48" s="142"/>
      <c r="OPY48" s="143"/>
      <c r="OPZ48" s="144"/>
      <c r="OQA48" s="144"/>
      <c r="OQB48" s="144"/>
      <c r="OQC48" s="141"/>
      <c r="OQD48" s="141"/>
      <c r="OQE48" s="142"/>
      <c r="OQF48" s="142"/>
      <c r="OQG48" s="143"/>
      <c r="OQH48" s="144"/>
      <c r="OQI48" s="144"/>
      <c r="OQJ48" s="144"/>
      <c r="OQK48" s="141"/>
      <c r="OQL48" s="141"/>
      <c r="OQM48" s="142"/>
      <c r="OQN48" s="142"/>
      <c r="OQO48" s="143"/>
      <c r="OQP48" s="144"/>
      <c r="OQQ48" s="144"/>
      <c r="OQR48" s="144"/>
      <c r="OQS48" s="141"/>
      <c r="OQT48" s="141"/>
      <c r="OQU48" s="142"/>
      <c r="OQV48" s="142"/>
      <c r="OQW48" s="143"/>
      <c r="OQX48" s="144"/>
      <c r="OQY48" s="144"/>
      <c r="OQZ48" s="144"/>
      <c r="ORA48" s="141"/>
      <c r="ORB48" s="141"/>
      <c r="ORC48" s="142"/>
      <c r="ORD48" s="142"/>
      <c r="ORE48" s="143"/>
      <c r="ORF48" s="144"/>
      <c r="ORG48" s="144"/>
      <c r="ORH48" s="144"/>
      <c r="ORI48" s="141"/>
      <c r="ORJ48" s="141"/>
      <c r="ORK48" s="142"/>
      <c r="ORL48" s="142"/>
      <c r="ORM48" s="143"/>
      <c r="ORN48" s="144"/>
      <c r="ORO48" s="144"/>
      <c r="ORP48" s="144"/>
      <c r="ORQ48" s="141"/>
      <c r="ORR48" s="141"/>
      <c r="ORS48" s="142"/>
      <c r="ORT48" s="142"/>
      <c r="ORU48" s="143"/>
      <c r="ORV48" s="144"/>
      <c r="ORW48" s="144"/>
      <c r="ORX48" s="144"/>
      <c r="ORY48" s="141"/>
      <c r="ORZ48" s="141"/>
      <c r="OSA48" s="142"/>
      <c r="OSB48" s="142"/>
      <c r="OSC48" s="143"/>
      <c r="OSD48" s="144"/>
      <c r="OSE48" s="144"/>
      <c r="OSF48" s="144"/>
      <c r="OSG48" s="141"/>
      <c r="OSH48" s="141"/>
      <c r="OSI48" s="142"/>
      <c r="OSJ48" s="142"/>
      <c r="OSK48" s="143"/>
      <c r="OSL48" s="144"/>
      <c r="OSM48" s="144"/>
      <c r="OSN48" s="144"/>
      <c r="OSO48" s="141"/>
      <c r="OSP48" s="141"/>
      <c r="OSQ48" s="142"/>
      <c r="OSR48" s="142"/>
      <c r="OSS48" s="143"/>
      <c r="OST48" s="144"/>
      <c r="OSU48" s="144"/>
      <c r="OSV48" s="144"/>
      <c r="OSW48" s="141"/>
      <c r="OSX48" s="141"/>
      <c r="OSY48" s="142"/>
      <c r="OSZ48" s="142"/>
      <c r="OTA48" s="143"/>
      <c r="OTB48" s="144"/>
      <c r="OTC48" s="144"/>
      <c r="OTD48" s="144"/>
      <c r="OTE48" s="141"/>
      <c r="OTF48" s="141"/>
      <c r="OTG48" s="142"/>
      <c r="OTH48" s="142"/>
      <c r="OTI48" s="143"/>
      <c r="OTJ48" s="144"/>
      <c r="OTK48" s="144"/>
      <c r="OTL48" s="144"/>
      <c r="OTM48" s="141"/>
      <c r="OTN48" s="141"/>
      <c r="OTO48" s="142"/>
      <c r="OTP48" s="142"/>
      <c r="OTQ48" s="143"/>
      <c r="OTR48" s="144"/>
      <c r="OTS48" s="144"/>
      <c r="OTT48" s="144"/>
      <c r="OTU48" s="141"/>
      <c r="OTV48" s="141"/>
      <c r="OTW48" s="142"/>
      <c r="OTX48" s="142"/>
      <c r="OTY48" s="143"/>
      <c r="OTZ48" s="144"/>
      <c r="OUA48" s="144"/>
      <c r="OUB48" s="144"/>
      <c r="OUC48" s="141"/>
      <c r="OUD48" s="141"/>
      <c r="OUE48" s="142"/>
      <c r="OUF48" s="142"/>
      <c r="OUG48" s="143"/>
      <c r="OUH48" s="144"/>
      <c r="OUI48" s="144"/>
      <c r="OUJ48" s="144"/>
      <c r="OUK48" s="141"/>
      <c r="OUL48" s="141"/>
      <c r="OUM48" s="142"/>
      <c r="OUN48" s="142"/>
      <c r="OUO48" s="143"/>
      <c r="OUP48" s="144"/>
      <c r="OUQ48" s="144"/>
      <c r="OUR48" s="144"/>
      <c r="OUS48" s="141"/>
      <c r="OUT48" s="141"/>
      <c r="OUU48" s="142"/>
      <c r="OUV48" s="142"/>
      <c r="OUW48" s="143"/>
      <c r="OUX48" s="144"/>
      <c r="OUY48" s="144"/>
      <c r="OUZ48" s="144"/>
      <c r="OVA48" s="141"/>
      <c r="OVB48" s="141"/>
      <c r="OVC48" s="142"/>
      <c r="OVD48" s="142"/>
      <c r="OVE48" s="143"/>
      <c r="OVF48" s="144"/>
      <c r="OVG48" s="144"/>
      <c r="OVH48" s="144"/>
      <c r="OVI48" s="141"/>
      <c r="OVJ48" s="141"/>
      <c r="OVK48" s="142"/>
      <c r="OVL48" s="142"/>
      <c r="OVM48" s="143"/>
      <c r="OVN48" s="144"/>
      <c r="OVO48" s="144"/>
      <c r="OVP48" s="144"/>
      <c r="OVQ48" s="141"/>
      <c r="OVR48" s="141"/>
      <c r="OVS48" s="142"/>
      <c r="OVT48" s="142"/>
      <c r="OVU48" s="143"/>
      <c r="OVV48" s="144"/>
      <c r="OVW48" s="144"/>
      <c r="OVX48" s="144"/>
      <c r="OVY48" s="141"/>
      <c r="OVZ48" s="141"/>
      <c r="OWA48" s="142"/>
      <c r="OWB48" s="142"/>
      <c r="OWC48" s="143"/>
      <c r="OWD48" s="144"/>
      <c r="OWE48" s="144"/>
      <c r="OWF48" s="144"/>
      <c r="OWG48" s="141"/>
      <c r="OWH48" s="141"/>
      <c r="OWI48" s="142"/>
      <c r="OWJ48" s="142"/>
      <c r="OWK48" s="143"/>
      <c r="OWL48" s="144"/>
      <c r="OWM48" s="144"/>
      <c r="OWN48" s="144"/>
      <c r="OWO48" s="141"/>
      <c r="OWP48" s="141"/>
      <c r="OWQ48" s="142"/>
      <c r="OWR48" s="142"/>
      <c r="OWS48" s="143"/>
      <c r="OWT48" s="144"/>
      <c r="OWU48" s="144"/>
      <c r="OWV48" s="144"/>
      <c r="OWW48" s="141"/>
      <c r="OWX48" s="141"/>
      <c r="OWY48" s="142"/>
      <c r="OWZ48" s="142"/>
      <c r="OXA48" s="143"/>
      <c r="OXB48" s="144"/>
      <c r="OXC48" s="144"/>
      <c r="OXD48" s="144"/>
      <c r="OXE48" s="141"/>
      <c r="OXF48" s="141"/>
      <c r="OXG48" s="142"/>
      <c r="OXH48" s="142"/>
      <c r="OXI48" s="143"/>
      <c r="OXJ48" s="144"/>
      <c r="OXK48" s="144"/>
      <c r="OXL48" s="144"/>
      <c r="OXM48" s="141"/>
      <c r="OXN48" s="141"/>
      <c r="OXO48" s="142"/>
      <c r="OXP48" s="142"/>
      <c r="OXQ48" s="143"/>
      <c r="OXR48" s="144"/>
      <c r="OXS48" s="144"/>
      <c r="OXT48" s="144"/>
      <c r="OXU48" s="141"/>
      <c r="OXV48" s="141"/>
      <c r="OXW48" s="142"/>
      <c r="OXX48" s="142"/>
      <c r="OXY48" s="143"/>
      <c r="OXZ48" s="144"/>
      <c r="OYA48" s="144"/>
      <c r="OYB48" s="144"/>
      <c r="OYC48" s="141"/>
      <c r="OYD48" s="141"/>
      <c r="OYE48" s="142"/>
      <c r="OYF48" s="142"/>
      <c r="OYG48" s="143"/>
      <c r="OYH48" s="144"/>
      <c r="OYI48" s="144"/>
      <c r="OYJ48" s="144"/>
      <c r="OYK48" s="141"/>
      <c r="OYL48" s="141"/>
      <c r="OYM48" s="142"/>
      <c r="OYN48" s="142"/>
      <c r="OYO48" s="143"/>
      <c r="OYP48" s="144"/>
      <c r="OYQ48" s="144"/>
      <c r="OYR48" s="144"/>
      <c r="OYS48" s="141"/>
      <c r="OYT48" s="141"/>
      <c r="OYU48" s="142"/>
      <c r="OYV48" s="142"/>
      <c r="OYW48" s="143"/>
      <c r="OYX48" s="144"/>
      <c r="OYY48" s="144"/>
      <c r="OYZ48" s="144"/>
      <c r="OZA48" s="141"/>
      <c r="OZB48" s="141"/>
      <c r="OZC48" s="142"/>
      <c r="OZD48" s="142"/>
      <c r="OZE48" s="143"/>
      <c r="OZF48" s="144"/>
      <c r="OZG48" s="144"/>
      <c r="OZH48" s="144"/>
      <c r="OZI48" s="141"/>
      <c r="OZJ48" s="141"/>
      <c r="OZK48" s="142"/>
      <c r="OZL48" s="142"/>
      <c r="OZM48" s="143"/>
      <c r="OZN48" s="144"/>
      <c r="OZO48" s="144"/>
      <c r="OZP48" s="144"/>
      <c r="OZQ48" s="141"/>
      <c r="OZR48" s="141"/>
      <c r="OZS48" s="142"/>
      <c r="OZT48" s="142"/>
      <c r="OZU48" s="143"/>
      <c r="OZV48" s="144"/>
      <c r="OZW48" s="144"/>
      <c r="OZX48" s="144"/>
      <c r="OZY48" s="141"/>
      <c r="OZZ48" s="141"/>
      <c r="PAA48" s="142"/>
      <c r="PAB48" s="142"/>
      <c r="PAC48" s="143"/>
      <c r="PAD48" s="144"/>
      <c r="PAE48" s="144"/>
      <c r="PAF48" s="144"/>
      <c r="PAG48" s="141"/>
      <c r="PAH48" s="141"/>
      <c r="PAI48" s="142"/>
      <c r="PAJ48" s="142"/>
      <c r="PAK48" s="143"/>
      <c r="PAL48" s="144"/>
      <c r="PAM48" s="144"/>
      <c r="PAN48" s="144"/>
      <c r="PAO48" s="141"/>
      <c r="PAP48" s="141"/>
      <c r="PAQ48" s="142"/>
      <c r="PAR48" s="142"/>
      <c r="PAS48" s="143"/>
      <c r="PAT48" s="144"/>
      <c r="PAU48" s="144"/>
      <c r="PAV48" s="144"/>
      <c r="PAW48" s="141"/>
      <c r="PAX48" s="141"/>
      <c r="PAY48" s="142"/>
      <c r="PAZ48" s="142"/>
      <c r="PBA48" s="143"/>
      <c r="PBB48" s="144"/>
      <c r="PBC48" s="144"/>
      <c r="PBD48" s="144"/>
      <c r="PBE48" s="141"/>
      <c r="PBF48" s="141"/>
      <c r="PBG48" s="142"/>
      <c r="PBH48" s="142"/>
      <c r="PBI48" s="143"/>
      <c r="PBJ48" s="144"/>
      <c r="PBK48" s="144"/>
      <c r="PBL48" s="144"/>
      <c r="PBM48" s="141"/>
      <c r="PBN48" s="141"/>
      <c r="PBO48" s="142"/>
      <c r="PBP48" s="142"/>
      <c r="PBQ48" s="143"/>
      <c r="PBR48" s="144"/>
      <c r="PBS48" s="144"/>
      <c r="PBT48" s="144"/>
      <c r="PBU48" s="141"/>
      <c r="PBV48" s="141"/>
      <c r="PBW48" s="142"/>
      <c r="PBX48" s="142"/>
      <c r="PBY48" s="143"/>
      <c r="PBZ48" s="144"/>
      <c r="PCA48" s="144"/>
      <c r="PCB48" s="144"/>
      <c r="PCC48" s="141"/>
      <c r="PCD48" s="141"/>
      <c r="PCE48" s="142"/>
      <c r="PCF48" s="142"/>
      <c r="PCG48" s="143"/>
      <c r="PCH48" s="144"/>
      <c r="PCI48" s="144"/>
      <c r="PCJ48" s="144"/>
      <c r="PCK48" s="141"/>
      <c r="PCL48" s="141"/>
      <c r="PCM48" s="142"/>
      <c r="PCN48" s="142"/>
      <c r="PCO48" s="143"/>
      <c r="PCP48" s="144"/>
      <c r="PCQ48" s="144"/>
      <c r="PCR48" s="144"/>
      <c r="PCS48" s="141"/>
      <c r="PCT48" s="141"/>
      <c r="PCU48" s="142"/>
      <c r="PCV48" s="142"/>
      <c r="PCW48" s="143"/>
      <c r="PCX48" s="144"/>
      <c r="PCY48" s="144"/>
      <c r="PCZ48" s="144"/>
      <c r="PDA48" s="141"/>
      <c r="PDB48" s="141"/>
      <c r="PDC48" s="142"/>
      <c r="PDD48" s="142"/>
      <c r="PDE48" s="143"/>
      <c r="PDF48" s="144"/>
      <c r="PDG48" s="144"/>
      <c r="PDH48" s="144"/>
      <c r="PDI48" s="141"/>
      <c r="PDJ48" s="141"/>
      <c r="PDK48" s="142"/>
      <c r="PDL48" s="142"/>
      <c r="PDM48" s="143"/>
      <c r="PDN48" s="144"/>
      <c r="PDO48" s="144"/>
      <c r="PDP48" s="144"/>
      <c r="PDQ48" s="141"/>
      <c r="PDR48" s="141"/>
      <c r="PDS48" s="142"/>
      <c r="PDT48" s="142"/>
      <c r="PDU48" s="143"/>
      <c r="PDV48" s="144"/>
      <c r="PDW48" s="144"/>
      <c r="PDX48" s="144"/>
      <c r="PDY48" s="141"/>
      <c r="PDZ48" s="141"/>
      <c r="PEA48" s="142"/>
      <c r="PEB48" s="142"/>
      <c r="PEC48" s="143"/>
      <c r="PED48" s="144"/>
      <c r="PEE48" s="144"/>
      <c r="PEF48" s="144"/>
      <c r="PEG48" s="141"/>
      <c r="PEH48" s="141"/>
      <c r="PEI48" s="142"/>
      <c r="PEJ48" s="142"/>
      <c r="PEK48" s="143"/>
      <c r="PEL48" s="144"/>
      <c r="PEM48" s="144"/>
      <c r="PEN48" s="144"/>
      <c r="PEO48" s="141"/>
      <c r="PEP48" s="141"/>
      <c r="PEQ48" s="142"/>
      <c r="PER48" s="142"/>
      <c r="PES48" s="143"/>
      <c r="PET48" s="144"/>
      <c r="PEU48" s="144"/>
      <c r="PEV48" s="144"/>
      <c r="PEW48" s="141"/>
      <c r="PEX48" s="141"/>
      <c r="PEY48" s="142"/>
      <c r="PEZ48" s="142"/>
      <c r="PFA48" s="143"/>
      <c r="PFB48" s="144"/>
      <c r="PFC48" s="144"/>
      <c r="PFD48" s="144"/>
      <c r="PFE48" s="141"/>
      <c r="PFF48" s="141"/>
      <c r="PFG48" s="142"/>
      <c r="PFH48" s="142"/>
      <c r="PFI48" s="143"/>
      <c r="PFJ48" s="144"/>
      <c r="PFK48" s="144"/>
      <c r="PFL48" s="144"/>
      <c r="PFM48" s="141"/>
      <c r="PFN48" s="141"/>
      <c r="PFO48" s="142"/>
      <c r="PFP48" s="142"/>
      <c r="PFQ48" s="143"/>
      <c r="PFR48" s="144"/>
      <c r="PFS48" s="144"/>
      <c r="PFT48" s="144"/>
      <c r="PFU48" s="141"/>
      <c r="PFV48" s="141"/>
      <c r="PFW48" s="142"/>
      <c r="PFX48" s="142"/>
      <c r="PFY48" s="143"/>
      <c r="PFZ48" s="144"/>
      <c r="PGA48" s="144"/>
      <c r="PGB48" s="144"/>
      <c r="PGC48" s="141"/>
      <c r="PGD48" s="141"/>
      <c r="PGE48" s="142"/>
      <c r="PGF48" s="142"/>
      <c r="PGG48" s="143"/>
      <c r="PGH48" s="144"/>
      <c r="PGI48" s="144"/>
      <c r="PGJ48" s="144"/>
      <c r="PGK48" s="141"/>
      <c r="PGL48" s="141"/>
      <c r="PGM48" s="142"/>
      <c r="PGN48" s="142"/>
      <c r="PGO48" s="143"/>
      <c r="PGP48" s="144"/>
      <c r="PGQ48" s="144"/>
      <c r="PGR48" s="144"/>
      <c r="PGS48" s="141"/>
      <c r="PGT48" s="141"/>
      <c r="PGU48" s="142"/>
      <c r="PGV48" s="142"/>
      <c r="PGW48" s="143"/>
      <c r="PGX48" s="144"/>
      <c r="PGY48" s="144"/>
      <c r="PGZ48" s="144"/>
      <c r="PHA48" s="141"/>
      <c r="PHB48" s="141"/>
      <c r="PHC48" s="142"/>
      <c r="PHD48" s="142"/>
      <c r="PHE48" s="143"/>
      <c r="PHF48" s="144"/>
      <c r="PHG48" s="144"/>
      <c r="PHH48" s="144"/>
      <c r="PHI48" s="141"/>
      <c r="PHJ48" s="141"/>
      <c r="PHK48" s="142"/>
      <c r="PHL48" s="142"/>
      <c r="PHM48" s="143"/>
      <c r="PHN48" s="144"/>
      <c r="PHO48" s="144"/>
      <c r="PHP48" s="144"/>
      <c r="PHQ48" s="141"/>
      <c r="PHR48" s="141"/>
      <c r="PHS48" s="142"/>
      <c r="PHT48" s="142"/>
      <c r="PHU48" s="143"/>
      <c r="PHV48" s="144"/>
      <c r="PHW48" s="144"/>
      <c r="PHX48" s="144"/>
      <c r="PHY48" s="141"/>
      <c r="PHZ48" s="141"/>
      <c r="PIA48" s="142"/>
      <c r="PIB48" s="142"/>
      <c r="PIC48" s="143"/>
      <c r="PID48" s="144"/>
      <c r="PIE48" s="144"/>
      <c r="PIF48" s="144"/>
      <c r="PIG48" s="141"/>
      <c r="PIH48" s="141"/>
      <c r="PII48" s="142"/>
      <c r="PIJ48" s="142"/>
      <c r="PIK48" s="143"/>
      <c r="PIL48" s="144"/>
      <c r="PIM48" s="144"/>
      <c r="PIN48" s="144"/>
      <c r="PIO48" s="141"/>
      <c r="PIP48" s="141"/>
      <c r="PIQ48" s="142"/>
      <c r="PIR48" s="142"/>
      <c r="PIS48" s="143"/>
      <c r="PIT48" s="144"/>
      <c r="PIU48" s="144"/>
      <c r="PIV48" s="144"/>
      <c r="PIW48" s="141"/>
      <c r="PIX48" s="141"/>
      <c r="PIY48" s="142"/>
      <c r="PIZ48" s="142"/>
      <c r="PJA48" s="143"/>
      <c r="PJB48" s="144"/>
      <c r="PJC48" s="144"/>
      <c r="PJD48" s="144"/>
      <c r="PJE48" s="141"/>
      <c r="PJF48" s="141"/>
      <c r="PJG48" s="142"/>
      <c r="PJH48" s="142"/>
      <c r="PJI48" s="143"/>
      <c r="PJJ48" s="144"/>
      <c r="PJK48" s="144"/>
      <c r="PJL48" s="144"/>
      <c r="PJM48" s="141"/>
      <c r="PJN48" s="141"/>
      <c r="PJO48" s="142"/>
      <c r="PJP48" s="142"/>
      <c r="PJQ48" s="143"/>
      <c r="PJR48" s="144"/>
      <c r="PJS48" s="144"/>
      <c r="PJT48" s="144"/>
      <c r="PJU48" s="141"/>
      <c r="PJV48" s="141"/>
      <c r="PJW48" s="142"/>
      <c r="PJX48" s="142"/>
      <c r="PJY48" s="143"/>
      <c r="PJZ48" s="144"/>
      <c r="PKA48" s="144"/>
      <c r="PKB48" s="144"/>
      <c r="PKC48" s="141"/>
      <c r="PKD48" s="141"/>
      <c r="PKE48" s="142"/>
      <c r="PKF48" s="142"/>
      <c r="PKG48" s="143"/>
      <c r="PKH48" s="144"/>
      <c r="PKI48" s="144"/>
      <c r="PKJ48" s="144"/>
      <c r="PKK48" s="141"/>
      <c r="PKL48" s="141"/>
      <c r="PKM48" s="142"/>
      <c r="PKN48" s="142"/>
      <c r="PKO48" s="143"/>
      <c r="PKP48" s="144"/>
      <c r="PKQ48" s="144"/>
      <c r="PKR48" s="144"/>
      <c r="PKS48" s="141"/>
      <c r="PKT48" s="141"/>
      <c r="PKU48" s="142"/>
      <c r="PKV48" s="142"/>
      <c r="PKW48" s="143"/>
      <c r="PKX48" s="144"/>
      <c r="PKY48" s="144"/>
      <c r="PKZ48" s="144"/>
      <c r="PLA48" s="141"/>
      <c r="PLB48" s="141"/>
      <c r="PLC48" s="142"/>
      <c r="PLD48" s="142"/>
      <c r="PLE48" s="143"/>
      <c r="PLF48" s="144"/>
      <c r="PLG48" s="144"/>
      <c r="PLH48" s="144"/>
      <c r="PLI48" s="141"/>
      <c r="PLJ48" s="141"/>
      <c r="PLK48" s="142"/>
      <c r="PLL48" s="142"/>
      <c r="PLM48" s="143"/>
      <c r="PLN48" s="144"/>
      <c r="PLO48" s="144"/>
      <c r="PLP48" s="144"/>
      <c r="PLQ48" s="141"/>
      <c r="PLR48" s="141"/>
      <c r="PLS48" s="142"/>
      <c r="PLT48" s="142"/>
      <c r="PLU48" s="143"/>
      <c r="PLV48" s="144"/>
      <c r="PLW48" s="144"/>
      <c r="PLX48" s="144"/>
      <c r="PLY48" s="141"/>
      <c r="PLZ48" s="141"/>
      <c r="PMA48" s="142"/>
      <c r="PMB48" s="142"/>
      <c r="PMC48" s="143"/>
      <c r="PMD48" s="144"/>
      <c r="PME48" s="144"/>
      <c r="PMF48" s="144"/>
      <c r="PMG48" s="141"/>
      <c r="PMH48" s="141"/>
      <c r="PMI48" s="142"/>
      <c r="PMJ48" s="142"/>
      <c r="PMK48" s="143"/>
      <c r="PML48" s="144"/>
      <c r="PMM48" s="144"/>
      <c r="PMN48" s="144"/>
      <c r="PMO48" s="141"/>
      <c r="PMP48" s="141"/>
      <c r="PMQ48" s="142"/>
      <c r="PMR48" s="142"/>
      <c r="PMS48" s="143"/>
      <c r="PMT48" s="144"/>
      <c r="PMU48" s="144"/>
      <c r="PMV48" s="144"/>
      <c r="PMW48" s="141"/>
      <c r="PMX48" s="141"/>
      <c r="PMY48" s="142"/>
      <c r="PMZ48" s="142"/>
      <c r="PNA48" s="143"/>
      <c r="PNB48" s="144"/>
      <c r="PNC48" s="144"/>
      <c r="PND48" s="144"/>
      <c r="PNE48" s="141"/>
      <c r="PNF48" s="141"/>
      <c r="PNG48" s="142"/>
      <c r="PNH48" s="142"/>
      <c r="PNI48" s="143"/>
      <c r="PNJ48" s="144"/>
      <c r="PNK48" s="144"/>
      <c r="PNL48" s="144"/>
      <c r="PNM48" s="141"/>
      <c r="PNN48" s="141"/>
      <c r="PNO48" s="142"/>
      <c r="PNP48" s="142"/>
      <c r="PNQ48" s="143"/>
      <c r="PNR48" s="144"/>
      <c r="PNS48" s="144"/>
      <c r="PNT48" s="144"/>
      <c r="PNU48" s="141"/>
      <c r="PNV48" s="141"/>
      <c r="PNW48" s="142"/>
      <c r="PNX48" s="142"/>
      <c r="PNY48" s="143"/>
      <c r="PNZ48" s="144"/>
      <c r="POA48" s="144"/>
      <c r="POB48" s="144"/>
      <c r="POC48" s="141"/>
      <c r="POD48" s="141"/>
      <c r="POE48" s="142"/>
      <c r="POF48" s="142"/>
      <c r="POG48" s="143"/>
      <c r="POH48" s="144"/>
      <c r="POI48" s="144"/>
      <c r="POJ48" s="144"/>
      <c r="POK48" s="141"/>
      <c r="POL48" s="141"/>
      <c r="POM48" s="142"/>
      <c r="PON48" s="142"/>
      <c r="POO48" s="143"/>
      <c r="POP48" s="144"/>
      <c r="POQ48" s="144"/>
      <c r="POR48" s="144"/>
      <c r="POS48" s="141"/>
      <c r="POT48" s="141"/>
      <c r="POU48" s="142"/>
      <c r="POV48" s="142"/>
      <c r="POW48" s="143"/>
      <c r="POX48" s="144"/>
      <c r="POY48" s="144"/>
      <c r="POZ48" s="144"/>
      <c r="PPA48" s="141"/>
      <c r="PPB48" s="141"/>
      <c r="PPC48" s="142"/>
      <c r="PPD48" s="142"/>
      <c r="PPE48" s="143"/>
      <c r="PPF48" s="144"/>
      <c r="PPG48" s="144"/>
      <c r="PPH48" s="144"/>
      <c r="PPI48" s="141"/>
      <c r="PPJ48" s="141"/>
      <c r="PPK48" s="142"/>
      <c r="PPL48" s="142"/>
      <c r="PPM48" s="143"/>
      <c r="PPN48" s="144"/>
      <c r="PPO48" s="144"/>
      <c r="PPP48" s="144"/>
      <c r="PPQ48" s="141"/>
      <c r="PPR48" s="141"/>
      <c r="PPS48" s="142"/>
      <c r="PPT48" s="142"/>
      <c r="PPU48" s="143"/>
      <c r="PPV48" s="144"/>
      <c r="PPW48" s="144"/>
      <c r="PPX48" s="144"/>
      <c r="PPY48" s="141"/>
      <c r="PPZ48" s="141"/>
      <c r="PQA48" s="142"/>
      <c r="PQB48" s="142"/>
      <c r="PQC48" s="143"/>
      <c r="PQD48" s="144"/>
      <c r="PQE48" s="144"/>
      <c r="PQF48" s="144"/>
      <c r="PQG48" s="141"/>
      <c r="PQH48" s="141"/>
      <c r="PQI48" s="142"/>
      <c r="PQJ48" s="142"/>
      <c r="PQK48" s="143"/>
      <c r="PQL48" s="144"/>
      <c r="PQM48" s="144"/>
      <c r="PQN48" s="144"/>
      <c r="PQO48" s="141"/>
      <c r="PQP48" s="141"/>
      <c r="PQQ48" s="142"/>
      <c r="PQR48" s="142"/>
      <c r="PQS48" s="143"/>
      <c r="PQT48" s="144"/>
      <c r="PQU48" s="144"/>
      <c r="PQV48" s="144"/>
      <c r="PQW48" s="141"/>
      <c r="PQX48" s="141"/>
      <c r="PQY48" s="142"/>
      <c r="PQZ48" s="142"/>
      <c r="PRA48" s="143"/>
      <c r="PRB48" s="144"/>
      <c r="PRC48" s="144"/>
      <c r="PRD48" s="144"/>
      <c r="PRE48" s="141"/>
      <c r="PRF48" s="141"/>
      <c r="PRG48" s="142"/>
      <c r="PRH48" s="142"/>
      <c r="PRI48" s="143"/>
      <c r="PRJ48" s="144"/>
      <c r="PRK48" s="144"/>
      <c r="PRL48" s="144"/>
      <c r="PRM48" s="141"/>
      <c r="PRN48" s="141"/>
      <c r="PRO48" s="142"/>
      <c r="PRP48" s="142"/>
      <c r="PRQ48" s="143"/>
      <c r="PRR48" s="144"/>
      <c r="PRS48" s="144"/>
      <c r="PRT48" s="144"/>
      <c r="PRU48" s="141"/>
      <c r="PRV48" s="141"/>
      <c r="PRW48" s="142"/>
      <c r="PRX48" s="142"/>
      <c r="PRY48" s="143"/>
      <c r="PRZ48" s="144"/>
      <c r="PSA48" s="144"/>
      <c r="PSB48" s="144"/>
      <c r="PSC48" s="141"/>
      <c r="PSD48" s="141"/>
      <c r="PSE48" s="142"/>
      <c r="PSF48" s="142"/>
      <c r="PSG48" s="143"/>
      <c r="PSH48" s="144"/>
      <c r="PSI48" s="144"/>
      <c r="PSJ48" s="144"/>
      <c r="PSK48" s="141"/>
      <c r="PSL48" s="141"/>
      <c r="PSM48" s="142"/>
      <c r="PSN48" s="142"/>
      <c r="PSO48" s="143"/>
      <c r="PSP48" s="144"/>
      <c r="PSQ48" s="144"/>
      <c r="PSR48" s="144"/>
      <c r="PSS48" s="141"/>
      <c r="PST48" s="141"/>
      <c r="PSU48" s="142"/>
      <c r="PSV48" s="142"/>
      <c r="PSW48" s="143"/>
      <c r="PSX48" s="144"/>
      <c r="PSY48" s="144"/>
      <c r="PSZ48" s="144"/>
      <c r="PTA48" s="141"/>
      <c r="PTB48" s="141"/>
      <c r="PTC48" s="142"/>
      <c r="PTD48" s="142"/>
      <c r="PTE48" s="143"/>
      <c r="PTF48" s="144"/>
      <c r="PTG48" s="144"/>
      <c r="PTH48" s="144"/>
      <c r="PTI48" s="141"/>
      <c r="PTJ48" s="141"/>
      <c r="PTK48" s="142"/>
      <c r="PTL48" s="142"/>
      <c r="PTM48" s="143"/>
      <c r="PTN48" s="144"/>
      <c r="PTO48" s="144"/>
      <c r="PTP48" s="144"/>
      <c r="PTQ48" s="141"/>
      <c r="PTR48" s="141"/>
      <c r="PTS48" s="142"/>
      <c r="PTT48" s="142"/>
      <c r="PTU48" s="143"/>
      <c r="PTV48" s="144"/>
      <c r="PTW48" s="144"/>
      <c r="PTX48" s="144"/>
      <c r="PTY48" s="141"/>
      <c r="PTZ48" s="141"/>
      <c r="PUA48" s="142"/>
      <c r="PUB48" s="142"/>
      <c r="PUC48" s="143"/>
      <c r="PUD48" s="144"/>
      <c r="PUE48" s="144"/>
      <c r="PUF48" s="144"/>
      <c r="PUG48" s="141"/>
      <c r="PUH48" s="141"/>
      <c r="PUI48" s="142"/>
      <c r="PUJ48" s="142"/>
      <c r="PUK48" s="143"/>
      <c r="PUL48" s="144"/>
      <c r="PUM48" s="144"/>
      <c r="PUN48" s="144"/>
      <c r="PUO48" s="141"/>
      <c r="PUP48" s="141"/>
      <c r="PUQ48" s="142"/>
      <c r="PUR48" s="142"/>
      <c r="PUS48" s="143"/>
      <c r="PUT48" s="144"/>
      <c r="PUU48" s="144"/>
      <c r="PUV48" s="144"/>
      <c r="PUW48" s="141"/>
      <c r="PUX48" s="141"/>
      <c r="PUY48" s="142"/>
      <c r="PUZ48" s="142"/>
      <c r="PVA48" s="143"/>
      <c r="PVB48" s="144"/>
      <c r="PVC48" s="144"/>
      <c r="PVD48" s="144"/>
      <c r="PVE48" s="141"/>
      <c r="PVF48" s="141"/>
      <c r="PVG48" s="142"/>
      <c r="PVH48" s="142"/>
      <c r="PVI48" s="143"/>
      <c r="PVJ48" s="144"/>
      <c r="PVK48" s="144"/>
      <c r="PVL48" s="144"/>
      <c r="PVM48" s="141"/>
      <c r="PVN48" s="141"/>
      <c r="PVO48" s="142"/>
      <c r="PVP48" s="142"/>
      <c r="PVQ48" s="143"/>
      <c r="PVR48" s="144"/>
      <c r="PVS48" s="144"/>
      <c r="PVT48" s="144"/>
      <c r="PVU48" s="141"/>
      <c r="PVV48" s="141"/>
      <c r="PVW48" s="142"/>
      <c r="PVX48" s="142"/>
      <c r="PVY48" s="143"/>
      <c r="PVZ48" s="144"/>
      <c r="PWA48" s="144"/>
      <c r="PWB48" s="144"/>
      <c r="PWC48" s="141"/>
      <c r="PWD48" s="141"/>
      <c r="PWE48" s="142"/>
      <c r="PWF48" s="142"/>
      <c r="PWG48" s="143"/>
      <c r="PWH48" s="144"/>
      <c r="PWI48" s="144"/>
      <c r="PWJ48" s="144"/>
      <c r="PWK48" s="141"/>
      <c r="PWL48" s="141"/>
      <c r="PWM48" s="142"/>
      <c r="PWN48" s="142"/>
      <c r="PWO48" s="143"/>
      <c r="PWP48" s="144"/>
      <c r="PWQ48" s="144"/>
      <c r="PWR48" s="144"/>
      <c r="PWS48" s="141"/>
      <c r="PWT48" s="141"/>
      <c r="PWU48" s="142"/>
      <c r="PWV48" s="142"/>
      <c r="PWW48" s="143"/>
      <c r="PWX48" s="144"/>
      <c r="PWY48" s="144"/>
      <c r="PWZ48" s="144"/>
      <c r="PXA48" s="141"/>
      <c r="PXB48" s="141"/>
      <c r="PXC48" s="142"/>
      <c r="PXD48" s="142"/>
      <c r="PXE48" s="143"/>
      <c r="PXF48" s="144"/>
      <c r="PXG48" s="144"/>
      <c r="PXH48" s="144"/>
      <c r="PXI48" s="141"/>
      <c r="PXJ48" s="141"/>
      <c r="PXK48" s="142"/>
      <c r="PXL48" s="142"/>
      <c r="PXM48" s="143"/>
      <c r="PXN48" s="144"/>
      <c r="PXO48" s="144"/>
      <c r="PXP48" s="144"/>
      <c r="PXQ48" s="141"/>
      <c r="PXR48" s="141"/>
      <c r="PXS48" s="142"/>
      <c r="PXT48" s="142"/>
      <c r="PXU48" s="143"/>
      <c r="PXV48" s="144"/>
      <c r="PXW48" s="144"/>
      <c r="PXX48" s="144"/>
      <c r="PXY48" s="141"/>
      <c r="PXZ48" s="141"/>
      <c r="PYA48" s="142"/>
      <c r="PYB48" s="142"/>
      <c r="PYC48" s="143"/>
      <c r="PYD48" s="144"/>
      <c r="PYE48" s="144"/>
      <c r="PYF48" s="144"/>
      <c r="PYG48" s="141"/>
      <c r="PYH48" s="141"/>
      <c r="PYI48" s="142"/>
      <c r="PYJ48" s="142"/>
      <c r="PYK48" s="143"/>
      <c r="PYL48" s="144"/>
      <c r="PYM48" s="144"/>
      <c r="PYN48" s="144"/>
      <c r="PYO48" s="141"/>
      <c r="PYP48" s="141"/>
      <c r="PYQ48" s="142"/>
      <c r="PYR48" s="142"/>
      <c r="PYS48" s="143"/>
      <c r="PYT48" s="144"/>
      <c r="PYU48" s="144"/>
      <c r="PYV48" s="144"/>
      <c r="PYW48" s="141"/>
      <c r="PYX48" s="141"/>
      <c r="PYY48" s="142"/>
      <c r="PYZ48" s="142"/>
      <c r="PZA48" s="143"/>
      <c r="PZB48" s="144"/>
      <c r="PZC48" s="144"/>
      <c r="PZD48" s="144"/>
      <c r="PZE48" s="141"/>
      <c r="PZF48" s="141"/>
      <c r="PZG48" s="142"/>
      <c r="PZH48" s="142"/>
      <c r="PZI48" s="143"/>
      <c r="PZJ48" s="144"/>
      <c r="PZK48" s="144"/>
      <c r="PZL48" s="144"/>
      <c r="PZM48" s="141"/>
      <c r="PZN48" s="141"/>
      <c r="PZO48" s="142"/>
      <c r="PZP48" s="142"/>
      <c r="PZQ48" s="143"/>
      <c r="PZR48" s="144"/>
      <c r="PZS48" s="144"/>
      <c r="PZT48" s="144"/>
      <c r="PZU48" s="141"/>
      <c r="PZV48" s="141"/>
      <c r="PZW48" s="142"/>
      <c r="PZX48" s="142"/>
      <c r="PZY48" s="143"/>
      <c r="PZZ48" s="144"/>
      <c r="QAA48" s="144"/>
      <c r="QAB48" s="144"/>
      <c r="QAC48" s="141"/>
      <c r="QAD48" s="141"/>
      <c r="QAE48" s="142"/>
      <c r="QAF48" s="142"/>
      <c r="QAG48" s="143"/>
      <c r="QAH48" s="144"/>
      <c r="QAI48" s="144"/>
      <c r="QAJ48" s="144"/>
      <c r="QAK48" s="141"/>
      <c r="QAL48" s="141"/>
      <c r="QAM48" s="142"/>
      <c r="QAN48" s="142"/>
      <c r="QAO48" s="143"/>
      <c r="QAP48" s="144"/>
      <c r="QAQ48" s="144"/>
      <c r="QAR48" s="144"/>
      <c r="QAS48" s="141"/>
      <c r="QAT48" s="141"/>
      <c r="QAU48" s="142"/>
      <c r="QAV48" s="142"/>
      <c r="QAW48" s="143"/>
      <c r="QAX48" s="144"/>
      <c r="QAY48" s="144"/>
      <c r="QAZ48" s="144"/>
      <c r="QBA48" s="141"/>
      <c r="QBB48" s="141"/>
      <c r="QBC48" s="142"/>
      <c r="QBD48" s="142"/>
      <c r="QBE48" s="143"/>
      <c r="QBF48" s="144"/>
      <c r="QBG48" s="144"/>
      <c r="QBH48" s="144"/>
      <c r="QBI48" s="141"/>
      <c r="QBJ48" s="141"/>
      <c r="QBK48" s="142"/>
      <c r="QBL48" s="142"/>
      <c r="QBM48" s="143"/>
      <c r="QBN48" s="144"/>
      <c r="QBO48" s="144"/>
      <c r="QBP48" s="144"/>
      <c r="QBQ48" s="141"/>
      <c r="QBR48" s="141"/>
      <c r="QBS48" s="142"/>
      <c r="QBT48" s="142"/>
      <c r="QBU48" s="143"/>
      <c r="QBV48" s="144"/>
      <c r="QBW48" s="144"/>
      <c r="QBX48" s="144"/>
      <c r="QBY48" s="141"/>
      <c r="QBZ48" s="141"/>
      <c r="QCA48" s="142"/>
      <c r="QCB48" s="142"/>
      <c r="QCC48" s="143"/>
      <c r="QCD48" s="144"/>
      <c r="QCE48" s="144"/>
      <c r="QCF48" s="144"/>
      <c r="QCG48" s="141"/>
      <c r="QCH48" s="141"/>
      <c r="QCI48" s="142"/>
      <c r="QCJ48" s="142"/>
      <c r="QCK48" s="143"/>
      <c r="QCL48" s="144"/>
      <c r="QCM48" s="144"/>
      <c r="QCN48" s="144"/>
      <c r="QCO48" s="141"/>
      <c r="QCP48" s="141"/>
      <c r="QCQ48" s="142"/>
      <c r="QCR48" s="142"/>
      <c r="QCS48" s="143"/>
      <c r="QCT48" s="144"/>
      <c r="QCU48" s="144"/>
      <c r="QCV48" s="144"/>
      <c r="QCW48" s="141"/>
      <c r="QCX48" s="141"/>
      <c r="QCY48" s="142"/>
      <c r="QCZ48" s="142"/>
      <c r="QDA48" s="143"/>
      <c r="QDB48" s="144"/>
      <c r="QDC48" s="144"/>
      <c r="QDD48" s="144"/>
      <c r="QDE48" s="141"/>
      <c r="QDF48" s="141"/>
      <c r="QDG48" s="142"/>
      <c r="QDH48" s="142"/>
      <c r="QDI48" s="143"/>
      <c r="QDJ48" s="144"/>
      <c r="QDK48" s="144"/>
      <c r="QDL48" s="144"/>
      <c r="QDM48" s="141"/>
      <c r="QDN48" s="141"/>
      <c r="QDO48" s="142"/>
      <c r="QDP48" s="142"/>
      <c r="QDQ48" s="143"/>
      <c r="QDR48" s="144"/>
      <c r="QDS48" s="144"/>
      <c r="QDT48" s="144"/>
      <c r="QDU48" s="141"/>
      <c r="QDV48" s="141"/>
      <c r="QDW48" s="142"/>
      <c r="QDX48" s="142"/>
      <c r="QDY48" s="143"/>
      <c r="QDZ48" s="144"/>
      <c r="QEA48" s="144"/>
      <c r="QEB48" s="144"/>
      <c r="QEC48" s="141"/>
      <c r="QED48" s="141"/>
      <c r="QEE48" s="142"/>
      <c r="QEF48" s="142"/>
      <c r="QEG48" s="143"/>
      <c r="QEH48" s="144"/>
      <c r="QEI48" s="144"/>
      <c r="QEJ48" s="144"/>
      <c r="QEK48" s="141"/>
      <c r="QEL48" s="141"/>
      <c r="QEM48" s="142"/>
      <c r="QEN48" s="142"/>
      <c r="QEO48" s="143"/>
      <c r="QEP48" s="144"/>
      <c r="QEQ48" s="144"/>
      <c r="QER48" s="144"/>
      <c r="QES48" s="141"/>
      <c r="QET48" s="141"/>
      <c r="QEU48" s="142"/>
      <c r="QEV48" s="142"/>
      <c r="QEW48" s="143"/>
      <c r="QEX48" s="144"/>
      <c r="QEY48" s="144"/>
      <c r="QEZ48" s="144"/>
      <c r="QFA48" s="141"/>
      <c r="QFB48" s="141"/>
      <c r="QFC48" s="142"/>
      <c r="QFD48" s="142"/>
      <c r="QFE48" s="143"/>
      <c r="QFF48" s="144"/>
      <c r="QFG48" s="144"/>
      <c r="QFH48" s="144"/>
      <c r="QFI48" s="141"/>
      <c r="QFJ48" s="141"/>
      <c r="QFK48" s="142"/>
      <c r="QFL48" s="142"/>
      <c r="QFM48" s="143"/>
      <c r="QFN48" s="144"/>
      <c r="QFO48" s="144"/>
      <c r="QFP48" s="144"/>
      <c r="QFQ48" s="141"/>
      <c r="QFR48" s="141"/>
      <c r="QFS48" s="142"/>
      <c r="QFT48" s="142"/>
      <c r="QFU48" s="143"/>
      <c r="QFV48" s="144"/>
      <c r="QFW48" s="144"/>
      <c r="QFX48" s="144"/>
      <c r="QFY48" s="141"/>
      <c r="QFZ48" s="141"/>
      <c r="QGA48" s="142"/>
      <c r="QGB48" s="142"/>
      <c r="QGC48" s="143"/>
      <c r="QGD48" s="144"/>
      <c r="QGE48" s="144"/>
      <c r="QGF48" s="144"/>
      <c r="QGG48" s="141"/>
      <c r="QGH48" s="141"/>
      <c r="QGI48" s="142"/>
      <c r="QGJ48" s="142"/>
      <c r="QGK48" s="143"/>
      <c r="QGL48" s="144"/>
      <c r="QGM48" s="144"/>
      <c r="QGN48" s="144"/>
      <c r="QGO48" s="141"/>
      <c r="QGP48" s="141"/>
      <c r="QGQ48" s="142"/>
      <c r="QGR48" s="142"/>
      <c r="QGS48" s="143"/>
      <c r="QGT48" s="144"/>
      <c r="QGU48" s="144"/>
      <c r="QGV48" s="144"/>
      <c r="QGW48" s="141"/>
      <c r="QGX48" s="141"/>
      <c r="QGY48" s="142"/>
      <c r="QGZ48" s="142"/>
      <c r="QHA48" s="143"/>
      <c r="QHB48" s="144"/>
      <c r="QHC48" s="144"/>
      <c r="QHD48" s="144"/>
      <c r="QHE48" s="141"/>
      <c r="QHF48" s="141"/>
      <c r="QHG48" s="142"/>
      <c r="QHH48" s="142"/>
      <c r="QHI48" s="143"/>
      <c r="QHJ48" s="144"/>
      <c r="QHK48" s="144"/>
      <c r="QHL48" s="144"/>
      <c r="QHM48" s="141"/>
      <c r="QHN48" s="141"/>
      <c r="QHO48" s="142"/>
      <c r="QHP48" s="142"/>
      <c r="QHQ48" s="143"/>
      <c r="QHR48" s="144"/>
      <c r="QHS48" s="144"/>
      <c r="QHT48" s="144"/>
      <c r="QHU48" s="141"/>
      <c r="QHV48" s="141"/>
      <c r="QHW48" s="142"/>
      <c r="QHX48" s="142"/>
      <c r="QHY48" s="143"/>
      <c r="QHZ48" s="144"/>
      <c r="QIA48" s="144"/>
      <c r="QIB48" s="144"/>
      <c r="QIC48" s="141"/>
      <c r="QID48" s="141"/>
      <c r="QIE48" s="142"/>
      <c r="QIF48" s="142"/>
      <c r="QIG48" s="143"/>
      <c r="QIH48" s="144"/>
      <c r="QII48" s="144"/>
      <c r="QIJ48" s="144"/>
      <c r="QIK48" s="141"/>
      <c r="QIL48" s="141"/>
      <c r="QIM48" s="142"/>
      <c r="QIN48" s="142"/>
      <c r="QIO48" s="143"/>
      <c r="QIP48" s="144"/>
      <c r="QIQ48" s="144"/>
      <c r="QIR48" s="144"/>
      <c r="QIS48" s="141"/>
      <c r="QIT48" s="141"/>
      <c r="QIU48" s="142"/>
      <c r="QIV48" s="142"/>
      <c r="QIW48" s="143"/>
      <c r="QIX48" s="144"/>
      <c r="QIY48" s="144"/>
      <c r="QIZ48" s="144"/>
      <c r="QJA48" s="141"/>
      <c r="QJB48" s="141"/>
      <c r="QJC48" s="142"/>
      <c r="QJD48" s="142"/>
      <c r="QJE48" s="143"/>
      <c r="QJF48" s="144"/>
      <c r="QJG48" s="144"/>
      <c r="QJH48" s="144"/>
      <c r="QJI48" s="141"/>
      <c r="QJJ48" s="141"/>
      <c r="QJK48" s="142"/>
      <c r="QJL48" s="142"/>
      <c r="QJM48" s="143"/>
      <c r="QJN48" s="144"/>
      <c r="QJO48" s="144"/>
      <c r="QJP48" s="144"/>
      <c r="QJQ48" s="141"/>
      <c r="QJR48" s="141"/>
      <c r="QJS48" s="142"/>
      <c r="QJT48" s="142"/>
      <c r="QJU48" s="143"/>
      <c r="QJV48" s="144"/>
      <c r="QJW48" s="144"/>
      <c r="QJX48" s="144"/>
      <c r="QJY48" s="141"/>
      <c r="QJZ48" s="141"/>
      <c r="QKA48" s="142"/>
      <c r="QKB48" s="142"/>
      <c r="QKC48" s="143"/>
      <c r="QKD48" s="144"/>
      <c r="QKE48" s="144"/>
      <c r="QKF48" s="144"/>
      <c r="QKG48" s="141"/>
      <c r="QKH48" s="141"/>
      <c r="QKI48" s="142"/>
      <c r="QKJ48" s="142"/>
      <c r="QKK48" s="143"/>
      <c r="QKL48" s="144"/>
      <c r="QKM48" s="144"/>
      <c r="QKN48" s="144"/>
      <c r="QKO48" s="141"/>
      <c r="QKP48" s="141"/>
      <c r="QKQ48" s="142"/>
      <c r="QKR48" s="142"/>
      <c r="QKS48" s="143"/>
      <c r="QKT48" s="144"/>
      <c r="QKU48" s="144"/>
      <c r="QKV48" s="144"/>
      <c r="QKW48" s="141"/>
      <c r="QKX48" s="141"/>
      <c r="QKY48" s="142"/>
      <c r="QKZ48" s="142"/>
      <c r="QLA48" s="143"/>
      <c r="QLB48" s="144"/>
      <c r="QLC48" s="144"/>
      <c r="QLD48" s="144"/>
      <c r="QLE48" s="141"/>
      <c r="QLF48" s="141"/>
      <c r="QLG48" s="142"/>
      <c r="QLH48" s="142"/>
      <c r="QLI48" s="143"/>
      <c r="QLJ48" s="144"/>
      <c r="QLK48" s="144"/>
      <c r="QLL48" s="144"/>
      <c r="QLM48" s="141"/>
      <c r="QLN48" s="141"/>
      <c r="QLO48" s="142"/>
      <c r="QLP48" s="142"/>
      <c r="QLQ48" s="143"/>
      <c r="QLR48" s="144"/>
      <c r="QLS48" s="144"/>
      <c r="QLT48" s="144"/>
      <c r="QLU48" s="141"/>
      <c r="QLV48" s="141"/>
      <c r="QLW48" s="142"/>
      <c r="QLX48" s="142"/>
      <c r="QLY48" s="143"/>
      <c r="QLZ48" s="144"/>
      <c r="QMA48" s="144"/>
      <c r="QMB48" s="144"/>
      <c r="QMC48" s="141"/>
      <c r="QMD48" s="141"/>
      <c r="QME48" s="142"/>
      <c r="QMF48" s="142"/>
      <c r="QMG48" s="143"/>
      <c r="QMH48" s="144"/>
      <c r="QMI48" s="144"/>
      <c r="QMJ48" s="144"/>
      <c r="QMK48" s="141"/>
      <c r="QML48" s="141"/>
      <c r="QMM48" s="142"/>
      <c r="QMN48" s="142"/>
      <c r="QMO48" s="143"/>
      <c r="QMP48" s="144"/>
      <c r="QMQ48" s="144"/>
      <c r="QMR48" s="144"/>
      <c r="QMS48" s="141"/>
      <c r="QMT48" s="141"/>
      <c r="QMU48" s="142"/>
      <c r="QMV48" s="142"/>
      <c r="QMW48" s="143"/>
      <c r="QMX48" s="144"/>
      <c r="QMY48" s="144"/>
      <c r="QMZ48" s="144"/>
      <c r="QNA48" s="141"/>
      <c r="QNB48" s="141"/>
      <c r="QNC48" s="142"/>
      <c r="QND48" s="142"/>
      <c r="QNE48" s="143"/>
      <c r="QNF48" s="144"/>
      <c r="QNG48" s="144"/>
      <c r="QNH48" s="144"/>
      <c r="QNI48" s="141"/>
      <c r="QNJ48" s="141"/>
      <c r="QNK48" s="142"/>
      <c r="QNL48" s="142"/>
      <c r="QNM48" s="143"/>
      <c r="QNN48" s="144"/>
      <c r="QNO48" s="144"/>
      <c r="QNP48" s="144"/>
      <c r="QNQ48" s="141"/>
      <c r="QNR48" s="141"/>
      <c r="QNS48" s="142"/>
      <c r="QNT48" s="142"/>
      <c r="QNU48" s="143"/>
      <c r="QNV48" s="144"/>
      <c r="QNW48" s="144"/>
      <c r="QNX48" s="144"/>
      <c r="QNY48" s="141"/>
      <c r="QNZ48" s="141"/>
      <c r="QOA48" s="142"/>
      <c r="QOB48" s="142"/>
      <c r="QOC48" s="143"/>
      <c r="QOD48" s="144"/>
      <c r="QOE48" s="144"/>
      <c r="QOF48" s="144"/>
      <c r="QOG48" s="141"/>
      <c r="QOH48" s="141"/>
      <c r="QOI48" s="142"/>
      <c r="QOJ48" s="142"/>
      <c r="QOK48" s="143"/>
      <c r="QOL48" s="144"/>
      <c r="QOM48" s="144"/>
      <c r="QON48" s="144"/>
      <c r="QOO48" s="141"/>
      <c r="QOP48" s="141"/>
      <c r="QOQ48" s="142"/>
      <c r="QOR48" s="142"/>
      <c r="QOS48" s="143"/>
      <c r="QOT48" s="144"/>
      <c r="QOU48" s="144"/>
      <c r="QOV48" s="144"/>
      <c r="QOW48" s="141"/>
      <c r="QOX48" s="141"/>
      <c r="QOY48" s="142"/>
      <c r="QOZ48" s="142"/>
      <c r="QPA48" s="143"/>
      <c r="QPB48" s="144"/>
      <c r="QPC48" s="144"/>
      <c r="QPD48" s="144"/>
      <c r="QPE48" s="141"/>
      <c r="QPF48" s="141"/>
      <c r="QPG48" s="142"/>
      <c r="QPH48" s="142"/>
      <c r="QPI48" s="143"/>
      <c r="QPJ48" s="144"/>
      <c r="QPK48" s="144"/>
      <c r="QPL48" s="144"/>
      <c r="QPM48" s="141"/>
      <c r="QPN48" s="141"/>
      <c r="QPO48" s="142"/>
      <c r="QPP48" s="142"/>
      <c r="QPQ48" s="143"/>
      <c r="QPR48" s="144"/>
      <c r="QPS48" s="144"/>
      <c r="QPT48" s="144"/>
      <c r="QPU48" s="141"/>
      <c r="QPV48" s="141"/>
      <c r="QPW48" s="142"/>
      <c r="QPX48" s="142"/>
      <c r="QPY48" s="143"/>
      <c r="QPZ48" s="144"/>
      <c r="QQA48" s="144"/>
      <c r="QQB48" s="144"/>
      <c r="QQC48" s="141"/>
      <c r="QQD48" s="141"/>
      <c r="QQE48" s="142"/>
      <c r="QQF48" s="142"/>
      <c r="QQG48" s="143"/>
      <c r="QQH48" s="144"/>
      <c r="QQI48" s="144"/>
      <c r="QQJ48" s="144"/>
      <c r="QQK48" s="141"/>
      <c r="QQL48" s="141"/>
      <c r="QQM48" s="142"/>
      <c r="QQN48" s="142"/>
      <c r="QQO48" s="143"/>
      <c r="QQP48" s="144"/>
      <c r="QQQ48" s="144"/>
      <c r="QQR48" s="144"/>
      <c r="QQS48" s="141"/>
      <c r="QQT48" s="141"/>
      <c r="QQU48" s="142"/>
      <c r="QQV48" s="142"/>
      <c r="QQW48" s="143"/>
      <c r="QQX48" s="144"/>
      <c r="QQY48" s="144"/>
      <c r="QQZ48" s="144"/>
      <c r="QRA48" s="141"/>
      <c r="QRB48" s="141"/>
      <c r="QRC48" s="142"/>
      <c r="QRD48" s="142"/>
      <c r="QRE48" s="143"/>
      <c r="QRF48" s="144"/>
      <c r="QRG48" s="144"/>
      <c r="QRH48" s="144"/>
      <c r="QRI48" s="141"/>
      <c r="QRJ48" s="141"/>
      <c r="QRK48" s="142"/>
      <c r="QRL48" s="142"/>
      <c r="QRM48" s="143"/>
      <c r="QRN48" s="144"/>
      <c r="QRO48" s="144"/>
      <c r="QRP48" s="144"/>
      <c r="QRQ48" s="141"/>
      <c r="QRR48" s="141"/>
      <c r="QRS48" s="142"/>
      <c r="QRT48" s="142"/>
      <c r="QRU48" s="143"/>
      <c r="QRV48" s="144"/>
      <c r="QRW48" s="144"/>
      <c r="QRX48" s="144"/>
      <c r="QRY48" s="141"/>
      <c r="QRZ48" s="141"/>
      <c r="QSA48" s="142"/>
      <c r="QSB48" s="142"/>
      <c r="QSC48" s="143"/>
      <c r="QSD48" s="144"/>
      <c r="QSE48" s="144"/>
      <c r="QSF48" s="144"/>
      <c r="QSG48" s="141"/>
      <c r="QSH48" s="141"/>
      <c r="QSI48" s="142"/>
      <c r="QSJ48" s="142"/>
      <c r="QSK48" s="143"/>
      <c r="QSL48" s="144"/>
      <c r="QSM48" s="144"/>
      <c r="QSN48" s="144"/>
      <c r="QSO48" s="141"/>
      <c r="QSP48" s="141"/>
      <c r="QSQ48" s="142"/>
      <c r="QSR48" s="142"/>
      <c r="QSS48" s="143"/>
      <c r="QST48" s="144"/>
      <c r="QSU48" s="144"/>
      <c r="QSV48" s="144"/>
      <c r="QSW48" s="141"/>
      <c r="QSX48" s="141"/>
      <c r="QSY48" s="142"/>
      <c r="QSZ48" s="142"/>
      <c r="QTA48" s="143"/>
      <c r="QTB48" s="144"/>
      <c r="QTC48" s="144"/>
      <c r="QTD48" s="144"/>
      <c r="QTE48" s="141"/>
      <c r="QTF48" s="141"/>
      <c r="QTG48" s="142"/>
      <c r="QTH48" s="142"/>
      <c r="QTI48" s="143"/>
      <c r="QTJ48" s="144"/>
      <c r="QTK48" s="144"/>
      <c r="QTL48" s="144"/>
      <c r="QTM48" s="141"/>
      <c r="QTN48" s="141"/>
      <c r="QTO48" s="142"/>
      <c r="QTP48" s="142"/>
      <c r="QTQ48" s="143"/>
      <c r="QTR48" s="144"/>
      <c r="QTS48" s="144"/>
      <c r="QTT48" s="144"/>
      <c r="QTU48" s="141"/>
      <c r="QTV48" s="141"/>
      <c r="QTW48" s="142"/>
      <c r="QTX48" s="142"/>
      <c r="QTY48" s="143"/>
      <c r="QTZ48" s="144"/>
      <c r="QUA48" s="144"/>
      <c r="QUB48" s="144"/>
      <c r="QUC48" s="141"/>
      <c r="QUD48" s="141"/>
      <c r="QUE48" s="142"/>
      <c r="QUF48" s="142"/>
      <c r="QUG48" s="143"/>
      <c r="QUH48" s="144"/>
      <c r="QUI48" s="144"/>
      <c r="QUJ48" s="144"/>
      <c r="QUK48" s="141"/>
      <c r="QUL48" s="141"/>
      <c r="QUM48" s="142"/>
      <c r="QUN48" s="142"/>
      <c r="QUO48" s="143"/>
      <c r="QUP48" s="144"/>
      <c r="QUQ48" s="144"/>
      <c r="QUR48" s="144"/>
      <c r="QUS48" s="141"/>
      <c r="QUT48" s="141"/>
      <c r="QUU48" s="142"/>
      <c r="QUV48" s="142"/>
      <c r="QUW48" s="143"/>
      <c r="QUX48" s="144"/>
      <c r="QUY48" s="144"/>
      <c r="QUZ48" s="144"/>
      <c r="QVA48" s="141"/>
      <c r="QVB48" s="141"/>
      <c r="QVC48" s="142"/>
      <c r="QVD48" s="142"/>
      <c r="QVE48" s="143"/>
      <c r="QVF48" s="144"/>
      <c r="QVG48" s="144"/>
      <c r="QVH48" s="144"/>
      <c r="QVI48" s="141"/>
      <c r="QVJ48" s="141"/>
      <c r="QVK48" s="142"/>
      <c r="QVL48" s="142"/>
      <c r="QVM48" s="143"/>
      <c r="QVN48" s="144"/>
      <c r="QVO48" s="144"/>
      <c r="QVP48" s="144"/>
      <c r="QVQ48" s="141"/>
      <c r="QVR48" s="141"/>
      <c r="QVS48" s="142"/>
      <c r="QVT48" s="142"/>
      <c r="QVU48" s="143"/>
      <c r="QVV48" s="144"/>
      <c r="QVW48" s="144"/>
      <c r="QVX48" s="144"/>
      <c r="QVY48" s="141"/>
      <c r="QVZ48" s="141"/>
      <c r="QWA48" s="142"/>
      <c r="QWB48" s="142"/>
      <c r="QWC48" s="143"/>
      <c r="QWD48" s="144"/>
      <c r="QWE48" s="144"/>
      <c r="QWF48" s="144"/>
      <c r="QWG48" s="141"/>
      <c r="QWH48" s="141"/>
      <c r="QWI48" s="142"/>
      <c r="QWJ48" s="142"/>
      <c r="QWK48" s="143"/>
      <c r="QWL48" s="144"/>
      <c r="QWM48" s="144"/>
      <c r="QWN48" s="144"/>
      <c r="QWO48" s="141"/>
      <c r="QWP48" s="141"/>
      <c r="QWQ48" s="142"/>
      <c r="QWR48" s="142"/>
      <c r="QWS48" s="143"/>
      <c r="QWT48" s="144"/>
      <c r="QWU48" s="144"/>
      <c r="QWV48" s="144"/>
      <c r="QWW48" s="141"/>
      <c r="QWX48" s="141"/>
      <c r="QWY48" s="142"/>
      <c r="QWZ48" s="142"/>
      <c r="QXA48" s="143"/>
      <c r="QXB48" s="144"/>
      <c r="QXC48" s="144"/>
      <c r="QXD48" s="144"/>
      <c r="QXE48" s="141"/>
      <c r="QXF48" s="141"/>
      <c r="QXG48" s="142"/>
      <c r="QXH48" s="142"/>
      <c r="QXI48" s="143"/>
      <c r="QXJ48" s="144"/>
      <c r="QXK48" s="144"/>
      <c r="QXL48" s="144"/>
      <c r="QXM48" s="141"/>
      <c r="QXN48" s="141"/>
      <c r="QXO48" s="142"/>
      <c r="QXP48" s="142"/>
      <c r="QXQ48" s="143"/>
      <c r="QXR48" s="144"/>
      <c r="QXS48" s="144"/>
      <c r="QXT48" s="144"/>
      <c r="QXU48" s="141"/>
      <c r="QXV48" s="141"/>
      <c r="QXW48" s="142"/>
      <c r="QXX48" s="142"/>
      <c r="QXY48" s="143"/>
      <c r="QXZ48" s="144"/>
      <c r="QYA48" s="144"/>
      <c r="QYB48" s="144"/>
      <c r="QYC48" s="141"/>
      <c r="QYD48" s="141"/>
      <c r="QYE48" s="142"/>
      <c r="QYF48" s="142"/>
      <c r="QYG48" s="143"/>
      <c r="QYH48" s="144"/>
      <c r="QYI48" s="144"/>
      <c r="QYJ48" s="144"/>
      <c r="QYK48" s="141"/>
      <c r="QYL48" s="141"/>
      <c r="QYM48" s="142"/>
      <c r="QYN48" s="142"/>
      <c r="QYO48" s="143"/>
      <c r="QYP48" s="144"/>
      <c r="QYQ48" s="144"/>
      <c r="QYR48" s="144"/>
      <c r="QYS48" s="141"/>
      <c r="QYT48" s="141"/>
      <c r="QYU48" s="142"/>
      <c r="QYV48" s="142"/>
      <c r="QYW48" s="143"/>
      <c r="QYX48" s="144"/>
      <c r="QYY48" s="144"/>
      <c r="QYZ48" s="144"/>
      <c r="QZA48" s="141"/>
      <c r="QZB48" s="141"/>
      <c r="QZC48" s="142"/>
      <c r="QZD48" s="142"/>
      <c r="QZE48" s="143"/>
      <c r="QZF48" s="144"/>
      <c r="QZG48" s="144"/>
      <c r="QZH48" s="144"/>
      <c r="QZI48" s="141"/>
      <c r="QZJ48" s="141"/>
      <c r="QZK48" s="142"/>
      <c r="QZL48" s="142"/>
      <c r="QZM48" s="143"/>
      <c r="QZN48" s="144"/>
      <c r="QZO48" s="144"/>
      <c r="QZP48" s="144"/>
      <c r="QZQ48" s="141"/>
      <c r="QZR48" s="141"/>
      <c r="QZS48" s="142"/>
      <c r="QZT48" s="142"/>
      <c r="QZU48" s="143"/>
      <c r="QZV48" s="144"/>
      <c r="QZW48" s="144"/>
      <c r="QZX48" s="144"/>
      <c r="QZY48" s="141"/>
      <c r="QZZ48" s="141"/>
      <c r="RAA48" s="142"/>
      <c r="RAB48" s="142"/>
      <c r="RAC48" s="143"/>
      <c r="RAD48" s="144"/>
      <c r="RAE48" s="144"/>
      <c r="RAF48" s="144"/>
      <c r="RAG48" s="141"/>
      <c r="RAH48" s="141"/>
      <c r="RAI48" s="142"/>
      <c r="RAJ48" s="142"/>
      <c r="RAK48" s="143"/>
      <c r="RAL48" s="144"/>
      <c r="RAM48" s="144"/>
      <c r="RAN48" s="144"/>
      <c r="RAO48" s="141"/>
      <c r="RAP48" s="141"/>
      <c r="RAQ48" s="142"/>
      <c r="RAR48" s="142"/>
      <c r="RAS48" s="143"/>
      <c r="RAT48" s="144"/>
      <c r="RAU48" s="144"/>
      <c r="RAV48" s="144"/>
      <c r="RAW48" s="141"/>
      <c r="RAX48" s="141"/>
      <c r="RAY48" s="142"/>
      <c r="RAZ48" s="142"/>
      <c r="RBA48" s="143"/>
      <c r="RBB48" s="144"/>
      <c r="RBC48" s="144"/>
      <c r="RBD48" s="144"/>
      <c r="RBE48" s="141"/>
      <c r="RBF48" s="141"/>
      <c r="RBG48" s="142"/>
      <c r="RBH48" s="142"/>
      <c r="RBI48" s="143"/>
      <c r="RBJ48" s="144"/>
      <c r="RBK48" s="144"/>
      <c r="RBL48" s="144"/>
      <c r="RBM48" s="141"/>
      <c r="RBN48" s="141"/>
      <c r="RBO48" s="142"/>
      <c r="RBP48" s="142"/>
      <c r="RBQ48" s="143"/>
      <c r="RBR48" s="144"/>
      <c r="RBS48" s="144"/>
      <c r="RBT48" s="144"/>
      <c r="RBU48" s="141"/>
      <c r="RBV48" s="141"/>
      <c r="RBW48" s="142"/>
      <c r="RBX48" s="142"/>
      <c r="RBY48" s="143"/>
      <c r="RBZ48" s="144"/>
      <c r="RCA48" s="144"/>
      <c r="RCB48" s="144"/>
      <c r="RCC48" s="141"/>
      <c r="RCD48" s="141"/>
      <c r="RCE48" s="142"/>
      <c r="RCF48" s="142"/>
      <c r="RCG48" s="143"/>
      <c r="RCH48" s="144"/>
      <c r="RCI48" s="144"/>
      <c r="RCJ48" s="144"/>
      <c r="RCK48" s="141"/>
      <c r="RCL48" s="141"/>
      <c r="RCM48" s="142"/>
      <c r="RCN48" s="142"/>
      <c r="RCO48" s="143"/>
      <c r="RCP48" s="144"/>
      <c r="RCQ48" s="144"/>
      <c r="RCR48" s="144"/>
      <c r="RCS48" s="141"/>
      <c r="RCT48" s="141"/>
      <c r="RCU48" s="142"/>
      <c r="RCV48" s="142"/>
      <c r="RCW48" s="143"/>
      <c r="RCX48" s="144"/>
      <c r="RCY48" s="144"/>
      <c r="RCZ48" s="144"/>
      <c r="RDA48" s="141"/>
      <c r="RDB48" s="141"/>
      <c r="RDC48" s="142"/>
      <c r="RDD48" s="142"/>
      <c r="RDE48" s="143"/>
      <c r="RDF48" s="144"/>
      <c r="RDG48" s="144"/>
      <c r="RDH48" s="144"/>
      <c r="RDI48" s="141"/>
      <c r="RDJ48" s="141"/>
      <c r="RDK48" s="142"/>
      <c r="RDL48" s="142"/>
      <c r="RDM48" s="143"/>
      <c r="RDN48" s="144"/>
      <c r="RDO48" s="144"/>
      <c r="RDP48" s="144"/>
      <c r="RDQ48" s="141"/>
      <c r="RDR48" s="141"/>
      <c r="RDS48" s="142"/>
      <c r="RDT48" s="142"/>
      <c r="RDU48" s="143"/>
      <c r="RDV48" s="144"/>
      <c r="RDW48" s="144"/>
      <c r="RDX48" s="144"/>
      <c r="RDY48" s="141"/>
      <c r="RDZ48" s="141"/>
      <c r="REA48" s="142"/>
      <c r="REB48" s="142"/>
      <c r="REC48" s="143"/>
      <c r="RED48" s="144"/>
      <c r="REE48" s="144"/>
      <c r="REF48" s="144"/>
      <c r="REG48" s="141"/>
      <c r="REH48" s="141"/>
      <c r="REI48" s="142"/>
      <c r="REJ48" s="142"/>
      <c r="REK48" s="143"/>
      <c r="REL48" s="144"/>
      <c r="REM48" s="144"/>
      <c r="REN48" s="144"/>
      <c r="REO48" s="141"/>
      <c r="REP48" s="141"/>
      <c r="REQ48" s="142"/>
      <c r="RER48" s="142"/>
      <c r="RES48" s="143"/>
      <c r="RET48" s="144"/>
      <c r="REU48" s="144"/>
      <c r="REV48" s="144"/>
      <c r="REW48" s="141"/>
      <c r="REX48" s="141"/>
      <c r="REY48" s="142"/>
      <c r="REZ48" s="142"/>
      <c r="RFA48" s="143"/>
      <c r="RFB48" s="144"/>
      <c r="RFC48" s="144"/>
      <c r="RFD48" s="144"/>
      <c r="RFE48" s="141"/>
      <c r="RFF48" s="141"/>
      <c r="RFG48" s="142"/>
      <c r="RFH48" s="142"/>
      <c r="RFI48" s="143"/>
      <c r="RFJ48" s="144"/>
      <c r="RFK48" s="144"/>
      <c r="RFL48" s="144"/>
      <c r="RFM48" s="141"/>
      <c r="RFN48" s="141"/>
      <c r="RFO48" s="142"/>
      <c r="RFP48" s="142"/>
      <c r="RFQ48" s="143"/>
      <c r="RFR48" s="144"/>
      <c r="RFS48" s="144"/>
      <c r="RFT48" s="144"/>
      <c r="RFU48" s="141"/>
      <c r="RFV48" s="141"/>
      <c r="RFW48" s="142"/>
      <c r="RFX48" s="142"/>
      <c r="RFY48" s="143"/>
      <c r="RFZ48" s="144"/>
      <c r="RGA48" s="144"/>
      <c r="RGB48" s="144"/>
      <c r="RGC48" s="141"/>
      <c r="RGD48" s="141"/>
      <c r="RGE48" s="142"/>
      <c r="RGF48" s="142"/>
      <c r="RGG48" s="143"/>
      <c r="RGH48" s="144"/>
      <c r="RGI48" s="144"/>
      <c r="RGJ48" s="144"/>
      <c r="RGK48" s="141"/>
      <c r="RGL48" s="141"/>
      <c r="RGM48" s="142"/>
      <c r="RGN48" s="142"/>
      <c r="RGO48" s="143"/>
      <c r="RGP48" s="144"/>
      <c r="RGQ48" s="144"/>
      <c r="RGR48" s="144"/>
      <c r="RGS48" s="141"/>
      <c r="RGT48" s="141"/>
      <c r="RGU48" s="142"/>
      <c r="RGV48" s="142"/>
      <c r="RGW48" s="143"/>
      <c r="RGX48" s="144"/>
      <c r="RGY48" s="144"/>
      <c r="RGZ48" s="144"/>
      <c r="RHA48" s="141"/>
      <c r="RHB48" s="141"/>
      <c r="RHC48" s="142"/>
      <c r="RHD48" s="142"/>
      <c r="RHE48" s="143"/>
      <c r="RHF48" s="144"/>
      <c r="RHG48" s="144"/>
      <c r="RHH48" s="144"/>
      <c r="RHI48" s="141"/>
      <c r="RHJ48" s="141"/>
      <c r="RHK48" s="142"/>
      <c r="RHL48" s="142"/>
      <c r="RHM48" s="143"/>
      <c r="RHN48" s="144"/>
      <c r="RHO48" s="144"/>
      <c r="RHP48" s="144"/>
      <c r="RHQ48" s="141"/>
      <c r="RHR48" s="141"/>
      <c r="RHS48" s="142"/>
      <c r="RHT48" s="142"/>
      <c r="RHU48" s="143"/>
      <c r="RHV48" s="144"/>
      <c r="RHW48" s="144"/>
      <c r="RHX48" s="144"/>
      <c r="RHY48" s="141"/>
      <c r="RHZ48" s="141"/>
      <c r="RIA48" s="142"/>
      <c r="RIB48" s="142"/>
      <c r="RIC48" s="143"/>
      <c r="RID48" s="144"/>
      <c r="RIE48" s="144"/>
      <c r="RIF48" s="144"/>
      <c r="RIG48" s="141"/>
      <c r="RIH48" s="141"/>
      <c r="RII48" s="142"/>
      <c r="RIJ48" s="142"/>
      <c r="RIK48" s="143"/>
      <c r="RIL48" s="144"/>
      <c r="RIM48" s="144"/>
      <c r="RIN48" s="144"/>
      <c r="RIO48" s="141"/>
      <c r="RIP48" s="141"/>
      <c r="RIQ48" s="142"/>
      <c r="RIR48" s="142"/>
      <c r="RIS48" s="143"/>
      <c r="RIT48" s="144"/>
      <c r="RIU48" s="144"/>
      <c r="RIV48" s="144"/>
      <c r="RIW48" s="141"/>
      <c r="RIX48" s="141"/>
      <c r="RIY48" s="142"/>
      <c r="RIZ48" s="142"/>
      <c r="RJA48" s="143"/>
      <c r="RJB48" s="144"/>
      <c r="RJC48" s="144"/>
      <c r="RJD48" s="144"/>
      <c r="RJE48" s="141"/>
      <c r="RJF48" s="141"/>
      <c r="RJG48" s="142"/>
      <c r="RJH48" s="142"/>
      <c r="RJI48" s="143"/>
      <c r="RJJ48" s="144"/>
      <c r="RJK48" s="144"/>
      <c r="RJL48" s="144"/>
      <c r="RJM48" s="141"/>
      <c r="RJN48" s="141"/>
      <c r="RJO48" s="142"/>
      <c r="RJP48" s="142"/>
      <c r="RJQ48" s="143"/>
      <c r="RJR48" s="144"/>
      <c r="RJS48" s="144"/>
      <c r="RJT48" s="144"/>
      <c r="RJU48" s="141"/>
      <c r="RJV48" s="141"/>
      <c r="RJW48" s="142"/>
      <c r="RJX48" s="142"/>
      <c r="RJY48" s="143"/>
      <c r="RJZ48" s="144"/>
      <c r="RKA48" s="144"/>
      <c r="RKB48" s="144"/>
      <c r="RKC48" s="141"/>
      <c r="RKD48" s="141"/>
      <c r="RKE48" s="142"/>
      <c r="RKF48" s="142"/>
      <c r="RKG48" s="143"/>
      <c r="RKH48" s="144"/>
      <c r="RKI48" s="144"/>
      <c r="RKJ48" s="144"/>
      <c r="RKK48" s="141"/>
      <c r="RKL48" s="141"/>
      <c r="RKM48" s="142"/>
      <c r="RKN48" s="142"/>
      <c r="RKO48" s="143"/>
      <c r="RKP48" s="144"/>
      <c r="RKQ48" s="144"/>
      <c r="RKR48" s="144"/>
      <c r="RKS48" s="141"/>
      <c r="RKT48" s="141"/>
      <c r="RKU48" s="142"/>
      <c r="RKV48" s="142"/>
      <c r="RKW48" s="143"/>
      <c r="RKX48" s="144"/>
      <c r="RKY48" s="144"/>
      <c r="RKZ48" s="144"/>
      <c r="RLA48" s="141"/>
      <c r="RLB48" s="141"/>
      <c r="RLC48" s="142"/>
      <c r="RLD48" s="142"/>
      <c r="RLE48" s="143"/>
      <c r="RLF48" s="144"/>
      <c r="RLG48" s="144"/>
      <c r="RLH48" s="144"/>
      <c r="RLI48" s="141"/>
      <c r="RLJ48" s="141"/>
      <c r="RLK48" s="142"/>
      <c r="RLL48" s="142"/>
      <c r="RLM48" s="143"/>
      <c r="RLN48" s="144"/>
      <c r="RLO48" s="144"/>
      <c r="RLP48" s="144"/>
      <c r="RLQ48" s="141"/>
      <c r="RLR48" s="141"/>
      <c r="RLS48" s="142"/>
      <c r="RLT48" s="142"/>
      <c r="RLU48" s="143"/>
      <c r="RLV48" s="144"/>
      <c r="RLW48" s="144"/>
      <c r="RLX48" s="144"/>
      <c r="RLY48" s="141"/>
      <c r="RLZ48" s="141"/>
      <c r="RMA48" s="142"/>
      <c r="RMB48" s="142"/>
      <c r="RMC48" s="143"/>
      <c r="RMD48" s="144"/>
      <c r="RME48" s="144"/>
      <c r="RMF48" s="144"/>
      <c r="RMG48" s="141"/>
      <c r="RMH48" s="141"/>
      <c r="RMI48" s="142"/>
      <c r="RMJ48" s="142"/>
      <c r="RMK48" s="143"/>
      <c r="RML48" s="144"/>
      <c r="RMM48" s="144"/>
      <c r="RMN48" s="144"/>
      <c r="RMO48" s="141"/>
      <c r="RMP48" s="141"/>
      <c r="RMQ48" s="142"/>
      <c r="RMR48" s="142"/>
      <c r="RMS48" s="143"/>
      <c r="RMT48" s="144"/>
      <c r="RMU48" s="144"/>
      <c r="RMV48" s="144"/>
      <c r="RMW48" s="141"/>
      <c r="RMX48" s="141"/>
      <c r="RMY48" s="142"/>
      <c r="RMZ48" s="142"/>
      <c r="RNA48" s="143"/>
      <c r="RNB48" s="144"/>
      <c r="RNC48" s="144"/>
      <c r="RND48" s="144"/>
      <c r="RNE48" s="141"/>
      <c r="RNF48" s="141"/>
      <c r="RNG48" s="142"/>
      <c r="RNH48" s="142"/>
      <c r="RNI48" s="143"/>
      <c r="RNJ48" s="144"/>
      <c r="RNK48" s="144"/>
      <c r="RNL48" s="144"/>
      <c r="RNM48" s="141"/>
      <c r="RNN48" s="141"/>
      <c r="RNO48" s="142"/>
      <c r="RNP48" s="142"/>
      <c r="RNQ48" s="143"/>
      <c r="RNR48" s="144"/>
      <c r="RNS48" s="144"/>
      <c r="RNT48" s="144"/>
      <c r="RNU48" s="141"/>
      <c r="RNV48" s="141"/>
      <c r="RNW48" s="142"/>
      <c r="RNX48" s="142"/>
      <c r="RNY48" s="143"/>
      <c r="RNZ48" s="144"/>
      <c r="ROA48" s="144"/>
      <c r="ROB48" s="144"/>
      <c r="ROC48" s="141"/>
      <c r="ROD48" s="141"/>
      <c r="ROE48" s="142"/>
      <c r="ROF48" s="142"/>
      <c r="ROG48" s="143"/>
      <c r="ROH48" s="144"/>
      <c r="ROI48" s="144"/>
      <c r="ROJ48" s="144"/>
      <c r="ROK48" s="141"/>
      <c r="ROL48" s="141"/>
      <c r="ROM48" s="142"/>
      <c r="RON48" s="142"/>
      <c r="ROO48" s="143"/>
      <c r="ROP48" s="144"/>
      <c r="ROQ48" s="144"/>
      <c r="ROR48" s="144"/>
      <c r="ROS48" s="141"/>
      <c r="ROT48" s="141"/>
      <c r="ROU48" s="142"/>
      <c r="ROV48" s="142"/>
      <c r="ROW48" s="143"/>
      <c r="ROX48" s="144"/>
      <c r="ROY48" s="144"/>
      <c r="ROZ48" s="144"/>
      <c r="RPA48" s="141"/>
      <c r="RPB48" s="141"/>
      <c r="RPC48" s="142"/>
      <c r="RPD48" s="142"/>
      <c r="RPE48" s="143"/>
      <c r="RPF48" s="144"/>
      <c r="RPG48" s="144"/>
      <c r="RPH48" s="144"/>
      <c r="RPI48" s="141"/>
      <c r="RPJ48" s="141"/>
      <c r="RPK48" s="142"/>
      <c r="RPL48" s="142"/>
      <c r="RPM48" s="143"/>
      <c r="RPN48" s="144"/>
      <c r="RPO48" s="144"/>
      <c r="RPP48" s="144"/>
      <c r="RPQ48" s="141"/>
      <c r="RPR48" s="141"/>
      <c r="RPS48" s="142"/>
      <c r="RPT48" s="142"/>
      <c r="RPU48" s="143"/>
      <c r="RPV48" s="144"/>
      <c r="RPW48" s="144"/>
      <c r="RPX48" s="144"/>
      <c r="RPY48" s="141"/>
      <c r="RPZ48" s="141"/>
      <c r="RQA48" s="142"/>
      <c r="RQB48" s="142"/>
      <c r="RQC48" s="143"/>
      <c r="RQD48" s="144"/>
      <c r="RQE48" s="144"/>
      <c r="RQF48" s="144"/>
      <c r="RQG48" s="141"/>
      <c r="RQH48" s="141"/>
      <c r="RQI48" s="142"/>
      <c r="RQJ48" s="142"/>
      <c r="RQK48" s="143"/>
      <c r="RQL48" s="144"/>
      <c r="RQM48" s="144"/>
      <c r="RQN48" s="144"/>
      <c r="RQO48" s="141"/>
      <c r="RQP48" s="141"/>
      <c r="RQQ48" s="142"/>
      <c r="RQR48" s="142"/>
      <c r="RQS48" s="143"/>
      <c r="RQT48" s="144"/>
      <c r="RQU48" s="144"/>
      <c r="RQV48" s="144"/>
      <c r="RQW48" s="141"/>
      <c r="RQX48" s="141"/>
      <c r="RQY48" s="142"/>
      <c r="RQZ48" s="142"/>
      <c r="RRA48" s="143"/>
      <c r="RRB48" s="144"/>
      <c r="RRC48" s="144"/>
      <c r="RRD48" s="144"/>
      <c r="RRE48" s="141"/>
      <c r="RRF48" s="141"/>
      <c r="RRG48" s="142"/>
      <c r="RRH48" s="142"/>
      <c r="RRI48" s="143"/>
      <c r="RRJ48" s="144"/>
      <c r="RRK48" s="144"/>
      <c r="RRL48" s="144"/>
      <c r="RRM48" s="141"/>
      <c r="RRN48" s="141"/>
      <c r="RRO48" s="142"/>
      <c r="RRP48" s="142"/>
      <c r="RRQ48" s="143"/>
      <c r="RRR48" s="144"/>
      <c r="RRS48" s="144"/>
      <c r="RRT48" s="144"/>
      <c r="RRU48" s="141"/>
      <c r="RRV48" s="141"/>
      <c r="RRW48" s="142"/>
      <c r="RRX48" s="142"/>
      <c r="RRY48" s="143"/>
      <c r="RRZ48" s="144"/>
      <c r="RSA48" s="144"/>
      <c r="RSB48" s="144"/>
      <c r="RSC48" s="141"/>
      <c r="RSD48" s="141"/>
      <c r="RSE48" s="142"/>
      <c r="RSF48" s="142"/>
      <c r="RSG48" s="143"/>
      <c r="RSH48" s="144"/>
      <c r="RSI48" s="144"/>
      <c r="RSJ48" s="144"/>
      <c r="RSK48" s="141"/>
      <c r="RSL48" s="141"/>
      <c r="RSM48" s="142"/>
      <c r="RSN48" s="142"/>
      <c r="RSO48" s="143"/>
      <c r="RSP48" s="144"/>
      <c r="RSQ48" s="144"/>
      <c r="RSR48" s="144"/>
      <c r="RSS48" s="141"/>
      <c r="RST48" s="141"/>
      <c r="RSU48" s="142"/>
      <c r="RSV48" s="142"/>
      <c r="RSW48" s="143"/>
      <c r="RSX48" s="144"/>
      <c r="RSY48" s="144"/>
      <c r="RSZ48" s="144"/>
      <c r="RTA48" s="141"/>
      <c r="RTB48" s="141"/>
      <c r="RTC48" s="142"/>
      <c r="RTD48" s="142"/>
      <c r="RTE48" s="143"/>
      <c r="RTF48" s="144"/>
      <c r="RTG48" s="144"/>
      <c r="RTH48" s="144"/>
      <c r="RTI48" s="141"/>
      <c r="RTJ48" s="141"/>
      <c r="RTK48" s="142"/>
      <c r="RTL48" s="142"/>
      <c r="RTM48" s="143"/>
      <c r="RTN48" s="144"/>
      <c r="RTO48" s="144"/>
      <c r="RTP48" s="144"/>
      <c r="RTQ48" s="141"/>
      <c r="RTR48" s="141"/>
      <c r="RTS48" s="142"/>
      <c r="RTT48" s="142"/>
      <c r="RTU48" s="143"/>
      <c r="RTV48" s="144"/>
      <c r="RTW48" s="144"/>
      <c r="RTX48" s="144"/>
      <c r="RTY48" s="141"/>
      <c r="RTZ48" s="141"/>
      <c r="RUA48" s="142"/>
      <c r="RUB48" s="142"/>
      <c r="RUC48" s="143"/>
      <c r="RUD48" s="144"/>
      <c r="RUE48" s="144"/>
      <c r="RUF48" s="144"/>
      <c r="RUG48" s="141"/>
      <c r="RUH48" s="141"/>
      <c r="RUI48" s="142"/>
      <c r="RUJ48" s="142"/>
      <c r="RUK48" s="143"/>
      <c r="RUL48" s="144"/>
      <c r="RUM48" s="144"/>
      <c r="RUN48" s="144"/>
      <c r="RUO48" s="141"/>
      <c r="RUP48" s="141"/>
      <c r="RUQ48" s="142"/>
      <c r="RUR48" s="142"/>
      <c r="RUS48" s="143"/>
      <c r="RUT48" s="144"/>
      <c r="RUU48" s="144"/>
      <c r="RUV48" s="144"/>
      <c r="RUW48" s="141"/>
      <c r="RUX48" s="141"/>
      <c r="RUY48" s="142"/>
      <c r="RUZ48" s="142"/>
      <c r="RVA48" s="143"/>
      <c r="RVB48" s="144"/>
      <c r="RVC48" s="144"/>
      <c r="RVD48" s="144"/>
      <c r="RVE48" s="141"/>
      <c r="RVF48" s="141"/>
      <c r="RVG48" s="142"/>
      <c r="RVH48" s="142"/>
      <c r="RVI48" s="143"/>
      <c r="RVJ48" s="144"/>
      <c r="RVK48" s="144"/>
      <c r="RVL48" s="144"/>
      <c r="RVM48" s="141"/>
      <c r="RVN48" s="141"/>
      <c r="RVO48" s="142"/>
      <c r="RVP48" s="142"/>
      <c r="RVQ48" s="143"/>
      <c r="RVR48" s="144"/>
      <c r="RVS48" s="144"/>
      <c r="RVT48" s="144"/>
      <c r="RVU48" s="141"/>
      <c r="RVV48" s="141"/>
      <c r="RVW48" s="142"/>
      <c r="RVX48" s="142"/>
      <c r="RVY48" s="143"/>
      <c r="RVZ48" s="144"/>
      <c r="RWA48" s="144"/>
      <c r="RWB48" s="144"/>
      <c r="RWC48" s="141"/>
      <c r="RWD48" s="141"/>
      <c r="RWE48" s="142"/>
      <c r="RWF48" s="142"/>
      <c r="RWG48" s="143"/>
      <c r="RWH48" s="144"/>
      <c r="RWI48" s="144"/>
      <c r="RWJ48" s="144"/>
      <c r="RWK48" s="141"/>
      <c r="RWL48" s="141"/>
      <c r="RWM48" s="142"/>
      <c r="RWN48" s="142"/>
      <c r="RWO48" s="143"/>
      <c r="RWP48" s="144"/>
      <c r="RWQ48" s="144"/>
      <c r="RWR48" s="144"/>
      <c r="RWS48" s="141"/>
      <c r="RWT48" s="141"/>
      <c r="RWU48" s="142"/>
      <c r="RWV48" s="142"/>
      <c r="RWW48" s="143"/>
      <c r="RWX48" s="144"/>
      <c r="RWY48" s="144"/>
      <c r="RWZ48" s="144"/>
      <c r="RXA48" s="141"/>
      <c r="RXB48" s="141"/>
      <c r="RXC48" s="142"/>
      <c r="RXD48" s="142"/>
      <c r="RXE48" s="143"/>
      <c r="RXF48" s="144"/>
      <c r="RXG48" s="144"/>
      <c r="RXH48" s="144"/>
      <c r="RXI48" s="141"/>
      <c r="RXJ48" s="141"/>
      <c r="RXK48" s="142"/>
      <c r="RXL48" s="142"/>
      <c r="RXM48" s="143"/>
      <c r="RXN48" s="144"/>
      <c r="RXO48" s="144"/>
      <c r="RXP48" s="144"/>
      <c r="RXQ48" s="141"/>
      <c r="RXR48" s="141"/>
      <c r="RXS48" s="142"/>
      <c r="RXT48" s="142"/>
      <c r="RXU48" s="143"/>
      <c r="RXV48" s="144"/>
      <c r="RXW48" s="144"/>
      <c r="RXX48" s="144"/>
      <c r="RXY48" s="141"/>
      <c r="RXZ48" s="141"/>
      <c r="RYA48" s="142"/>
      <c r="RYB48" s="142"/>
      <c r="RYC48" s="143"/>
      <c r="RYD48" s="144"/>
      <c r="RYE48" s="144"/>
      <c r="RYF48" s="144"/>
      <c r="RYG48" s="141"/>
      <c r="RYH48" s="141"/>
      <c r="RYI48" s="142"/>
      <c r="RYJ48" s="142"/>
      <c r="RYK48" s="143"/>
      <c r="RYL48" s="144"/>
      <c r="RYM48" s="144"/>
      <c r="RYN48" s="144"/>
      <c r="RYO48" s="141"/>
      <c r="RYP48" s="141"/>
      <c r="RYQ48" s="142"/>
      <c r="RYR48" s="142"/>
      <c r="RYS48" s="143"/>
      <c r="RYT48" s="144"/>
      <c r="RYU48" s="144"/>
      <c r="RYV48" s="144"/>
      <c r="RYW48" s="141"/>
      <c r="RYX48" s="141"/>
      <c r="RYY48" s="142"/>
      <c r="RYZ48" s="142"/>
      <c r="RZA48" s="143"/>
      <c r="RZB48" s="144"/>
      <c r="RZC48" s="144"/>
      <c r="RZD48" s="144"/>
      <c r="RZE48" s="141"/>
      <c r="RZF48" s="141"/>
      <c r="RZG48" s="142"/>
      <c r="RZH48" s="142"/>
      <c r="RZI48" s="143"/>
      <c r="RZJ48" s="144"/>
      <c r="RZK48" s="144"/>
      <c r="RZL48" s="144"/>
      <c r="RZM48" s="141"/>
      <c r="RZN48" s="141"/>
      <c r="RZO48" s="142"/>
      <c r="RZP48" s="142"/>
      <c r="RZQ48" s="143"/>
      <c r="RZR48" s="144"/>
      <c r="RZS48" s="144"/>
      <c r="RZT48" s="144"/>
      <c r="RZU48" s="141"/>
      <c r="RZV48" s="141"/>
      <c r="RZW48" s="142"/>
      <c r="RZX48" s="142"/>
      <c r="RZY48" s="143"/>
      <c r="RZZ48" s="144"/>
      <c r="SAA48" s="144"/>
      <c r="SAB48" s="144"/>
      <c r="SAC48" s="141"/>
      <c r="SAD48" s="141"/>
      <c r="SAE48" s="142"/>
      <c r="SAF48" s="142"/>
      <c r="SAG48" s="143"/>
      <c r="SAH48" s="144"/>
      <c r="SAI48" s="144"/>
      <c r="SAJ48" s="144"/>
      <c r="SAK48" s="141"/>
      <c r="SAL48" s="141"/>
      <c r="SAM48" s="142"/>
      <c r="SAN48" s="142"/>
      <c r="SAO48" s="143"/>
      <c r="SAP48" s="144"/>
      <c r="SAQ48" s="144"/>
      <c r="SAR48" s="144"/>
      <c r="SAS48" s="141"/>
      <c r="SAT48" s="141"/>
      <c r="SAU48" s="142"/>
      <c r="SAV48" s="142"/>
      <c r="SAW48" s="143"/>
      <c r="SAX48" s="144"/>
      <c r="SAY48" s="144"/>
      <c r="SAZ48" s="144"/>
      <c r="SBA48" s="141"/>
      <c r="SBB48" s="141"/>
      <c r="SBC48" s="142"/>
      <c r="SBD48" s="142"/>
      <c r="SBE48" s="143"/>
      <c r="SBF48" s="144"/>
      <c r="SBG48" s="144"/>
      <c r="SBH48" s="144"/>
      <c r="SBI48" s="141"/>
      <c r="SBJ48" s="141"/>
      <c r="SBK48" s="142"/>
      <c r="SBL48" s="142"/>
      <c r="SBM48" s="143"/>
      <c r="SBN48" s="144"/>
      <c r="SBO48" s="144"/>
      <c r="SBP48" s="144"/>
      <c r="SBQ48" s="141"/>
      <c r="SBR48" s="141"/>
      <c r="SBS48" s="142"/>
      <c r="SBT48" s="142"/>
      <c r="SBU48" s="143"/>
      <c r="SBV48" s="144"/>
      <c r="SBW48" s="144"/>
      <c r="SBX48" s="144"/>
      <c r="SBY48" s="141"/>
      <c r="SBZ48" s="141"/>
      <c r="SCA48" s="142"/>
      <c r="SCB48" s="142"/>
      <c r="SCC48" s="143"/>
      <c r="SCD48" s="144"/>
      <c r="SCE48" s="144"/>
      <c r="SCF48" s="144"/>
      <c r="SCG48" s="141"/>
      <c r="SCH48" s="141"/>
      <c r="SCI48" s="142"/>
      <c r="SCJ48" s="142"/>
      <c r="SCK48" s="143"/>
      <c r="SCL48" s="144"/>
      <c r="SCM48" s="144"/>
      <c r="SCN48" s="144"/>
      <c r="SCO48" s="141"/>
      <c r="SCP48" s="141"/>
      <c r="SCQ48" s="142"/>
      <c r="SCR48" s="142"/>
      <c r="SCS48" s="143"/>
      <c r="SCT48" s="144"/>
      <c r="SCU48" s="144"/>
      <c r="SCV48" s="144"/>
      <c r="SCW48" s="141"/>
      <c r="SCX48" s="141"/>
      <c r="SCY48" s="142"/>
      <c r="SCZ48" s="142"/>
      <c r="SDA48" s="143"/>
      <c r="SDB48" s="144"/>
      <c r="SDC48" s="144"/>
      <c r="SDD48" s="144"/>
      <c r="SDE48" s="141"/>
      <c r="SDF48" s="141"/>
      <c r="SDG48" s="142"/>
      <c r="SDH48" s="142"/>
      <c r="SDI48" s="143"/>
      <c r="SDJ48" s="144"/>
      <c r="SDK48" s="144"/>
      <c r="SDL48" s="144"/>
      <c r="SDM48" s="141"/>
      <c r="SDN48" s="141"/>
      <c r="SDO48" s="142"/>
      <c r="SDP48" s="142"/>
      <c r="SDQ48" s="143"/>
      <c r="SDR48" s="144"/>
      <c r="SDS48" s="144"/>
      <c r="SDT48" s="144"/>
      <c r="SDU48" s="141"/>
      <c r="SDV48" s="141"/>
      <c r="SDW48" s="142"/>
      <c r="SDX48" s="142"/>
      <c r="SDY48" s="143"/>
      <c r="SDZ48" s="144"/>
      <c r="SEA48" s="144"/>
      <c r="SEB48" s="144"/>
      <c r="SEC48" s="141"/>
      <c r="SED48" s="141"/>
      <c r="SEE48" s="142"/>
      <c r="SEF48" s="142"/>
      <c r="SEG48" s="143"/>
      <c r="SEH48" s="144"/>
      <c r="SEI48" s="144"/>
      <c r="SEJ48" s="144"/>
      <c r="SEK48" s="141"/>
      <c r="SEL48" s="141"/>
      <c r="SEM48" s="142"/>
      <c r="SEN48" s="142"/>
      <c r="SEO48" s="143"/>
      <c r="SEP48" s="144"/>
      <c r="SEQ48" s="144"/>
      <c r="SER48" s="144"/>
      <c r="SES48" s="141"/>
      <c r="SET48" s="141"/>
      <c r="SEU48" s="142"/>
      <c r="SEV48" s="142"/>
      <c r="SEW48" s="143"/>
      <c r="SEX48" s="144"/>
      <c r="SEY48" s="144"/>
      <c r="SEZ48" s="144"/>
      <c r="SFA48" s="141"/>
      <c r="SFB48" s="141"/>
      <c r="SFC48" s="142"/>
      <c r="SFD48" s="142"/>
      <c r="SFE48" s="143"/>
      <c r="SFF48" s="144"/>
      <c r="SFG48" s="144"/>
      <c r="SFH48" s="144"/>
      <c r="SFI48" s="141"/>
      <c r="SFJ48" s="141"/>
      <c r="SFK48" s="142"/>
      <c r="SFL48" s="142"/>
      <c r="SFM48" s="143"/>
      <c r="SFN48" s="144"/>
      <c r="SFO48" s="144"/>
      <c r="SFP48" s="144"/>
      <c r="SFQ48" s="141"/>
      <c r="SFR48" s="141"/>
      <c r="SFS48" s="142"/>
      <c r="SFT48" s="142"/>
      <c r="SFU48" s="143"/>
      <c r="SFV48" s="144"/>
      <c r="SFW48" s="144"/>
      <c r="SFX48" s="144"/>
      <c r="SFY48" s="141"/>
      <c r="SFZ48" s="141"/>
      <c r="SGA48" s="142"/>
      <c r="SGB48" s="142"/>
      <c r="SGC48" s="143"/>
      <c r="SGD48" s="144"/>
      <c r="SGE48" s="144"/>
      <c r="SGF48" s="144"/>
      <c r="SGG48" s="141"/>
      <c r="SGH48" s="141"/>
      <c r="SGI48" s="142"/>
      <c r="SGJ48" s="142"/>
      <c r="SGK48" s="143"/>
      <c r="SGL48" s="144"/>
      <c r="SGM48" s="144"/>
      <c r="SGN48" s="144"/>
      <c r="SGO48" s="141"/>
      <c r="SGP48" s="141"/>
      <c r="SGQ48" s="142"/>
      <c r="SGR48" s="142"/>
      <c r="SGS48" s="143"/>
      <c r="SGT48" s="144"/>
      <c r="SGU48" s="144"/>
      <c r="SGV48" s="144"/>
      <c r="SGW48" s="141"/>
      <c r="SGX48" s="141"/>
      <c r="SGY48" s="142"/>
      <c r="SGZ48" s="142"/>
      <c r="SHA48" s="143"/>
      <c r="SHB48" s="144"/>
      <c r="SHC48" s="144"/>
      <c r="SHD48" s="144"/>
      <c r="SHE48" s="141"/>
      <c r="SHF48" s="141"/>
      <c r="SHG48" s="142"/>
      <c r="SHH48" s="142"/>
      <c r="SHI48" s="143"/>
      <c r="SHJ48" s="144"/>
      <c r="SHK48" s="144"/>
      <c r="SHL48" s="144"/>
      <c r="SHM48" s="141"/>
      <c r="SHN48" s="141"/>
      <c r="SHO48" s="142"/>
      <c r="SHP48" s="142"/>
      <c r="SHQ48" s="143"/>
      <c r="SHR48" s="144"/>
      <c r="SHS48" s="144"/>
      <c r="SHT48" s="144"/>
      <c r="SHU48" s="141"/>
      <c r="SHV48" s="141"/>
      <c r="SHW48" s="142"/>
      <c r="SHX48" s="142"/>
      <c r="SHY48" s="143"/>
      <c r="SHZ48" s="144"/>
      <c r="SIA48" s="144"/>
      <c r="SIB48" s="144"/>
      <c r="SIC48" s="141"/>
      <c r="SID48" s="141"/>
      <c r="SIE48" s="142"/>
      <c r="SIF48" s="142"/>
      <c r="SIG48" s="143"/>
      <c r="SIH48" s="144"/>
      <c r="SII48" s="144"/>
      <c r="SIJ48" s="144"/>
      <c r="SIK48" s="141"/>
      <c r="SIL48" s="141"/>
      <c r="SIM48" s="142"/>
      <c r="SIN48" s="142"/>
      <c r="SIO48" s="143"/>
      <c r="SIP48" s="144"/>
      <c r="SIQ48" s="144"/>
      <c r="SIR48" s="144"/>
      <c r="SIS48" s="141"/>
      <c r="SIT48" s="141"/>
      <c r="SIU48" s="142"/>
      <c r="SIV48" s="142"/>
      <c r="SIW48" s="143"/>
      <c r="SIX48" s="144"/>
      <c r="SIY48" s="144"/>
      <c r="SIZ48" s="144"/>
      <c r="SJA48" s="141"/>
      <c r="SJB48" s="141"/>
      <c r="SJC48" s="142"/>
      <c r="SJD48" s="142"/>
      <c r="SJE48" s="143"/>
      <c r="SJF48" s="144"/>
      <c r="SJG48" s="144"/>
      <c r="SJH48" s="144"/>
      <c r="SJI48" s="141"/>
      <c r="SJJ48" s="141"/>
      <c r="SJK48" s="142"/>
      <c r="SJL48" s="142"/>
      <c r="SJM48" s="143"/>
      <c r="SJN48" s="144"/>
      <c r="SJO48" s="144"/>
      <c r="SJP48" s="144"/>
      <c r="SJQ48" s="141"/>
      <c r="SJR48" s="141"/>
      <c r="SJS48" s="142"/>
      <c r="SJT48" s="142"/>
      <c r="SJU48" s="143"/>
      <c r="SJV48" s="144"/>
      <c r="SJW48" s="144"/>
      <c r="SJX48" s="144"/>
      <c r="SJY48" s="141"/>
      <c r="SJZ48" s="141"/>
      <c r="SKA48" s="142"/>
      <c r="SKB48" s="142"/>
      <c r="SKC48" s="143"/>
      <c r="SKD48" s="144"/>
      <c r="SKE48" s="144"/>
      <c r="SKF48" s="144"/>
      <c r="SKG48" s="141"/>
      <c r="SKH48" s="141"/>
      <c r="SKI48" s="142"/>
      <c r="SKJ48" s="142"/>
      <c r="SKK48" s="143"/>
      <c r="SKL48" s="144"/>
      <c r="SKM48" s="144"/>
      <c r="SKN48" s="144"/>
      <c r="SKO48" s="141"/>
      <c r="SKP48" s="141"/>
      <c r="SKQ48" s="142"/>
      <c r="SKR48" s="142"/>
      <c r="SKS48" s="143"/>
      <c r="SKT48" s="144"/>
      <c r="SKU48" s="144"/>
      <c r="SKV48" s="144"/>
      <c r="SKW48" s="141"/>
      <c r="SKX48" s="141"/>
      <c r="SKY48" s="142"/>
      <c r="SKZ48" s="142"/>
      <c r="SLA48" s="143"/>
      <c r="SLB48" s="144"/>
      <c r="SLC48" s="144"/>
      <c r="SLD48" s="144"/>
      <c r="SLE48" s="141"/>
      <c r="SLF48" s="141"/>
      <c r="SLG48" s="142"/>
      <c r="SLH48" s="142"/>
      <c r="SLI48" s="143"/>
      <c r="SLJ48" s="144"/>
      <c r="SLK48" s="144"/>
      <c r="SLL48" s="144"/>
      <c r="SLM48" s="141"/>
      <c r="SLN48" s="141"/>
      <c r="SLO48" s="142"/>
      <c r="SLP48" s="142"/>
      <c r="SLQ48" s="143"/>
      <c r="SLR48" s="144"/>
      <c r="SLS48" s="144"/>
      <c r="SLT48" s="144"/>
      <c r="SLU48" s="141"/>
      <c r="SLV48" s="141"/>
      <c r="SLW48" s="142"/>
      <c r="SLX48" s="142"/>
      <c r="SLY48" s="143"/>
      <c r="SLZ48" s="144"/>
      <c r="SMA48" s="144"/>
      <c r="SMB48" s="144"/>
      <c r="SMC48" s="141"/>
      <c r="SMD48" s="141"/>
      <c r="SME48" s="142"/>
      <c r="SMF48" s="142"/>
      <c r="SMG48" s="143"/>
      <c r="SMH48" s="144"/>
      <c r="SMI48" s="144"/>
      <c r="SMJ48" s="144"/>
      <c r="SMK48" s="141"/>
      <c r="SML48" s="141"/>
      <c r="SMM48" s="142"/>
      <c r="SMN48" s="142"/>
      <c r="SMO48" s="143"/>
      <c r="SMP48" s="144"/>
      <c r="SMQ48" s="144"/>
      <c r="SMR48" s="144"/>
      <c r="SMS48" s="141"/>
      <c r="SMT48" s="141"/>
      <c r="SMU48" s="142"/>
      <c r="SMV48" s="142"/>
      <c r="SMW48" s="143"/>
      <c r="SMX48" s="144"/>
      <c r="SMY48" s="144"/>
      <c r="SMZ48" s="144"/>
      <c r="SNA48" s="141"/>
      <c r="SNB48" s="141"/>
      <c r="SNC48" s="142"/>
      <c r="SND48" s="142"/>
      <c r="SNE48" s="143"/>
      <c r="SNF48" s="144"/>
      <c r="SNG48" s="144"/>
      <c r="SNH48" s="144"/>
      <c r="SNI48" s="141"/>
      <c r="SNJ48" s="141"/>
      <c r="SNK48" s="142"/>
      <c r="SNL48" s="142"/>
      <c r="SNM48" s="143"/>
      <c r="SNN48" s="144"/>
      <c r="SNO48" s="144"/>
      <c r="SNP48" s="144"/>
      <c r="SNQ48" s="141"/>
      <c r="SNR48" s="141"/>
      <c r="SNS48" s="142"/>
      <c r="SNT48" s="142"/>
      <c r="SNU48" s="143"/>
      <c r="SNV48" s="144"/>
      <c r="SNW48" s="144"/>
      <c r="SNX48" s="144"/>
      <c r="SNY48" s="141"/>
      <c r="SNZ48" s="141"/>
      <c r="SOA48" s="142"/>
      <c r="SOB48" s="142"/>
      <c r="SOC48" s="143"/>
      <c r="SOD48" s="144"/>
      <c r="SOE48" s="144"/>
      <c r="SOF48" s="144"/>
      <c r="SOG48" s="141"/>
      <c r="SOH48" s="141"/>
      <c r="SOI48" s="142"/>
      <c r="SOJ48" s="142"/>
      <c r="SOK48" s="143"/>
      <c r="SOL48" s="144"/>
      <c r="SOM48" s="144"/>
      <c r="SON48" s="144"/>
      <c r="SOO48" s="141"/>
      <c r="SOP48" s="141"/>
      <c r="SOQ48" s="142"/>
      <c r="SOR48" s="142"/>
      <c r="SOS48" s="143"/>
      <c r="SOT48" s="144"/>
      <c r="SOU48" s="144"/>
      <c r="SOV48" s="144"/>
      <c r="SOW48" s="141"/>
      <c r="SOX48" s="141"/>
      <c r="SOY48" s="142"/>
      <c r="SOZ48" s="142"/>
      <c r="SPA48" s="143"/>
      <c r="SPB48" s="144"/>
      <c r="SPC48" s="144"/>
      <c r="SPD48" s="144"/>
      <c r="SPE48" s="141"/>
      <c r="SPF48" s="141"/>
      <c r="SPG48" s="142"/>
      <c r="SPH48" s="142"/>
      <c r="SPI48" s="143"/>
      <c r="SPJ48" s="144"/>
      <c r="SPK48" s="144"/>
      <c r="SPL48" s="144"/>
      <c r="SPM48" s="141"/>
      <c r="SPN48" s="141"/>
      <c r="SPO48" s="142"/>
      <c r="SPP48" s="142"/>
      <c r="SPQ48" s="143"/>
      <c r="SPR48" s="144"/>
      <c r="SPS48" s="144"/>
      <c r="SPT48" s="144"/>
      <c r="SPU48" s="141"/>
      <c r="SPV48" s="141"/>
      <c r="SPW48" s="142"/>
      <c r="SPX48" s="142"/>
      <c r="SPY48" s="143"/>
      <c r="SPZ48" s="144"/>
      <c r="SQA48" s="144"/>
      <c r="SQB48" s="144"/>
      <c r="SQC48" s="141"/>
      <c r="SQD48" s="141"/>
      <c r="SQE48" s="142"/>
      <c r="SQF48" s="142"/>
      <c r="SQG48" s="143"/>
      <c r="SQH48" s="144"/>
      <c r="SQI48" s="144"/>
      <c r="SQJ48" s="144"/>
      <c r="SQK48" s="141"/>
      <c r="SQL48" s="141"/>
      <c r="SQM48" s="142"/>
      <c r="SQN48" s="142"/>
      <c r="SQO48" s="143"/>
      <c r="SQP48" s="144"/>
      <c r="SQQ48" s="144"/>
      <c r="SQR48" s="144"/>
      <c r="SQS48" s="141"/>
      <c r="SQT48" s="141"/>
      <c r="SQU48" s="142"/>
      <c r="SQV48" s="142"/>
      <c r="SQW48" s="143"/>
      <c r="SQX48" s="144"/>
      <c r="SQY48" s="144"/>
      <c r="SQZ48" s="144"/>
      <c r="SRA48" s="141"/>
      <c r="SRB48" s="141"/>
      <c r="SRC48" s="142"/>
      <c r="SRD48" s="142"/>
      <c r="SRE48" s="143"/>
      <c r="SRF48" s="144"/>
      <c r="SRG48" s="144"/>
      <c r="SRH48" s="144"/>
      <c r="SRI48" s="141"/>
      <c r="SRJ48" s="141"/>
      <c r="SRK48" s="142"/>
      <c r="SRL48" s="142"/>
      <c r="SRM48" s="143"/>
      <c r="SRN48" s="144"/>
      <c r="SRO48" s="144"/>
      <c r="SRP48" s="144"/>
      <c r="SRQ48" s="141"/>
      <c r="SRR48" s="141"/>
      <c r="SRS48" s="142"/>
      <c r="SRT48" s="142"/>
      <c r="SRU48" s="143"/>
      <c r="SRV48" s="144"/>
      <c r="SRW48" s="144"/>
      <c r="SRX48" s="144"/>
      <c r="SRY48" s="141"/>
      <c r="SRZ48" s="141"/>
      <c r="SSA48" s="142"/>
      <c r="SSB48" s="142"/>
      <c r="SSC48" s="143"/>
      <c r="SSD48" s="144"/>
      <c r="SSE48" s="144"/>
      <c r="SSF48" s="144"/>
      <c r="SSG48" s="141"/>
      <c r="SSH48" s="141"/>
      <c r="SSI48" s="142"/>
      <c r="SSJ48" s="142"/>
      <c r="SSK48" s="143"/>
      <c r="SSL48" s="144"/>
      <c r="SSM48" s="144"/>
      <c r="SSN48" s="144"/>
      <c r="SSO48" s="141"/>
      <c r="SSP48" s="141"/>
      <c r="SSQ48" s="142"/>
      <c r="SSR48" s="142"/>
      <c r="SSS48" s="143"/>
      <c r="SST48" s="144"/>
      <c r="SSU48" s="144"/>
      <c r="SSV48" s="144"/>
      <c r="SSW48" s="141"/>
      <c r="SSX48" s="141"/>
      <c r="SSY48" s="142"/>
      <c r="SSZ48" s="142"/>
      <c r="STA48" s="143"/>
      <c r="STB48" s="144"/>
      <c r="STC48" s="144"/>
      <c r="STD48" s="144"/>
      <c r="STE48" s="141"/>
      <c r="STF48" s="141"/>
      <c r="STG48" s="142"/>
      <c r="STH48" s="142"/>
      <c r="STI48" s="143"/>
      <c r="STJ48" s="144"/>
      <c r="STK48" s="144"/>
      <c r="STL48" s="144"/>
      <c r="STM48" s="141"/>
      <c r="STN48" s="141"/>
      <c r="STO48" s="142"/>
      <c r="STP48" s="142"/>
      <c r="STQ48" s="143"/>
      <c r="STR48" s="144"/>
      <c r="STS48" s="144"/>
      <c r="STT48" s="144"/>
      <c r="STU48" s="141"/>
      <c r="STV48" s="141"/>
      <c r="STW48" s="142"/>
      <c r="STX48" s="142"/>
      <c r="STY48" s="143"/>
      <c r="STZ48" s="144"/>
      <c r="SUA48" s="144"/>
      <c r="SUB48" s="144"/>
      <c r="SUC48" s="141"/>
      <c r="SUD48" s="141"/>
      <c r="SUE48" s="142"/>
      <c r="SUF48" s="142"/>
      <c r="SUG48" s="143"/>
      <c r="SUH48" s="144"/>
      <c r="SUI48" s="144"/>
      <c r="SUJ48" s="144"/>
      <c r="SUK48" s="141"/>
      <c r="SUL48" s="141"/>
      <c r="SUM48" s="142"/>
      <c r="SUN48" s="142"/>
      <c r="SUO48" s="143"/>
      <c r="SUP48" s="144"/>
      <c r="SUQ48" s="144"/>
      <c r="SUR48" s="144"/>
      <c r="SUS48" s="141"/>
      <c r="SUT48" s="141"/>
      <c r="SUU48" s="142"/>
      <c r="SUV48" s="142"/>
      <c r="SUW48" s="143"/>
      <c r="SUX48" s="144"/>
      <c r="SUY48" s="144"/>
      <c r="SUZ48" s="144"/>
      <c r="SVA48" s="141"/>
      <c r="SVB48" s="141"/>
      <c r="SVC48" s="142"/>
      <c r="SVD48" s="142"/>
      <c r="SVE48" s="143"/>
      <c r="SVF48" s="144"/>
      <c r="SVG48" s="144"/>
      <c r="SVH48" s="144"/>
      <c r="SVI48" s="141"/>
      <c r="SVJ48" s="141"/>
      <c r="SVK48" s="142"/>
      <c r="SVL48" s="142"/>
      <c r="SVM48" s="143"/>
      <c r="SVN48" s="144"/>
      <c r="SVO48" s="144"/>
      <c r="SVP48" s="144"/>
      <c r="SVQ48" s="141"/>
      <c r="SVR48" s="141"/>
      <c r="SVS48" s="142"/>
      <c r="SVT48" s="142"/>
      <c r="SVU48" s="143"/>
      <c r="SVV48" s="144"/>
      <c r="SVW48" s="144"/>
      <c r="SVX48" s="144"/>
      <c r="SVY48" s="141"/>
      <c r="SVZ48" s="141"/>
      <c r="SWA48" s="142"/>
      <c r="SWB48" s="142"/>
      <c r="SWC48" s="143"/>
      <c r="SWD48" s="144"/>
      <c r="SWE48" s="144"/>
      <c r="SWF48" s="144"/>
      <c r="SWG48" s="141"/>
      <c r="SWH48" s="141"/>
      <c r="SWI48" s="142"/>
      <c r="SWJ48" s="142"/>
      <c r="SWK48" s="143"/>
      <c r="SWL48" s="144"/>
      <c r="SWM48" s="144"/>
      <c r="SWN48" s="144"/>
      <c r="SWO48" s="141"/>
      <c r="SWP48" s="141"/>
      <c r="SWQ48" s="142"/>
      <c r="SWR48" s="142"/>
      <c r="SWS48" s="143"/>
      <c r="SWT48" s="144"/>
      <c r="SWU48" s="144"/>
      <c r="SWV48" s="144"/>
      <c r="SWW48" s="141"/>
      <c r="SWX48" s="141"/>
      <c r="SWY48" s="142"/>
      <c r="SWZ48" s="142"/>
      <c r="SXA48" s="143"/>
      <c r="SXB48" s="144"/>
      <c r="SXC48" s="144"/>
      <c r="SXD48" s="144"/>
      <c r="SXE48" s="141"/>
      <c r="SXF48" s="141"/>
      <c r="SXG48" s="142"/>
      <c r="SXH48" s="142"/>
      <c r="SXI48" s="143"/>
      <c r="SXJ48" s="144"/>
      <c r="SXK48" s="144"/>
      <c r="SXL48" s="144"/>
      <c r="SXM48" s="141"/>
      <c r="SXN48" s="141"/>
      <c r="SXO48" s="142"/>
      <c r="SXP48" s="142"/>
      <c r="SXQ48" s="143"/>
      <c r="SXR48" s="144"/>
      <c r="SXS48" s="144"/>
      <c r="SXT48" s="144"/>
      <c r="SXU48" s="141"/>
      <c r="SXV48" s="141"/>
      <c r="SXW48" s="142"/>
      <c r="SXX48" s="142"/>
      <c r="SXY48" s="143"/>
      <c r="SXZ48" s="144"/>
      <c r="SYA48" s="144"/>
      <c r="SYB48" s="144"/>
      <c r="SYC48" s="141"/>
      <c r="SYD48" s="141"/>
      <c r="SYE48" s="142"/>
      <c r="SYF48" s="142"/>
      <c r="SYG48" s="143"/>
      <c r="SYH48" s="144"/>
      <c r="SYI48" s="144"/>
      <c r="SYJ48" s="144"/>
      <c r="SYK48" s="141"/>
      <c r="SYL48" s="141"/>
      <c r="SYM48" s="142"/>
      <c r="SYN48" s="142"/>
      <c r="SYO48" s="143"/>
      <c r="SYP48" s="144"/>
      <c r="SYQ48" s="144"/>
      <c r="SYR48" s="144"/>
      <c r="SYS48" s="141"/>
      <c r="SYT48" s="141"/>
      <c r="SYU48" s="142"/>
      <c r="SYV48" s="142"/>
      <c r="SYW48" s="143"/>
      <c r="SYX48" s="144"/>
      <c r="SYY48" s="144"/>
      <c r="SYZ48" s="144"/>
      <c r="SZA48" s="141"/>
      <c r="SZB48" s="141"/>
      <c r="SZC48" s="142"/>
      <c r="SZD48" s="142"/>
      <c r="SZE48" s="143"/>
      <c r="SZF48" s="144"/>
      <c r="SZG48" s="144"/>
      <c r="SZH48" s="144"/>
      <c r="SZI48" s="141"/>
      <c r="SZJ48" s="141"/>
      <c r="SZK48" s="142"/>
      <c r="SZL48" s="142"/>
      <c r="SZM48" s="143"/>
      <c r="SZN48" s="144"/>
      <c r="SZO48" s="144"/>
      <c r="SZP48" s="144"/>
      <c r="SZQ48" s="141"/>
      <c r="SZR48" s="141"/>
      <c r="SZS48" s="142"/>
      <c r="SZT48" s="142"/>
      <c r="SZU48" s="143"/>
      <c r="SZV48" s="144"/>
      <c r="SZW48" s="144"/>
      <c r="SZX48" s="144"/>
      <c r="SZY48" s="141"/>
      <c r="SZZ48" s="141"/>
      <c r="TAA48" s="142"/>
      <c r="TAB48" s="142"/>
      <c r="TAC48" s="143"/>
      <c r="TAD48" s="144"/>
      <c r="TAE48" s="144"/>
      <c r="TAF48" s="144"/>
      <c r="TAG48" s="141"/>
      <c r="TAH48" s="141"/>
      <c r="TAI48" s="142"/>
      <c r="TAJ48" s="142"/>
      <c r="TAK48" s="143"/>
      <c r="TAL48" s="144"/>
      <c r="TAM48" s="144"/>
      <c r="TAN48" s="144"/>
      <c r="TAO48" s="141"/>
      <c r="TAP48" s="141"/>
      <c r="TAQ48" s="142"/>
      <c r="TAR48" s="142"/>
      <c r="TAS48" s="143"/>
      <c r="TAT48" s="144"/>
      <c r="TAU48" s="144"/>
      <c r="TAV48" s="144"/>
      <c r="TAW48" s="141"/>
      <c r="TAX48" s="141"/>
      <c r="TAY48" s="142"/>
      <c r="TAZ48" s="142"/>
      <c r="TBA48" s="143"/>
      <c r="TBB48" s="144"/>
      <c r="TBC48" s="144"/>
      <c r="TBD48" s="144"/>
      <c r="TBE48" s="141"/>
      <c r="TBF48" s="141"/>
      <c r="TBG48" s="142"/>
      <c r="TBH48" s="142"/>
      <c r="TBI48" s="143"/>
      <c r="TBJ48" s="144"/>
      <c r="TBK48" s="144"/>
      <c r="TBL48" s="144"/>
      <c r="TBM48" s="141"/>
      <c r="TBN48" s="141"/>
      <c r="TBO48" s="142"/>
      <c r="TBP48" s="142"/>
      <c r="TBQ48" s="143"/>
      <c r="TBR48" s="144"/>
      <c r="TBS48" s="144"/>
      <c r="TBT48" s="144"/>
      <c r="TBU48" s="141"/>
      <c r="TBV48" s="141"/>
      <c r="TBW48" s="142"/>
      <c r="TBX48" s="142"/>
      <c r="TBY48" s="143"/>
      <c r="TBZ48" s="144"/>
      <c r="TCA48" s="144"/>
      <c r="TCB48" s="144"/>
      <c r="TCC48" s="141"/>
      <c r="TCD48" s="141"/>
      <c r="TCE48" s="142"/>
      <c r="TCF48" s="142"/>
      <c r="TCG48" s="143"/>
      <c r="TCH48" s="144"/>
      <c r="TCI48" s="144"/>
      <c r="TCJ48" s="144"/>
      <c r="TCK48" s="141"/>
      <c r="TCL48" s="141"/>
      <c r="TCM48" s="142"/>
      <c r="TCN48" s="142"/>
      <c r="TCO48" s="143"/>
      <c r="TCP48" s="144"/>
      <c r="TCQ48" s="144"/>
      <c r="TCR48" s="144"/>
      <c r="TCS48" s="141"/>
      <c r="TCT48" s="141"/>
      <c r="TCU48" s="142"/>
      <c r="TCV48" s="142"/>
      <c r="TCW48" s="143"/>
      <c r="TCX48" s="144"/>
      <c r="TCY48" s="144"/>
      <c r="TCZ48" s="144"/>
      <c r="TDA48" s="141"/>
      <c r="TDB48" s="141"/>
      <c r="TDC48" s="142"/>
      <c r="TDD48" s="142"/>
      <c r="TDE48" s="143"/>
      <c r="TDF48" s="144"/>
      <c r="TDG48" s="144"/>
      <c r="TDH48" s="144"/>
      <c r="TDI48" s="141"/>
      <c r="TDJ48" s="141"/>
      <c r="TDK48" s="142"/>
      <c r="TDL48" s="142"/>
      <c r="TDM48" s="143"/>
      <c r="TDN48" s="144"/>
      <c r="TDO48" s="144"/>
      <c r="TDP48" s="144"/>
      <c r="TDQ48" s="141"/>
      <c r="TDR48" s="141"/>
      <c r="TDS48" s="142"/>
      <c r="TDT48" s="142"/>
      <c r="TDU48" s="143"/>
      <c r="TDV48" s="144"/>
      <c r="TDW48" s="144"/>
      <c r="TDX48" s="144"/>
      <c r="TDY48" s="141"/>
      <c r="TDZ48" s="141"/>
      <c r="TEA48" s="142"/>
      <c r="TEB48" s="142"/>
      <c r="TEC48" s="143"/>
      <c r="TED48" s="144"/>
      <c r="TEE48" s="144"/>
      <c r="TEF48" s="144"/>
      <c r="TEG48" s="141"/>
      <c r="TEH48" s="141"/>
      <c r="TEI48" s="142"/>
      <c r="TEJ48" s="142"/>
      <c r="TEK48" s="143"/>
      <c r="TEL48" s="144"/>
      <c r="TEM48" s="144"/>
      <c r="TEN48" s="144"/>
      <c r="TEO48" s="141"/>
      <c r="TEP48" s="141"/>
      <c r="TEQ48" s="142"/>
      <c r="TER48" s="142"/>
      <c r="TES48" s="143"/>
      <c r="TET48" s="144"/>
      <c r="TEU48" s="144"/>
      <c r="TEV48" s="144"/>
      <c r="TEW48" s="141"/>
      <c r="TEX48" s="141"/>
      <c r="TEY48" s="142"/>
      <c r="TEZ48" s="142"/>
      <c r="TFA48" s="143"/>
      <c r="TFB48" s="144"/>
      <c r="TFC48" s="144"/>
      <c r="TFD48" s="144"/>
      <c r="TFE48" s="141"/>
      <c r="TFF48" s="141"/>
      <c r="TFG48" s="142"/>
      <c r="TFH48" s="142"/>
      <c r="TFI48" s="143"/>
      <c r="TFJ48" s="144"/>
      <c r="TFK48" s="144"/>
      <c r="TFL48" s="144"/>
      <c r="TFM48" s="141"/>
      <c r="TFN48" s="141"/>
      <c r="TFO48" s="142"/>
      <c r="TFP48" s="142"/>
      <c r="TFQ48" s="143"/>
      <c r="TFR48" s="144"/>
      <c r="TFS48" s="144"/>
      <c r="TFT48" s="144"/>
      <c r="TFU48" s="141"/>
      <c r="TFV48" s="141"/>
      <c r="TFW48" s="142"/>
      <c r="TFX48" s="142"/>
      <c r="TFY48" s="143"/>
      <c r="TFZ48" s="144"/>
      <c r="TGA48" s="144"/>
      <c r="TGB48" s="144"/>
      <c r="TGC48" s="141"/>
      <c r="TGD48" s="141"/>
      <c r="TGE48" s="142"/>
      <c r="TGF48" s="142"/>
      <c r="TGG48" s="143"/>
      <c r="TGH48" s="144"/>
      <c r="TGI48" s="144"/>
      <c r="TGJ48" s="144"/>
      <c r="TGK48" s="141"/>
      <c r="TGL48" s="141"/>
      <c r="TGM48" s="142"/>
      <c r="TGN48" s="142"/>
      <c r="TGO48" s="143"/>
      <c r="TGP48" s="144"/>
      <c r="TGQ48" s="144"/>
      <c r="TGR48" s="144"/>
      <c r="TGS48" s="141"/>
      <c r="TGT48" s="141"/>
      <c r="TGU48" s="142"/>
      <c r="TGV48" s="142"/>
      <c r="TGW48" s="143"/>
      <c r="TGX48" s="144"/>
      <c r="TGY48" s="144"/>
      <c r="TGZ48" s="144"/>
      <c r="THA48" s="141"/>
      <c r="THB48" s="141"/>
      <c r="THC48" s="142"/>
      <c r="THD48" s="142"/>
      <c r="THE48" s="143"/>
      <c r="THF48" s="144"/>
      <c r="THG48" s="144"/>
      <c r="THH48" s="144"/>
      <c r="THI48" s="141"/>
      <c r="THJ48" s="141"/>
      <c r="THK48" s="142"/>
      <c r="THL48" s="142"/>
      <c r="THM48" s="143"/>
      <c r="THN48" s="144"/>
      <c r="THO48" s="144"/>
      <c r="THP48" s="144"/>
      <c r="THQ48" s="141"/>
      <c r="THR48" s="141"/>
      <c r="THS48" s="142"/>
      <c r="THT48" s="142"/>
      <c r="THU48" s="143"/>
      <c r="THV48" s="144"/>
      <c r="THW48" s="144"/>
      <c r="THX48" s="144"/>
      <c r="THY48" s="141"/>
      <c r="THZ48" s="141"/>
      <c r="TIA48" s="142"/>
      <c r="TIB48" s="142"/>
      <c r="TIC48" s="143"/>
      <c r="TID48" s="144"/>
      <c r="TIE48" s="144"/>
      <c r="TIF48" s="144"/>
      <c r="TIG48" s="141"/>
      <c r="TIH48" s="141"/>
      <c r="TII48" s="142"/>
      <c r="TIJ48" s="142"/>
      <c r="TIK48" s="143"/>
      <c r="TIL48" s="144"/>
      <c r="TIM48" s="144"/>
      <c r="TIN48" s="144"/>
      <c r="TIO48" s="141"/>
      <c r="TIP48" s="141"/>
      <c r="TIQ48" s="142"/>
      <c r="TIR48" s="142"/>
      <c r="TIS48" s="143"/>
      <c r="TIT48" s="144"/>
      <c r="TIU48" s="144"/>
      <c r="TIV48" s="144"/>
      <c r="TIW48" s="141"/>
      <c r="TIX48" s="141"/>
      <c r="TIY48" s="142"/>
      <c r="TIZ48" s="142"/>
      <c r="TJA48" s="143"/>
      <c r="TJB48" s="144"/>
      <c r="TJC48" s="144"/>
      <c r="TJD48" s="144"/>
      <c r="TJE48" s="141"/>
      <c r="TJF48" s="141"/>
      <c r="TJG48" s="142"/>
      <c r="TJH48" s="142"/>
      <c r="TJI48" s="143"/>
      <c r="TJJ48" s="144"/>
      <c r="TJK48" s="144"/>
      <c r="TJL48" s="144"/>
      <c r="TJM48" s="141"/>
      <c r="TJN48" s="141"/>
      <c r="TJO48" s="142"/>
      <c r="TJP48" s="142"/>
      <c r="TJQ48" s="143"/>
      <c r="TJR48" s="144"/>
      <c r="TJS48" s="144"/>
      <c r="TJT48" s="144"/>
      <c r="TJU48" s="141"/>
      <c r="TJV48" s="141"/>
      <c r="TJW48" s="142"/>
      <c r="TJX48" s="142"/>
      <c r="TJY48" s="143"/>
      <c r="TJZ48" s="144"/>
      <c r="TKA48" s="144"/>
      <c r="TKB48" s="144"/>
      <c r="TKC48" s="141"/>
      <c r="TKD48" s="141"/>
      <c r="TKE48" s="142"/>
      <c r="TKF48" s="142"/>
      <c r="TKG48" s="143"/>
      <c r="TKH48" s="144"/>
      <c r="TKI48" s="144"/>
      <c r="TKJ48" s="144"/>
      <c r="TKK48" s="141"/>
      <c r="TKL48" s="141"/>
      <c r="TKM48" s="142"/>
      <c r="TKN48" s="142"/>
      <c r="TKO48" s="143"/>
      <c r="TKP48" s="144"/>
      <c r="TKQ48" s="144"/>
      <c r="TKR48" s="144"/>
      <c r="TKS48" s="141"/>
      <c r="TKT48" s="141"/>
      <c r="TKU48" s="142"/>
      <c r="TKV48" s="142"/>
      <c r="TKW48" s="143"/>
      <c r="TKX48" s="144"/>
      <c r="TKY48" s="144"/>
      <c r="TKZ48" s="144"/>
      <c r="TLA48" s="141"/>
      <c r="TLB48" s="141"/>
      <c r="TLC48" s="142"/>
      <c r="TLD48" s="142"/>
      <c r="TLE48" s="143"/>
      <c r="TLF48" s="144"/>
      <c r="TLG48" s="144"/>
      <c r="TLH48" s="144"/>
      <c r="TLI48" s="141"/>
      <c r="TLJ48" s="141"/>
      <c r="TLK48" s="142"/>
      <c r="TLL48" s="142"/>
      <c r="TLM48" s="143"/>
      <c r="TLN48" s="144"/>
      <c r="TLO48" s="144"/>
      <c r="TLP48" s="144"/>
      <c r="TLQ48" s="141"/>
      <c r="TLR48" s="141"/>
      <c r="TLS48" s="142"/>
      <c r="TLT48" s="142"/>
      <c r="TLU48" s="143"/>
      <c r="TLV48" s="144"/>
      <c r="TLW48" s="144"/>
      <c r="TLX48" s="144"/>
      <c r="TLY48" s="141"/>
      <c r="TLZ48" s="141"/>
      <c r="TMA48" s="142"/>
      <c r="TMB48" s="142"/>
      <c r="TMC48" s="143"/>
      <c r="TMD48" s="144"/>
      <c r="TME48" s="144"/>
      <c r="TMF48" s="144"/>
      <c r="TMG48" s="141"/>
      <c r="TMH48" s="141"/>
      <c r="TMI48" s="142"/>
      <c r="TMJ48" s="142"/>
      <c r="TMK48" s="143"/>
      <c r="TML48" s="144"/>
      <c r="TMM48" s="144"/>
      <c r="TMN48" s="144"/>
      <c r="TMO48" s="141"/>
      <c r="TMP48" s="141"/>
      <c r="TMQ48" s="142"/>
      <c r="TMR48" s="142"/>
      <c r="TMS48" s="143"/>
      <c r="TMT48" s="144"/>
      <c r="TMU48" s="144"/>
      <c r="TMV48" s="144"/>
      <c r="TMW48" s="141"/>
      <c r="TMX48" s="141"/>
      <c r="TMY48" s="142"/>
      <c r="TMZ48" s="142"/>
      <c r="TNA48" s="143"/>
      <c r="TNB48" s="144"/>
      <c r="TNC48" s="144"/>
      <c r="TND48" s="144"/>
      <c r="TNE48" s="141"/>
      <c r="TNF48" s="141"/>
      <c r="TNG48" s="142"/>
      <c r="TNH48" s="142"/>
      <c r="TNI48" s="143"/>
      <c r="TNJ48" s="144"/>
      <c r="TNK48" s="144"/>
      <c r="TNL48" s="144"/>
      <c r="TNM48" s="141"/>
      <c r="TNN48" s="141"/>
      <c r="TNO48" s="142"/>
      <c r="TNP48" s="142"/>
      <c r="TNQ48" s="143"/>
      <c r="TNR48" s="144"/>
      <c r="TNS48" s="144"/>
      <c r="TNT48" s="144"/>
      <c r="TNU48" s="141"/>
      <c r="TNV48" s="141"/>
      <c r="TNW48" s="142"/>
      <c r="TNX48" s="142"/>
      <c r="TNY48" s="143"/>
      <c r="TNZ48" s="144"/>
      <c r="TOA48" s="144"/>
      <c r="TOB48" s="144"/>
      <c r="TOC48" s="141"/>
      <c r="TOD48" s="141"/>
      <c r="TOE48" s="142"/>
      <c r="TOF48" s="142"/>
      <c r="TOG48" s="143"/>
      <c r="TOH48" s="144"/>
      <c r="TOI48" s="144"/>
      <c r="TOJ48" s="144"/>
      <c r="TOK48" s="141"/>
      <c r="TOL48" s="141"/>
      <c r="TOM48" s="142"/>
      <c r="TON48" s="142"/>
      <c r="TOO48" s="143"/>
      <c r="TOP48" s="144"/>
      <c r="TOQ48" s="144"/>
      <c r="TOR48" s="144"/>
      <c r="TOS48" s="141"/>
      <c r="TOT48" s="141"/>
      <c r="TOU48" s="142"/>
      <c r="TOV48" s="142"/>
      <c r="TOW48" s="143"/>
      <c r="TOX48" s="144"/>
      <c r="TOY48" s="144"/>
      <c r="TOZ48" s="144"/>
      <c r="TPA48" s="141"/>
      <c r="TPB48" s="141"/>
      <c r="TPC48" s="142"/>
      <c r="TPD48" s="142"/>
      <c r="TPE48" s="143"/>
      <c r="TPF48" s="144"/>
      <c r="TPG48" s="144"/>
      <c r="TPH48" s="144"/>
      <c r="TPI48" s="141"/>
      <c r="TPJ48" s="141"/>
      <c r="TPK48" s="142"/>
      <c r="TPL48" s="142"/>
      <c r="TPM48" s="143"/>
      <c r="TPN48" s="144"/>
      <c r="TPO48" s="144"/>
      <c r="TPP48" s="144"/>
      <c r="TPQ48" s="141"/>
      <c r="TPR48" s="141"/>
      <c r="TPS48" s="142"/>
      <c r="TPT48" s="142"/>
      <c r="TPU48" s="143"/>
      <c r="TPV48" s="144"/>
      <c r="TPW48" s="144"/>
      <c r="TPX48" s="144"/>
      <c r="TPY48" s="141"/>
      <c r="TPZ48" s="141"/>
      <c r="TQA48" s="142"/>
      <c r="TQB48" s="142"/>
      <c r="TQC48" s="143"/>
      <c r="TQD48" s="144"/>
      <c r="TQE48" s="144"/>
      <c r="TQF48" s="144"/>
      <c r="TQG48" s="141"/>
      <c r="TQH48" s="141"/>
      <c r="TQI48" s="142"/>
      <c r="TQJ48" s="142"/>
      <c r="TQK48" s="143"/>
      <c r="TQL48" s="144"/>
      <c r="TQM48" s="144"/>
      <c r="TQN48" s="144"/>
      <c r="TQO48" s="141"/>
      <c r="TQP48" s="141"/>
      <c r="TQQ48" s="142"/>
      <c r="TQR48" s="142"/>
      <c r="TQS48" s="143"/>
      <c r="TQT48" s="144"/>
      <c r="TQU48" s="144"/>
      <c r="TQV48" s="144"/>
      <c r="TQW48" s="141"/>
      <c r="TQX48" s="141"/>
      <c r="TQY48" s="142"/>
      <c r="TQZ48" s="142"/>
      <c r="TRA48" s="143"/>
      <c r="TRB48" s="144"/>
      <c r="TRC48" s="144"/>
      <c r="TRD48" s="144"/>
      <c r="TRE48" s="141"/>
      <c r="TRF48" s="141"/>
      <c r="TRG48" s="142"/>
      <c r="TRH48" s="142"/>
      <c r="TRI48" s="143"/>
      <c r="TRJ48" s="144"/>
      <c r="TRK48" s="144"/>
      <c r="TRL48" s="144"/>
      <c r="TRM48" s="141"/>
      <c r="TRN48" s="141"/>
      <c r="TRO48" s="142"/>
      <c r="TRP48" s="142"/>
      <c r="TRQ48" s="143"/>
      <c r="TRR48" s="144"/>
      <c r="TRS48" s="144"/>
      <c r="TRT48" s="144"/>
      <c r="TRU48" s="141"/>
      <c r="TRV48" s="141"/>
      <c r="TRW48" s="142"/>
      <c r="TRX48" s="142"/>
      <c r="TRY48" s="143"/>
      <c r="TRZ48" s="144"/>
      <c r="TSA48" s="144"/>
      <c r="TSB48" s="144"/>
      <c r="TSC48" s="141"/>
      <c r="TSD48" s="141"/>
      <c r="TSE48" s="142"/>
      <c r="TSF48" s="142"/>
      <c r="TSG48" s="143"/>
      <c r="TSH48" s="144"/>
      <c r="TSI48" s="144"/>
      <c r="TSJ48" s="144"/>
      <c r="TSK48" s="141"/>
      <c r="TSL48" s="141"/>
      <c r="TSM48" s="142"/>
      <c r="TSN48" s="142"/>
      <c r="TSO48" s="143"/>
      <c r="TSP48" s="144"/>
      <c r="TSQ48" s="144"/>
      <c r="TSR48" s="144"/>
      <c r="TSS48" s="141"/>
      <c r="TST48" s="141"/>
      <c r="TSU48" s="142"/>
      <c r="TSV48" s="142"/>
      <c r="TSW48" s="143"/>
      <c r="TSX48" s="144"/>
      <c r="TSY48" s="144"/>
      <c r="TSZ48" s="144"/>
      <c r="TTA48" s="141"/>
      <c r="TTB48" s="141"/>
      <c r="TTC48" s="142"/>
      <c r="TTD48" s="142"/>
      <c r="TTE48" s="143"/>
      <c r="TTF48" s="144"/>
      <c r="TTG48" s="144"/>
      <c r="TTH48" s="144"/>
      <c r="TTI48" s="141"/>
      <c r="TTJ48" s="141"/>
      <c r="TTK48" s="142"/>
      <c r="TTL48" s="142"/>
      <c r="TTM48" s="143"/>
      <c r="TTN48" s="144"/>
      <c r="TTO48" s="144"/>
      <c r="TTP48" s="144"/>
      <c r="TTQ48" s="141"/>
      <c r="TTR48" s="141"/>
      <c r="TTS48" s="142"/>
      <c r="TTT48" s="142"/>
      <c r="TTU48" s="143"/>
      <c r="TTV48" s="144"/>
      <c r="TTW48" s="144"/>
      <c r="TTX48" s="144"/>
      <c r="TTY48" s="141"/>
      <c r="TTZ48" s="141"/>
      <c r="TUA48" s="142"/>
      <c r="TUB48" s="142"/>
      <c r="TUC48" s="143"/>
      <c r="TUD48" s="144"/>
      <c r="TUE48" s="144"/>
      <c r="TUF48" s="144"/>
      <c r="TUG48" s="141"/>
      <c r="TUH48" s="141"/>
      <c r="TUI48" s="142"/>
      <c r="TUJ48" s="142"/>
      <c r="TUK48" s="143"/>
      <c r="TUL48" s="144"/>
      <c r="TUM48" s="144"/>
      <c r="TUN48" s="144"/>
      <c r="TUO48" s="141"/>
      <c r="TUP48" s="141"/>
      <c r="TUQ48" s="142"/>
      <c r="TUR48" s="142"/>
      <c r="TUS48" s="143"/>
      <c r="TUT48" s="144"/>
      <c r="TUU48" s="144"/>
      <c r="TUV48" s="144"/>
      <c r="TUW48" s="141"/>
      <c r="TUX48" s="141"/>
      <c r="TUY48" s="142"/>
      <c r="TUZ48" s="142"/>
      <c r="TVA48" s="143"/>
      <c r="TVB48" s="144"/>
      <c r="TVC48" s="144"/>
      <c r="TVD48" s="144"/>
      <c r="TVE48" s="141"/>
      <c r="TVF48" s="141"/>
      <c r="TVG48" s="142"/>
      <c r="TVH48" s="142"/>
      <c r="TVI48" s="143"/>
      <c r="TVJ48" s="144"/>
      <c r="TVK48" s="144"/>
      <c r="TVL48" s="144"/>
      <c r="TVM48" s="141"/>
      <c r="TVN48" s="141"/>
      <c r="TVO48" s="142"/>
      <c r="TVP48" s="142"/>
      <c r="TVQ48" s="143"/>
      <c r="TVR48" s="144"/>
      <c r="TVS48" s="144"/>
      <c r="TVT48" s="144"/>
      <c r="TVU48" s="141"/>
      <c r="TVV48" s="141"/>
      <c r="TVW48" s="142"/>
      <c r="TVX48" s="142"/>
      <c r="TVY48" s="143"/>
      <c r="TVZ48" s="144"/>
      <c r="TWA48" s="144"/>
      <c r="TWB48" s="144"/>
      <c r="TWC48" s="141"/>
      <c r="TWD48" s="141"/>
      <c r="TWE48" s="142"/>
      <c r="TWF48" s="142"/>
      <c r="TWG48" s="143"/>
      <c r="TWH48" s="144"/>
      <c r="TWI48" s="144"/>
      <c r="TWJ48" s="144"/>
      <c r="TWK48" s="141"/>
      <c r="TWL48" s="141"/>
      <c r="TWM48" s="142"/>
      <c r="TWN48" s="142"/>
      <c r="TWO48" s="143"/>
      <c r="TWP48" s="144"/>
      <c r="TWQ48" s="144"/>
      <c r="TWR48" s="144"/>
      <c r="TWS48" s="141"/>
      <c r="TWT48" s="141"/>
      <c r="TWU48" s="142"/>
      <c r="TWV48" s="142"/>
      <c r="TWW48" s="143"/>
      <c r="TWX48" s="144"/>
      <c r="TWY48" s="144"/>
      <c r="TWZ48" s="144"/>
      <c r="TXA48" s="141"/>
      <c r="TXB48" s="141"/>
      <c r="TXC48" s="142"/>
      <c r="TXD48" s="142"/>
      <c r="TXE48" s="143"/>
      <c r="TXF48" s="144"/>
      <c r="TXG48" s="144"/>
      <c r="TXH48" s="144"/>
      <c r="TXI48" s="141"/>
      <c r="TXJ48" s="141"/>
      <c r="TXK48" s="142"/>
      <c r="TXL48" s="142"/>
      <c r="TXM48" s="143"/>
      <c r="TXN48" s="144"/>
      <c r="TXO48" s="144"/>
      <c r="TXP48" s="144"/>
      <c r="TXQ48" s="141"/>
      <c r="TXR48" s="141"/>
      <c r="TXS48" s="142"/>
      <c r="TXT48" s="142"/>
      <c r="TXU48" s="143"/>
      <c r="TXV48" s="144"/>
      <c r="TXW48" s="144"/>
      <c r="TXX48" s="144"/>
      <c r="TXY48" s="141"/>
      <c r="TXZ48" s="141"/>
      <c r="TYA48" s="142"/>
      <c r="TYB48" s="142"/>
      <c r="TYC48" s="143"/>
      <c r="TYD48" s="144"/>
      <c r="TYE48" s="144"/>
      <c r="TYF48" s="144"/>
      <c r="TYG48" s="141"/>
      <c r="TYH48" s="141"/>
      <c r="TYI48" s="142"/>
      <c r="TYJ48" s="142"/>
      <c r="TYK48" s="143"/>
      <c r="TYL48" s="144"/>
      <c r="TYM48" s="144"/>
      <c r="TYN48" s="144"/>
      <c r="TYO48" s="141"/>
      <c r="TYP48" s="141"/>
      <c r="TYQ48" s="142"/>
      <c r="TYR48" s="142"/>
      <c r="TYS48" s="143"/>
      <c r="TYT48" s="144"/>
      <c r="TYU48" s="144"/>
      <c r="TYV48" s="144"/>
      <c r="TYW48" s="141"/>
      <c r="TYX48" s="141"/>
      <c r="TYY48" s="142"/>
      <c r="TYZ48" s="142"/>
      <c r="TZA48" s="143"/>
      <c r="TZB48" s="144"/>
      <c r="TZC48" s="144"/>
      <c r="TZD48" s="144"/>
      <c r="TZE48" s="141"/>
      <c r="TZF48" s="141"/>
      <c r="TZG48" s="142"/>
      <c r="TZH48" s="142"/>
      <c r="TZI48" s="143"/>
      <c r="TZJ48" s="144"/>
      <c r="TZK48" s="144"/>
      <c r="TZL48" s="144"/>
      <c r="TZM48" s="141"/>
      <c r="TZN48" s="141"/>
      <c r="TZO48" s="142"/>
      <c r="TZP48" s="142"/>
      <c r="TZQ48" s="143"/>
      <c r="TZR48" s="144"/>
      <c r="TZS48" s="144"/>
      <c r="TZT48" s="144"/>
      <c r="TZU48" s="141"/>
      <c r="TZV48" s="141"/>
      <c r="TZW48" s="142"/>
      <c r="TZX48" s="142"/>
      <c r="TZY48" s="143"/>
      <c r="TZZ48" s="144"/>
      <c r="UAA48" s="144"/>
      <c r="UAB48" s="144"/>
      <c r="UAC48" s="141"/>
      <c r="UAD48" s="141"/>
      <c r="UAE48" s="142"/>
      <c r="UAF48" s="142"/>
      <c r="UAG48" s="143"/>
      <c r="UAH48" s="144"/>
      <c r="UAI48" s="144"/>
      <c r="UAJ48" s="144"/>
      <c r="UAK48" s="141"/>
      <c r="UAL48" s="141"/>
      <c r="UAM48" s="142"/>
      <c r="UAN48" s="142"/>
      <c r="UAO48" s="143"/>
      <c r="UAP48" s="144"/>
      <c r="UAQ48" s="144"/>
      <c r="UAR48" s="144"/>
      <c r="UAS48" s="141"/>
      <c r="UAT48" s="141"/>
      <c r="UAU48" s="142"/>
      <c r="UAV48" s="142"/>
      <c r="UAW48" s="143"/>
      <c r="UAX48" s="144"/>
      <c r="UAY48" s="144"/>
      <c r="UAZ48" s="144"/>
      <c r="UBA48" s="141"/>
      <c r="UBB48" s="141"/>
      <c r="UBC48" s="142"/>
      <c r="UBD48" s="142"/>
      <c r="UBE48" s="143"/>
      <c r="UBF48" s="144"/>
      <c r="UBG48" s="144"/>
      <c r="UBH48" s="144"/>
      <c r="UBI48" s="141"/>
      <c r="UBJ48" s="141"/>
      <c r="UBK48" s="142"/>
      <c r="UBL48" s="142"/>
      <c r="UBM48" s="143"/>
      <c r="UBN48" s="144"/>
      <c r="UBO48" s="144"/>
      <c r="UBP48" s="144"/>
      <c r="UBQ48" s="141"/>
      <c r="UBR48" s="141"/>
      <c r="UBS48" s="142"/>
      <c r="UBT48" s="142"/>
      <c r="UBU48" s="143"/>
      <c r="UBV48" s="144"/>
      <c r="UBW48" s="144"/>
      <c r="UBX48" s="144"/>
      <c r="UBY48" s="141"/>
      <c r="UBZ48" s="141"/>
      <c r="UCA48" s="142"/>
      <c r="UCB48" s="142"/>
      <c r="UCC48" s="143"/>
      <c r="UCD48" s="144"/>
      <c r="UCE48" s="144"/>
      <c r="UCF48" s="144"/>
      <c r="UCG48" s="141"/>
      <c r="UCH48" s="141"/>
      <c r="UCI48" s="142"/>
      <c r="UCJ48" s="142"/>
      <c r="UCK48" s="143"/>
      <c r="UCL48" s="144"/>
      <c r="UCM48" s="144"/>
      <c r="UCN48" s="144"/>
      <c r="UCO48" s="141"/>
      <c r="UCP48" s="141"/>
      <c r="UCQ48" s="142"/>
      <c r="UCR48" s="142"/>
      <c r="UCS48" s="143"/>
      <c r="UCT48" s="144"/>
      <c r="UCU48" s="144"/>
      <c r="UCV48" s="144"/>
      <c r="UCW48" s="141"/>
      <c r="UCX48" s="141"/>
      <c r="UCY48" s="142"/>
      <c r="UCZ48" s="142"/>
      <c r="UDA48" s="143"/>
      <c r="UDB48" s="144"/>
      <c r="UDC48" s="144"/>
      <c r="UDD48" s="144"/>
      <c r="UDE48" s="141"/>
      <c r="UDF48" s="141"/>
      <c r="UDG48" s="142"/>
      <c r="UDH48" s="142"/>
      <c r="UDI48" s="143"/>
      <c r="UDJ48" s="144"/>
      <c r="UDK48" s="144"/>
      <c r="UDL48" s="144"/>
      <c r="UDM48" s="141"/>
      <c r="UDN48" s="141"/>
      <c r="UDO48" s="142"/>
      <c r="UDP48" s="142"/>
      <c r="UDQ48" s="143"/>
      <c r="UDR48" s="144"/>
      <c r="UDS48" s="144"/>
      <c r="UDT48" s="144"/>
      <c r="UDU48" s="141"/>
      <c r="UDV48" s="141"/>
      <c r="UDW48" s="142"/>
      <c r="UDX48" s="142"/>
      <c r="UDY48" s="143"/>
      <c r="UDZ48" s="144"/>
      <c r="UEA48" s="144"/>
      <c r="UEB48" s="144"/>
      <c r="UEC48" s="141"/>
      <c r="UED48" s="141"/>
      <c r="UEE48" s="142"/>
      <c r="UEF48" s="142"/>
      <c r="UEG48" s="143"/>
      <c r="UEH48" s="144"/>
      <c r="UEI48" s="144"/>
      <c r="UEJ48" s="144"/>
      <c r="UEK48" s="141"/>
      <c r="UEL48" s="141"/>
      <c r="UEM48" s="142"/>
      <c r="UEN48" s="142"/>
      <c r="UEO48" s="143"/>
      <c r="UEP48" s="144"/>
      <c r="UEQ48" s="144"/>
      <c r="UER48" s="144"/>
      <c r="UES48" s="141"/>
      <c r="UET48" s="141"/>
      <c r="UEU48" s="142"/>
      <c r="UEV48" s="142"/>
      <c r="UEW48" s="143"/>
      <c r="UEX48" s="144"/>
      <c r="UEY48" s="144"/>
      <c r="UEZ48" s="144"/>
      <c r="UFA48" s="141"/>
      <c r="UFB48" s="141"/>
      <c r="UFC48" s="142"/>
      <c r="UFD48" s="142"/>
      <c r="UFE48" s="143"/>
      <c r="UFF48" s="144"/>
      <c r="UFG48" s="144"/>
      <c r="UFH48" s="144"/>
      <c r="UFI48" s="141"/>
      <c r="UFJ48" s="141"/>
      <c r="UFK48" s="142"/>
      <c r="UFL48" s="142"/>
      <c r="UFM48" s="143"/>
      <c r="UFN48" s="144"/>
      <c r="UFO48" s="144"/>
      <c r="UFP48" s="144"/>
      <c r="UFQ48" s="141"/>
      <c r="UFR48" s="141"/>
      <c r="UFS48" s="142"/>
      <c r="UFT48" s="142"/>
      <c r="UFU48" s="143"/>
      <c r="UFV48" s="144"/>
      <c r="UFW48" s="144"/>
      <c r="UFX48" s="144"/>
      <c r="UFY48" s="141"/>
      <c r="UFZ48" s="141"/>
      <c r="UGA48" s="142"/>
      <c r="UGB48" s="142"/>
      <c r="UGC48" s="143"/>
      <c r="UGD48" s="144"/>
      <c r="UGE48" s="144"/>
      <c r="UGF48" s="144"/>
      <c r="UGG48" s="141"/>
      <c r="UGH48" s="141"/>
      <c r="UGI48" s="142"/>
      <c r="UGJ48" s="142"/>
      <c r="UGK48" s="143"/>
      <c r="UGL48" s="144"/>
      <c r="UGM48" s="144"/>
      <c r="UGN48" s="144"/>
      <c r="UGO48" s="141"/>
      <c r="UGP48" s="141"/>
      <c r="UGQ48" s="142"/>
      <c r="UGR48" s="142"/>
      <c r="UGS48" s="143"/>
      <c r="UGT48" s="144"/>
      <c r="UGU48" s="144"/>
      <c r="UGV48" s="144"/>
      <c r="UGW48" s="141"/>
      <c r="UGX48" s="141"/>
      <c r="UGY48" s="142"/>
      <c r="UGZ48" s="142"/>
      <c r="UHA48" s="143"/>
      <c r="UHB48" s="144"/>
      <c r="UHC48" s="144"/>
      <c r="UHD48" s="144"/>
      <c r="UHE48" s="141"/>
      <c r="UHF48" s="141"/>
      <c r="UHG48" s="142"/>
      <c r="UHH48" s="142"/>
      <c r="UHI48" s="143"/>
      <c r="UHJ48" s="144"/>
      <c r="UHK48" s="144"/>
      <c r="UHL48" s="144"/>
      <c r="UHM48" s="141"/>
      <c r="UHN48" s="141"/>
      <c r="UHO48" s="142"/>
      <c r="UHP48" s="142"/>
      <c r="UHQ48" s="143"/>
      <c r="UHR48" s="144"/>
      <c r="UHS48" s="144"/>
      <c r="UHT48" s="144"/>
      <c r="UHU48" s="141"/>
      <c r="UHV48" s="141"/>
      <c r="UHW48" s="142"/>
      <c r="UHX48" s="142"/>
      <c r="UHY48" s="143"/>
      <c r="UHZ48" s="144"/>
      <c r="UIA48" s="144"/>
      <c r="UIB48" s="144"/>
      <c r="UIC48" s="141"/>
      <c r="UID48" s="141"/>
      <c r="UIE48" s="142"/>
      <c r="UIF48" s="142"/>
      <c r="UIG48" s="143"/>
      <c r="UIH48" s="144"/>
      <c r="UII48" s="144"/>
      <c r="UIJ48" s="144"/>
      <c r="UIK48" s="141"/>
      <c r="UIL48" s="141"/>
      <c r="UIM48" s="142"/>
      <c r="UIN48" s="142"/>
      <c r="UIO48" s="143"/>
      <c r="UIP48" s="144"/>
      <c r="UIQ48" s="144"/>
      <c r="UIR48" s="144"/>
      <c r="UIS48" s="141"/>
      <c r="UIT48" s="141"/>
      <c r="UIU48" s="142"/>
      <c r="UIV48" s="142"/>
      <c r="UIW48" s="143"/>
      <c r="UIX48" s="144"/>
      <c r="UIY48" s="144"/>
      <c r="UIZ48" s="144"/>
      <c r="UJA48" s="141"/>
      <c r="UJB48" s="141"/>
      <c r="UJC48" s="142"/>
      <c r="UJD48" s="142"/>
      <c r="UJE48" s="143"/>
      <c r="UJF48" s="144"/>
      <c r="UJG48" s="144"/>
      <c r="UJH48" s="144"/>
      <c r="UJI48" s="141"/>
      <c r="UJJ48" s="141"/>
      <c r="UJK48" s="142"/>
      <c r="UJL48" s="142"/>
      <c r="UJM48" s="143"/>
      <c r="UJN48" s="144"/>
      <c r="UJO48" s="144"/>
      <c r="UJP48" s="144"/>
      <c r="UJQ48" s="141"/>
      <c r="UJR48" s="141"/>
      <c r="UJS48" s="142"/>
      <c r="UJT48" s="142"/>
      <c r="UJU48" s="143"/>
      <c r="UJV48" s="144"/>
      <c r="UJW48" s="144"/>
      <c r="UJX48" s="144"/>
      <c r="UJY48" s="141"/>
      <c r="UJZ48" s="141"/>
      <c r="UKA48" s="142"/>
      <c r="UKB48" s="142"/>
      <c r="UKC48" s="143"/>
      <c r="UKD48" s="144"/>
      <c r="UKE48" s="144"/>
      <c r="UKF48" s="144"/>
      <c r="UKG48" s="141"/>
      <c r="UKH48" s="141"/>
      <c r="UKI48" s="142"/>
      <c r="UKJ48" s="142"/>
      <c r="UKK48" s="143"/>
      <c r="UKL48" s="144"/>
      <c r="UKM48" s="144"/>
      <c r="UKN48" s="144"/>
      <c r="UKO48" s="141"/>
      <c r="UKP48" s="141"/>
      <c r="UKQ48" s="142"/>
      <c r="UKR48" s="142"/>
      <c r="UKS48" s="143"/>
      <c r="UKT48" s="144"/>
      <c r="UKU48" s="144"/>
      <c r="UKV48" s="144"/>
      <c r="UKW48" s="141"/>
      <c r="UKX48" s="141"/>
      <c r="UKY48" s="142"/>
      <c r="UKZ48" s="142"/>
      <c r="ULA48" s="143"/>
      <c r="ULB48" s="144"/>
      <c r="ULC48" s="144"/>
      <c r="ULD48" s="144"/>
      <c r="ULE48" s="141"/>
      <c r="ULF48" s="141"/>
      <c r="ULG48" s="142"/>
      <c r="ULH48" s="142"/>
      <c r="ULI48" s="143"/>
      <c r="ULJ48" s="144"/>
      <c r="ULK48" s="144"/>
      <c r="ULL48" s="144"/>
      <c r="ULM48" s="141"/>
      <c r="ULN48" s="141"/>
      <c r="ULO48" s="142"/>
      <c r="ULP48" s="142"/>
      <c r="ULQ48" s="143"/>
      <c r="ULR48" s="144"/>
      <c r="ULS48" s="144"/>
      <c r="ULT48" s="144"/>
      <c r="ULU48" s="141"/>
      <c r="ULV48" s="141"/>
      <c r="ULW48" s="142"/>
      <c r="ULX48" s="142"/>
      <c r="ULY48" s="143"/>
      <c r="ULZ48" s="144"/>
      <c r="UMA48" s="144"/>
      <c r="UMB48" s="144"/>
      <c r="UMC48" s="141"/>
      <c r="UMD48" s="141"/>
      <c r="UME48" s="142"/>
      <c r="UMF48" s="142"/>
      <c r="UMG48" s="143"/>
      <c r="UMH48" s="144"/>
      <c r="UMI48" s="144"/>
      <c r="UMJ48" s="144"/>
      <c r="UMK48" s="141"/>
      <c r="UML48" s="141"/>
      <c r="UMM48" s="142"/>
      <c r="UMN48" s="142"/>
      <c r="UMO48" s="143"/>
      <c r="UMP48" s="144"/>
      <c r="UMQ48" s="144"/>
      <c r="UMR48" s="144"/>
      <c r="UMS48" s="141"/>
      <c r="UMT48" s="141"/>
      <c r="UMU48" s="142"/>
      <c r="UMV48" s="142"/>
      <c r="UMW48" s="143"/>
      <c r="UMX48" s="144"/>
      <c r="UMY48" s="144"/>
      <c r="UMZ48" s="144"/>
      <c r="UNA48" s="141"/>
      <c r="UNB48" s="141"/>
      <c r="UNC48" s="142"/>
      <c r="UND48" s="142"/>
      <c r="UNE48" s="143"/>
      <c r="UNF48" s="144"/>
      <c r="UNG48" s="144"/>
      <c r="UNH48" s="144"/>
      <c r="UNI48" s="141"/>
      <c r="UNJ48" s="141"/>
      <c r="UNK48" s="142"/>
      <c r="UNL48" s="142"/>
      <c r="UNM48" s="143"/>
      <c r="UNN48" s="144"/>
      <c r="UNO48" s="144"/>
      <c r="UNP48" s="144"/>
      <c r="UNQ48" s="141"/>
      <c r="UNR48" s="141"/>
      <c r="UNS48" s="142"/>
      <c r="UNT48" s="142"/>
      <c r="UNU48" s="143"/>
      <c r="UNV48" s="144"/>
      <c r="UNW48" s="144"/>
      <c r="UNX48" s="144"/>
      <c r="UNY48" s="141"/>
      <c r="UNZ48" s="141"/>
      <c r="UOA48" s="142"/>
      <c r="UOB48" s="142"/>
      <c r="UOC48" s="143"/>
      <c r="UOD48" s="144"/>
      <c r="UOE48" s="144"/>
      <c r="UOF48" s="144"/>
      <c r="UOG48" s="141"/>
      <c r="UOH48" s="141"/>
      <c r="UOI48" s="142"/>
      <c r="UOJ48" s="142"/>
      <c r="UOK48" s="143"/>
      <c r="UOL48" s="144"/>
      <c r="UOM48" s="144"/>
      <c r="UON48" s="144"/>
      <c r="UOO48" s="141"/>
      <c r="UOP48" s="141"/>
      <c r="UOQ48" s="142"/>
      <c r="UOR48" s="142"/>
      <c r="UOS48" s="143"/>
      <c r="UOT48" s="144"/>
      <c r="UOU48" s="144"/>
      <c r="UOV48" s="144"/>
      <c r="UOW48" s="141"/>
      <c r="UOX48" s="141"/>
      <c r="UOY48" s="142"/>
      <c r="UOZ48" s="142"/>
      <c r="UPA48" s="143"/>
      <c r="UPB48" s="144"/>
      <c r="UPC48" s="144"/>
      <c r="UPD48" s="144"/>
      <c r="UPE48" s="141"/>
      <c r="UPF48" s="141"/>
      <c r="UPG48" s="142"/>
      <c r="UPH48" s="142"/>
      <c r="UPI48" s="143"/>
      <c r="UPJ48" s="144"/>
      <c r="UPK48" s="144"/>
      <c r="UPL48" s="144"/>
      <c r="UPM48" s="141"/>
      <c r="UPN48" s="141"/>
      <c r="UPO48" s="142"/>
      <c r="UPP48" s="142"/>
      <c r="UPQ48" s="143"/>
      <c r="UPR48" s="144"/>
      <c r="UPS48" s="144"/>
      <c r="UPT48" s="144"/>
      <c r="UPU48" s="141"/>
      <c r="UPV48" s="141"/>
      <c r="UPW48" s="142"/>
      <c r="UPX48" s="142"/>
      <c r="UPY48" s="143"/>
      <c r="UPZ48" s="144"/>
      <c r="UQA48" s="144"/>
      <c r="UQB48" s="144"/>
      <c r="UQC48" s="141"/>
      <c r="UQD48" s="141"/>
      <c r="UQE48" s="142"/>
      <c r="UQF48" s="142"/>
      <c r="UQG48" s="143"/>
      <c r="UQH48" s="144"/>
      <c r="UQI48" s="144"/>
      <c r="UQJ48" s="144"/>
      <c r="UQK48" s="141"/>
      <c r="UQL48" s="141"/>
      <c r="UQM48" s="142"/>
      <c r="UQN48" s="142"/>
      <c r="UQO48" s="143"/>
      <c r="UQP48" s="144"/>
      <c r="UQQ48" s="144"/>
      <c r="UQR48" s="144"/>
      <c r="UQS48" s="141"/>
      <c r="UQT48" s="141"/>
      <c r="UQU48" s="142"/>
      <c r="UQV48" s="142"/>
      <c r="UQW48" s="143"/>
      <c r="UQX48" s="144"/>
      <c r="UQY48" s="144"/>
      <c r="UQZ48" s="144"/>
      <c r="URA48" s="141"/>
      <c r="URB48" s="141"/>
      <c r="URC48" s="142"/>
      <c r="URD48" s="142"/>
      <c r="URE48" s="143"/>
      <c r="URF48" s="144"/>
      <c r="URG48" s="144"/>
      <c r="URH48" s="144"/>
      <c r="URI48" s="141"/>
      <c r="URJ48" s="141"/>
      <c r="URK48" s="142"/>
      <c r="URL48" s="142"/>
      <c r="URM48" s="143"/>
      <c r="URN48" s="144"/>
      <c r="URO48" s="144"/>
      <c r="URP48" s="144"/>
      <c r="URQ48" s="141"/>
      <c r="URR48" s="141"/>
      <c r="URS48" s="142"/>
      <c r="URT48" s="142"/>
      <c r="URU48" s="143"/>
      <c r="URV48" s="144"/>
      <c r="URW48" s="144"/>
      <c r="URX48" s="144"/>
      <c r="URY48" s="141"/>
      <c r="URZ48" s="141"/>
      <c r="USA48" s="142"/>
      <c r="USB48" s="142"/>
      <c r="USC48" s="143"/>
      <c r="USD48" s="144"/>
      <c r="USE48" s="144"/>
      <c r="USF48" s="144"/>
      <c r="USG48" s="141"/>
      <c r="USH48" s="141"/>
      <c r="USI48" s="142"/>
      <c r="USJ48" s="142"/>
      <c r="USK48" s="143"/>
      <c r="USL48" s="144"/>
      <c r="USM48" s="144"/>
      <c r="USN48" s="144"/>
      <c r="USO48" s="141"/>
      <c r="USP48" s="141"/>
      <c r="USQ48" s="142"/>
      <c r="USR48" s="142"/>
      <c r="USS48" s="143"/>
      <c r="UST48" s="144"/>
      <c r="USU48" s="144"/>
      <c r="USV48" s="144"/>
      <c r="USW48" s="141"/>
      <c r="USX48" s="141"/>
      <c r="USY48" s="142"/>
      <c r="USZ48" s="142"/>
      <c r="UTA48" s="143"/>
      <c r="UTB48" s="144"/>
      <c r="UTC48" s="144"/>
      <c r="UTD48" s="144"/>
      <c r="UTE48" s="141"/>
      <c r="UTF48" s="141"/>
      <c r="UTG48" s="142"/>
      <c r="UTH48" s="142"/>
      <c r="UTI48" s="143"/>
      <c r="UTJ48" s="144"/>
      <c r="UTK48" s="144"/>
      <c r="UTL48" s="144"/>
      <c r="UTM48" s="141"/>
      <c r="UTN48" s="141"/>
      <c r="UTO48" s="142"/>
      <c r="UTP48" s="142"/>
      <c r="UTQ48" s="143"/>
      <c r="UTR48" s="144"/>
      <c r="UTS48" s="144"/>
      <c r="UTT48" s="144"/>
      <c r="UTU48" s="141"/>
      <c r="UTV48" s="141"/>
      <c r="UTW48" s="142"/>
      <c r="UTX48" s="142"/>
      <c r="UTY48" s="143"/>
      <c r="UTZ48" s="144"/>
      <c r="UUA48" s="144"/>
      <c r="UUB48" s="144"/>
      <c r="UUC48" s="141"/>
      <c r="UUD48" s="141"/>
      <c r="UUE48" s="142"/>
      <c r="UUF48" s="142"/>
      <c r="UUG48" s="143"/>
      <c r="UUH48" s="144"/>
      <c r="UUI48" s="144"/>
      <c r="UUJ48" s="144"/>
      <c r="UUK48" s="141"/>
      <c r="UUL48" s="141"/>
      <c r="UUM48" s="142"/>
      <c r="UUN48" s="142"/>
      <c r="UUO48" s="143"/>
      <c r="UUP48" s="144"/>
      <c r="UUQ48" s="144"/>
      <c r="UUR48" s="144"/>
      <c r="UUS48" s="141"/>
      <c r="UUT48" s="141"/>
      <c r="UUU48" s="142"/>
      <c r="UUV48" s="142"/>
      <c r="UUW48" s="143"/>
      <c r="UUX48" s="144"/>
      <c r="UUY48" s="144"/>
      <c r="UUZ48" s="144"/>
      <c r="UVA48" s="141"/>
      <c r="UVB48" s="141"/>
      <c r="UVC48" s="142"/>
      <c r="UVD48" s="142"/>
      <c r="UVE48" s="143"/>
      <c r="UVF48" s="144"/>
      <c r="UVG48" s="144"/>
      <c r="UVH48" s="144"/>
      <c r="UVI48" s="141"/>
      <c r="UVJ48" s="141"/>
      <c r="UVK48" s="142"/>
      <c r="UVL48" s="142"/>
      <c r="UVM48" s="143"/>
      <c r="UVN48" s="144"/>
      <c r="UVO48" s="144"/>
      <c r="UVP48" s="144"/>
      <c r="UVQ48" s="141"/>
      <c r="UVR48" s="141"/>
      <c r="UVS48" s="142"/>
      <c r="UVT48" s="142"/>
      <c r="UVU48" s="143"/>
      <c r="UVV48" s="144"/>
      <c r="UVW48" s="144"/>
      <c r="UVX48" s="144"/>
      <c r="UVY48" s="141"/>
      <c r="UVZ48" s="141"/>
      <c r="UWA48" s="142"/>
      <c r="UWB48" s="142"/>
      <c r="UWC48" s="143"/>
      <c r="UWD48" s="144"/>
      <c r="UWE48" s="144"/>
      <c r="UWF48" s="144"/>
      <c r="UWG48" s="141"/>
      <c r="UWH48" s="141"/>
      <c r="UWI48" s="142"/>
      <c r="UWJ48" s="142"/>
      <c r="UWK48" s="143"/>
      <c r="UWL48" s="144"/>
      <c r="UWM48" s="144"/>
      <c r="UWN48" s="144"/>
      <c r="UWO48" s="141"/>
      <c r="UWP48" s="141"/>
      <c r="UWQ48" s="142"/>
      <c r="UWR48" s="142"/>
      <c r="UWS48" s="143"/>
      <c r="UWT48" s="144"/>
      <c r="UWU48" s="144"/>
      <c r="UWV48" s="144"/>
      <c r="UWW48" s="141"/>
      <c r="UWX48" s="141"/>
      <c r="UWY48" s="142"/>
      <c r="UWZ48" s="142"/>
      <c r="UXA48" s="143"/>
      <c r="UXB48" s="144"/>
      <c r="UXC48" s="144"/>
      <c r="UXD48" s="144"/>
      <c r="UXE48" s="141"/>
      <c r="UXF48" s="141"/>
      <c r="UXG48" s="142"/>
      <c r="UXH48" s="142"/>
      <c r="UXI48" s="143"/>
      <c r="UXJ48" s="144"/>
      <c r="UXK48" s="144"/>
      <c r="UXL48" s="144"/>
      <c r="UXM48" s="141"/>
      <c r="UXN48" s="141"/>
      <c r="UXO48" s="142"/>
      <c r="UXP48" s="142"/>
      <c r="UXQ48" s="143"/>
      <c r="UXR48" s="144"/>
      <c r="UXS48" s="144"/>
      <c r="UXT48" s="144"/>
      <c r="UXU48" s="141"/>
      <c r="UXV48" s="141"/>
      <c r="UXW48" s="142"/>
      <c r="UXX48" s="142"/>
      <c r="UXY48" s="143"/>
      <c r="UXZ48" s="144"/>
      <c r="UYA48" s="144"/>
      <c r="UYB48" s="144"/>
      <c r="UYC48" s="141"/>
      <c r="UYD48" s="141"/>
      <c r="UYE48" s="142"/>
      <c r="UYF48" s="142"/>
      <c r="UYG48" s="143"/>
      <c r="UYH48" s="144"/>
      <c r="UYI48" s="144"/>
      <c r="UYJ48" s="144"/>
      <c r="UYK48" s="141"/>
      <c r="UYL48" s="141"/>
      <c r="UYM48" s="142"/>
      <c r="UYN48" s="142"/>
      <c r="UYO48" s="143"/>
      <c r="UYP48" s="144"/>
      <c r="UYQ48" s="144"/>
      <c r="UYR48" s="144"/>
      <c r="UYS48" s="141"/>
      <c r="UYT48" s="141"/>
      <c r="UYU48" s="142"/>
      <c r="UYV48" s="142"/>
      <c r="UYW48" s="143"/>
      <c r="UYX48" s="144"/>
      <c r="UYY48" s="144"/>
      <c r="UYZ48" s="144"/>
      <c r="UZA48" s="141"/>
      <c r="UZB48" s="141"/>
      <c r="UZC48" s="142"/>
      <c r="UZD48" s="142"/>
      <c r="UZE48" s="143"/>
      <c r="UZF48" s="144"/>
      <c r="UZG48" s="144"/>
      <c r="UZH48" s="144"/>
      <c r="UZI48" s="141"/>
      <c r="UZJ48" s="141"/>
      <c r="UZK48" s="142"/>
      <c r="UZL48" s="142"/>
      <c r="UZM48" s="143"/>
      <c r="UZN48" s="144"/>
      <c r="UZO48" s="144"/>
      <c r="UZP48" s="144"/>
      <c r="UZQ48" s="141"/>
      <c r="UZR48" s="141"/>
      <c r="UZS48" s="142"/>
      <c r="UZT48" s="142"/>
      <c r="UZU48" s="143"/>
      <c r="UZV48" s="144"/>
      <c r="UZW48" s="144"/>
      <c r="UZX48" s="144"/>
      <c r="UZY48" s="141"/>
      <c r="UZZ48" s="141"/>
      <c r="VAA48" s="142"/>
      <c r="VAB48" s="142"/>
      <c r="VAC48" s="143"/>
      <c r="VAD48" s="144"/>
      <c r="VAE48" s="144"/>
      <c r="VAF48" s="144"/>
      <c r="VAG48" s="141"/>
      <c r="VAH48" s="141"/>
      <c r="VAI48" s="142"/>
      <c r="VAJ48" s="142"/>
      <c r="VAK48" s="143"/>
      <c r="VAL48" s="144"/>
      <c r="VAM48" s="144"/>
      <c r="VAN48" s="144"/>
      <c r="VAO48" s="141"/>
      <c r="VAP48" s="141"/>
      <c r="VAQ48" s="142"/>
      <c r="VAR48" s="142"/>
      <c r="VAS48" s="143"/>
      <c r="VAT48" s="144"/>
      <c r="VAU48" s="144"/>
      <c r="VAV48" s="144"/>
      <c r="VAW48" s="141"/>
      <c r="VAX48" s="141"/>
      <c r="VAY48" s="142"/>
      <c r="VAZ48" s="142"/>
      <c r="VBA48" s="143"/>
      <c r="VBB48" s="144"/>
      <c r="VBC48" s="144"/>
      <c r="VBD48" s="144"/>
      <c r="VBE48" s="141"/>
      <c r="VBF48" s="141"/>
      <c r="VBG48" s="142"/>
      <c r="VBH48" s="142"/>
      <c r="VBI48" s="143"/>
      <c r="VBJ48" s="144"/>
      <c r="VBK48" s="144"/>
      <c r="VBL48" s="144"/>
      <c r="VBM48" s="141"/>
      <c r="VBN48" s="141"/>
      <c r="VBO48" s="142"/>
      <c r="VBP48" s="142"/>
      <c r="VBQ48" s="143"/>
      <c r="VBR48" s="144"/>
      <c r="VBS48" s="144"/>
      <c r="VBT48" s="144"/>
      <c r="VBU48" s="141"/>
      <c r="VBV48" s="141"/>
      <c r="VBW48" s="142"/>
      <c r="VBX48" s="142"/>
      <c r="VBY48" s="143"/>
      <c r="VBZ48" s="144"/>
      <c r="VCA48" s="144"/>
      <c r="VCB48" s="144"/>
      <c r="VCC48" s="141"/>
      <c r="VCD48" s="141"/>
      <c r="VCE48" s="142"/>
      <c r="VCF48" s="142"/>
      <c r="VCG48" s="143"/>
      <c r="VCH48" s="144"/>
      <c r="VCI48" s="144"/>
      <c r="VCJ48" s="144"/>
      <c r="VCK48" s="141"/>
      <c r="VCL48" s="141"/>
      <c r="VCM48" s="142"/>
      <c r="VCN48" s="142"/>
      <c r="VCO48" s="143"/>
      <c r="VCP48" s="144"/>
      <c r="VCQ48" s="144"/>
      <c r="VCR48" s="144"/>
      <c r="VCS48" s="141"/>
      <c r="VCT48" s="141"/>
      <c r="VCU48" s="142"/>
      <c r="VCV48" s="142"/>
      <c r="VCW48" s="143"/>
      <c r="VCX48" s="144"/>
      <c r="VCY48" s="144"/>
      <c r="VCZ48" s="144"/>
      <c r="VDA48" s="141"/>
      <c r="VDB48" s="141"/>
      <c r="VDC48" s="142"/>
      <c r="VDD48" s="142"/>
      <c r="VDE48" s="143"/>
      <c r="VDF48" s="144"/>
      <c r="VDG48" s="144"/>
      <c r="VDH48" s="144"/>
      <c r="VDI48" s="141"/>
      <c r="VDJ48" s="141"/>
      <c r="VDK48" s="142"/>
      <c r="VDL48" s="142"/>
      <c r="VDM48" s="143"/>
      <c r="VDN48" s="144"/>
      <c r="VDO48" s="144"/>
      <c r="VDP48" s="144"/>
      <c r="VDQ48" s="141"/>
      <c r="VDR48" s="141"/>
      <c r="VDS48" s="142"/>
      <c r="VDT48" s="142"/>
      <c r="VDU48" s="143"/>
      <c r="VDV48" s="144"/>
      <c r="VDW48" s="144"/>
      <c r="VDX48" s="144"/>
      <c r="VDY48" s="141"/>
      <c r="VDZ48" s="141"/>
      <c r="VEA48" s="142"/>
      <c r="VEB48" s="142"/>
      <c r="VEC48" s="143"/>
      <c r="VED48" s="144"/>
      <c r="VEE48" s="144"/>
      <c r="VEF48" s="144"/>
      <c r="VEG48" s="141"/>
      <c r="VEH48" s="141"/>
      <c r="VEI48" s="142"/>
      <c r="VEJ48" s="142"/>
      <c r="VEK48" s="143"/>
      <c r="VEL48" s="144"/>
      <c r="VEM48" s="144"/>
      <c r="VEN48" s="144"/>
      <c r="VEO48" s="141"/>
      <c r="VEP48" s="141"/>
      <c r="VEQ48" s="142"/>
      <c r="VER48" s="142"/>
      <c r="VES48" s="143"/>
      <c r="VET48" s="144"/>
      <c r="VEU48" s="144"/>
      <c r="VEV48" s="144"/>
      <c r="VEW48" s="141"/>
      <c r="VEX48" s="141"/>
      <c r="VEY48" s="142"/>
      <c r="VEZ48" s="142"/>
      <c r="VFA48" s="143"/>
      <c r="VFB48" s="144"/>
      <c r="VFC48" s="144"/>
      <c r="VFD48" s="144"/>
      <c r="VFE48" s="141"/>
      <c r="VFF48" s="141"/>
      <c r="VFG48" s="142"/>
      <c r="VFH48" s="142"/>
      <c r="VFI48" s="143"/>
      <c r="VFJ48" s="144"/>
      <c r="VFK48" s="144"/>
      <c r="VFL48" s="144"/>
      <c r="VFM48" s="141"/>
      <c r="VFN48" s="141"/>
      <c r="VFO48" s="142"/>
      <c r="VFP48" s="142"/>
      <c r="VFQ48" s="143"/>
      <c r="VFR48" s="144"/>
      <c r="VFS48" s="144"/>
      <c r="VFT48" s="144"/>
      <c r="VFU48" s="141"/>
      <c r="VFV48" s="141"/>
      <c r="VFW48" s="142"/>
      <c r="VFX48" s="142"/>
      <c r="VFY48" s="143"/>
      <c r="VFZ48" s="144"/>
      <c r="VGA48" s="144"/>
      <c r="VGB48" s="144"/>
      <c r="VGC48" s="141"/>
      <c r="VGD48" s="141"/>
      <c r="VGE48" s="142"/>
      <c r="VGF48" s="142"/>
      <c r="VGG48" s="143"/>
      <c r="VGH48" s="144"/>
      <c r="VGI48" s="144"/>
      <c r="VGJ48" s="144"/>
      <c r="VGK48" s="141"/>
      <c r="VGL48" s="141"/>
      <c r="VGM48" s="142"/>
      <c r="VGN48" s="142"/>
      <c r="VGO48" s="143"/>
      <c r="VGP48" s="144"/>
      <c r="VGQ48" s="144"/>
      <c r="VGR48" s="144"/>
      <c r="VGS48" s="141"/>
      <c r="VGT48" s="141"/>
      <c r="VGU48" s="142"/>
      <c r="VGV48" s="142"/>
      <c r="VGW48" s="143"/>
      <c r="VGX48" s="144"/>
      <c r="VGY48" s="144"/>
      <c r="VGZ48" s="144"/>
      <c r="VHA48" s="141"/>
      <c r="VHB48" s="141"/>
      <c r="VHC48" s="142"/>
      <c r="VHD48" s="142"/>
      <c r="VHE48" s="143"/>
      <c r="VHF48" s="144"/>
      <c r="VHG48" s="144"/>
      <c r="VHH48" s="144"/>
      <c r="VHI48" s="141"/>
      <c r="VHJ48" s="141"/>
      <c r="VHK48" s="142"/>
      <c r="VHL48" s="142"/>
      <c r="VHM48" s="143"/>
      <c r="VHN48" s="144"/>
      <c r="VHO48" s="144"/>
      <c r="VHP48" s="144"/>
      <c r="VHQ48" s="141"/>
      <c r="VHR48" s="141"/>
      <c r="VHS48" s="142"/>
      <c r="VHT48" s="142"/>
      <c r="VHU48" s="143"/>
      <c r="VHV48" s="144"/>
      <c r="VHW48" s="144"/>
      <c r="VHX48" s="144"/>
      <c r="VHY48" s="141"/>
      <c r="VHZ48" s="141"/>
      <c r="VIA48" s="142"/>
      <c r="VIB48" s="142"/>
      <c r="VIC48" s="143"/>
      <c r="VID48" s="144"/>
      <c r="VIE48" s="144"/>
      <c r="VIF48" s="144"/>
      <c r="VIG48" s="141"/>
      <c r="VIH48" s="141"/>
      <c r="VII48" s="142"/>
      <c r="VIJ48" s="142"/>
      <c r="VIK48" s="143"/>
      <c r="VIL48" s="144"/>
      <c r="VIM48" s="144"/>
      <c r="VIN48" s="144"/>
      <c r="VIO48" s="141"/>
      <c r="VIP48" s="141"/>
      <c r="VIQ48" s="142"/>
      <c r="VIR48" s="142"/>
      <c r="VIS48" s="143"/>
      <c r="VIT48" s="144"/>
      <c r="VIU48" s="144"/>
      <c r="VIV48" s="144"/>
      <c r="VIW48" s="141"/>
      <c r="VIX48" s="141"/>
      <c r="VIY48" s="142"/>
      <c r="VIZ48" s="142"/>
      <c r="VJA48" s="143"/>
      <c r="VJB48" s="144"/>
      <c r="VJC48" s="144"/>
      <c r="VJD48" s="144"/>
      <c r="VJE48" s="141"/>
      <c r="VJF48" s="141"/>
      <c r="VJG48" s="142"/>
      <c r="VJH48" s="142"/>
      <c r="VJI48" s="143"/>
      <c r="VJJ48" s="144"/>
      <c r="VJK48" s="144"/>
      <c r="VJL48" s="144"/>
      <c r="VJM48" s="141"/>
      <c r="VJN48" s="141"/>
      <c r="VJO48" s="142"/>
      <c r="VJP48" s="142"/>
      <c r="VJQ48" s="143"/>
      <c r="VJR48" s="144"/>
      <c r="VJS48" s="144"/>
      <c r="VJT48" s="144"/>
      <c r="VJU48" s="141"/>
      <c r="VJV48" s="141"/>
      <c r="VJW48" s="142"/>
      <c r="VJX48" s="142"/>
      <c r="VJY48" s="143"/>
      <c r="VJZ48" s="144"/>
      <c r="VKA48" s="144"/>
      <c r="VKB48" s="144"/>
      <c r="VKC48" s="141"/>
      <c r="VKD48" s="141"/>
      <c r="VKE48" s="142"/>
      <c r="VKF48" s="142"/>
      <c r="VKG48" s="143"/>
      <c r="VKH48" s="144"/>
      <c r="VKI48" s="144"/>
      <c r="VKJ48" s="144"/>
      <c r="VKK48" s="141"/>
      <c r="VKL48" s="141"/>
      <c r="VKM48" s="142"/>
      <c r="VKN48" s="142"/>
      <c r="VKO48" s="143"/>
      <c r="VKP48" s="144"/>
      <c r="VKQ48" s="144"/>
      <c r="VKR48" s="144"/>
      <c r="VKS48" s="141"/>
      <c r="VKT48" s="141"/>
      <c r="VKU48" s="142"/>
      <c r="VKV48" s="142"/>
      <c r="VKW48" s="143"/>
      <c r="VKX48" s="144"/>
      <c r="VKY48" s="144"/>
      <c r="VKZ48" s="144"/>
      <c r="VLA48" s="141"/>
      <c r="VLB48" s="141"/>
      <c r="VLC48" s="142"/>
      <c r="VLD48" s="142"/>
      <c r="VLE48" s="143"/>
      <c r="VLF48" s="144"/>
      <c r="VLG48" s="144"/>
      <c r="VLH48" s="144"/>
      <c r="VLI48" s="141"/>
      <c r="VLJ48" s="141"/>
      <c r="VLK48" s="142"/>
      <c r="VLL48" s="142"/>
      <c r="VLM48" s="143"/>
      <c r="VLN48" s="144"/>
      <c r="VLO48" s="144"/>
      <c r="VLP48" s="144"/>
      <c r="VLQ48" s="141"/>
      <c r="VLR48" s="141"/>
      <c r="VLS48" s="142"/>
      <c r="VLT48" s="142"/>
      <c r="VLU48" s="143"/>
      <c r="VLV48" s="144"/>
      <c r="VLW48" s="144"/>
      <c r="VLX48" s="144"/>
      <c r="VLY48" s="141"/>
      <c r="VLZ48" s="141"/>
      <c r="VMA48" s="142"/>
      <c r="VMB48" s="142"/>
      <c r="VMC48" s="143"/>
      <c r="VMD48" s="144"/>
      <c r="VME48" s="144"/>
      <c r="VMF48" s="144"/>
      <c r="VMG48" s="141"/>
      <c r="VMH48" s="141"/>
      <c r="VMI48" s="142"/>
      <c r="VMJ48" s="142"/>
      <c r="VMK48" s="143"/>
      <c r="VML48" s="144"/>
      <c r="VMM48" s="144"/>
      <c r="VMN48" s="144"/>
      <c r="VMO48" s="141"/>
      <c r="VMP48" s="141"/>
      <c r="VMQ48" s="142"/>
      <c r="VMR48" s="142"/>
      <c r="VMS48" s="143"/>
      <c r="VMT48" s="144"/>
      <c r="VMU48" s="144"/>
      <c r="VMV48" s="144"/>
      <c r="VMW48" s="141"/>
      <c r="VMX48" s="141"/>
      <c r="VMY48" s="142"/>
      <c r="VMZ48" s="142"/>
      <c r="VNA48" s="143"/>
      <c r="VNB48" s="144"/>
      <c r="VNC48" s="144"/>
      <c r="VND48" s="144"/>
      <c r="VNE48" s="141"/>
      <c r="VNF48" s="141"/>
      <c r="VNG48" s="142"/>
      <c r="VNH48" s="142"/>
      <c r="VNI48" s="143"/>
      <c r="VNJ48" s="144"/>
      <c r="VNK48" s="144"/>
      <c r="VNL48" s="144"/>
      <c r="VNM48" s="141"/>
      <c r="VNN48" s="141"/>
      <c r="VNO48" s="142"/>
      <c r="VNP48" s="142"/>
      <c r="VNQ48" s="143"/>
      <c r="VNR48" s="144"/>
      <c r="VNS48" s="144"/>
      <c r="VNT48" s="144"/>
      <c r="VNU48" s="141"/>
      <c r="VNV48" s="141"/>
      <c r="VNW48" s="142"/>
      <c r="VNX48" s="142"/>
      <c r="VNY48" s="143"/>
      <c r="VNZ48" s="144"/>
      <c r="VOA48" s="144"/>
      <c r="VOB48" s="144"/>
      <c r="VOC48" s="141"/>
      <c r="VOD48" s="141"/>
      <c r="VOE48" s="142"/>
      <c r="VOF48" s="142"/>
      <c r="VOG48" s="143"/>
      <c r="VOH48" s="144"/>
      <c r="VOI48" s="144"/>
      <c r="VOJ48" s="144"/>
      <c r="VOK48" s="141"/>
      <c r="VOL48" s="141"/>
      <c r="VOM48" s="142"/>
      <c r="VON48" s="142"/>
      <c r="VOO48" s="143"/>
      <c r="VOP48" s="144"/>
      <c r="VOQ48" s="144"/>
      <c r="VOR48" s="144"/>
      <c r="VOS48" s="141"/>
      <c r="VOT48" s="141"/>
      <c r="VOU48" s="142"/>
      <c r="VOV48" s="142"/>
      <c r="VOW48" s="143"/>
      <c r="VOX48" s="144"/>
      <c r="VOY48" s="144"/>
      <c r="VOZ48" s="144"/>
      <c r="VPA48" s="141"/>
      <c r="VPB48" s="141"/>
      <c r="VPC48" s="142"/>
      <c r="VPD48" s="142"/>
      <c r="VPE48" s="143"/>
      <c r="VPF48" s="144"/>
      <c r="VPG48" s="144"/>
      <c r="VPH48" s="144"/>
      <c r="VPI48" s="141"/>
      <c r="VPJ48" s="141"/>
      <c r="VPK48" s="142"/>
      <c r="VPL48" s="142"/>
      <c r="VPM48" s="143"/>
      <c r="VPN48" s="144"/>
      <c r="VPO48" s="144"/>
      <c r="VPP48" s="144"/>
      <c r="VPQ48" s="141"/>
      <c r="VPR48" s="141"/>
      <c r="VPS48" s="142"/>
      <c r="VPT48" s="142"/>
      <c r="VPU48" s="143"/>
      <c r="VPV48" s="144"/>
      <c r="VPW48" s="144"/>
      <c r="VPX48" s="144"/>
      <c r="VPY48" s="141"/>
      <c r="VPZ48" s="141"/>
      <c r="VQA48" s="142"/>
      <c r="VQB48" s="142"/>
      <c r="VQC48" s="143"/>
      <c r="VQD48" s="144"/>
      <c r="VQE48" s="144"/>
      <c r="VQF48" s="144"/>
      <c r="VQG48" s="141"/>
      <c r="VQH48" s="141"/>
      <c r="VQI48" s="142"/>
      <c r="VQJ48" s="142"/>
      <c r="VQK48" s="143"/>
      <c r="VQL48" s="144"/>
      <c r="VQM48" s="144"/>
      <c r="VQN48" s="144"/>
      <c r="VQO48" s="141"/>
      <c r="VQP48" s="141"/>
      <c r="VQQ48" s="142"/>
      <c r="VQR48" s="142"/>
      <c r="VQS48" s="143"/>
      <c r="VQT48" s="144"/>
      <c r="VQU48" s="144"/>
      <c r="VQV48" s="144"/>
      <c r="VQW48" s="141"/>
      <c r="VQX48" s="141"/>
      <c r="VQY48" s="142"/>
      <c r="VQZ48" s="142"/>
      <c r="VRA48" s="143"/>
      <c r="VRB48" s="144"/>
      <c r="VRC48" s="144"/>
      <c r="VRD48" s="144"/>
      <c r="VRE48" s="141"/>
      <c r="VRF48" s="141"/>
      <c r="VRG48" s="142"/>
      <c r="VRH48" s="142"/>
      <c r="VRI48" s="143"/>
      <c r="VRJ48" s="144"/>
      <c r="VRK48" s="144"/>
      <c r="VRL48" s="144"/>
      <c r="VRM48" s="141"/>
      <c r="VRN48" s="141"/>
      <c r="VRO48" s="142"/>
      <c r="VRP48" s="142"/>
      <c r="VRQ48" s="143"/>
      <c r="VRR48" s="144"/>
      <c r="VRS48" s="144"/>
      <c r="VRT48" s="144"/>
      <c r="VRU48" s="141"/>
      <c r="VRV48" s="141"/>
      <c r="VRW48" s="142"/>
      <c r="VRX48" s="142"/>
      <c r="VRY48" s="143"/>
      <c r="VRZ48" s="144"/>
      <c r="VSA48" s="144"/>
      <c r="VSB48" s="144"/>
      <c r="VSC48" s="141"/>
      <c r="VSD48" s="141"/>
      <c r="VSE48" s="142"/>
      <c r="VSF48" s="142"/>
      <c r="VSG48" s="143"/>
      <c r="VSH48" s="144"/>
      <c r="VSI48" s="144"/>
      <c r="VSJ48" s="144"/>
      <c r="VSK48" s="141"/>
      <c r="VSL48" s="141"/>
      <c r="VSM48" s="142"/>
      <c r="VSN48" s="142"/>
      <c r="VSO48" s="143"/>
      <c r="VSP48" s="144"/>
      <c r="VSQ48" s="144"/>
      <c r="VSR48" s="144"/>
      <c r="VSS48" s="141"/>
      <c r="VST48" s="141"/>
      <c r="VSU48" s="142"/>
      <c r="VSV48" s="142"/>
      <c r="VSW48" s="143"/>
      <c r="VSX48" s="144"/>
      <c r="VSY48" s="144"/>
      <c r="VSZ48" s="144"/>
      <c r="VTA48" s="141"/>
      <c r="VTB48" s="141"/>
      <c r="VTC48" s="142"/>
      <c r="VTD48" s="142"/>
      <c r="VTE48" s="143"/>
      <c r="VTF48" s="144"/>
      <c r="VTG48" s="144"/>
      <c r="VTH48" s="144"/>
      <c r="VTI48" s="141"/>
      <c r="VTJ48" s="141"/>
      <c r="VTK48" s="142"/>
      <c r="VTL48" s="142"/>
      <c r="VTM48" s="143"/>
      <c r="VTN48" s="144"/>
      <c r="VTO48" s="144"/>
      <c r="VTP48" s="144"/>
      <c r="VTQ48" s="141"/>
      <c r="VTR48" s="141"/>
      <c r="VTS48" s="142"/>
      <c r="VTT48" s="142"/>
      <c r="VTU48" s="143"/>
      <c r="VTV48" s="144"/>
      <c r="VTW48" s="144"/>
      <c r="VTX48" s="144"/>
      <c r="VTY48" s="141"/>
      <c r="VTZ48" s="141"/>
      <c r="VUA48" s="142"/>
      <c r="VUB48" s="142"/>
      <c r="VUC48" s="143"/>
      <c r="VUD48" s="144"/>
      <c r="VUE48" s="144"/>
      <c r="VUF48" s="144"/>
      <c r="VUG48" s="141"/>
      <c r="VUH48" s="141"/>
      <c r="VUI48" s="142"/>
      <c r="VUJ48" s="142"/>
      <c r="VUK48" s="143"/>
      <c r="VUL48" s="144"/>
      <c r="VUM48" s="144"/>
      <c r="VUN48" s="144"/>
      <c r="VUO48" s="141"/>
      <c r="VUP48" s="141"/>
      <c r="VUQ48" s="142"/>
      <c r="VUR48" s="142"/>
      <c r="VUS48" s="143"/>
      <c r="VUT48" s="144"/>
      <c r="VUU48" s="144"/>
      <c r="VUV48" s="144"/>
      <c r="VUW48" s="141"/>
      <c r="VUX48" s="141"/>
      <c r="VUY48" s="142"/>
      <c r="VUZ48" s="142"/>
      <c r="VVA48" s="143"/>
      <c r="VVB48" s="144"/>
      <c r="VVC48" s="144"/>
      <c r="VVD48" s="144"/>
      <c r="VVE48" s="141"/>
      <c r="VVF48" s="141"/>
      <c r="VVG48" s="142"/>
      <c r="VVH48" s="142"/>
      <c r="VVI48" s="143"/>
      <c r="VVJ48" s="144"/>
      <c r="VVK48" s="144"/>
      <c r="VVL48" s="144"/>
      <c r="VVM48" s="141"/>
      <c r="VVN48" s="141"/>
      <c r="VVO48" s="142"/>
      <c r="VVP48" s="142"/>
      <c r="VVQ48" s="143"/>
      <c r="VVR48" s="144"/>
      <c r="VVS48" s="144"/>
      <c r="VVT48" s="144"/>
      <c r="VVU48" s="141"/>
      <c r="VVV48" s="141"/>
      <c r="VVW48" s="142"/>
      <c r="VVX48" s="142"/>
      <c r="VVY48" s="143"/>
      <c r="VVZ48" s="144"/>
      <c r="VWA48" s="144"/>
      <c r="VWB48" s="144"/>
      <c r="VWC48" s="141"/>
      <c r="VWD48" s="141"/>
      <c r="VWE48" s="142"/>
      <c r="VWF48" s="142"/>
      <c r="VWG48" s="143"/>
      <c r="VWH48" s="144"/>
      <c r="VWI48" s="144"/>
      <c r="VWJ48" s="144"/>
      <c r="VWK48" s="141"/>
      <c r="VWL48" s="141"/>
      <c r="VWM48" s="142"/>
      <c r="VWN48" s="142"/>
      <c r="VWO48" s="143"/>
      <c r="VWP48" s="144"/>
      <c r="VWQ48" s="144"/>
      <c r="VWR48" s="144"/>
      <c r="VWS48" s="141"/>
      <c r="VWT48" s="141"/>
      <c r="VWU48" s="142"/>
      <c r="VWV48" s="142"/>
      <c r="VWW48" s="143"/>
      <c r="VWX48" s="144"/>
      <c r="VWY48" s="144"/>
      <c r="VWZ48" s="144"/>
      <c r="VXA48" s="141"/>
      <c r="VXB48" s="141"/>
      <c r="VXC48" s="142"/>
      <c r="VXD48" s="142"/>
      <c r="VXE48" s="143"/>
      <c r="VXF48" s="144"/>
      <c r="VXG48" s="144"/>
      <c r="VXH48" s="144"/>
      <c r="VXI48" s="141"/>
      <c r="VXJ48" s="141"/>
      <c r="VXK48" s="142"/>
      <c r="VXL48" s="142"/>
      <c r="VXM48" s="143"/>
      <c r="VXN48" s="144"/>
      <c r="VXO48" s="144"/>
      <c r="VXP48" s="144"/>
      <c r="VXQ48" s="141"/>
      <c r="VXR48" s="141"/>
      <c r="VXS48" s="142"/>
      <c r="VXT48" s="142"/>
      <c r="VXU48" s="143"/>
      <c r="VXV48" s="144"/>
      <c r="VXW48" s="144"/>
      <c r="VXX48" s="144"/>
      <c r="VXY48" s="141"/>
      <c r="VXZ48" s="141"/>
      <c r="VYA48" s="142"/>
      <c r="VYB48" s="142"/>
      <c r="VYC48" s="143"/>
      <c r="VYD48" s="144"/>
      <c r="VYE48" s="144"/>
      <c r="VYF48" s="144"/>
      <c r="VYG48" s="141"/>
      <c r="VYH48" s="141"/>
      <c r="VYI48" s="142"/>
      <c r="VYJ48" s="142"/>
      <c r="VYK48" s="143"/>
      <c r="VYL48" s="144"/>
      <c r="VYM48" s="144"/>
      <c r="VYN48" s="144"/>
      <c r="VYO48" s="141"/>
      <c r="VYP48" s="141"/>
      <c r="VYQ48" s="142"/>
      <c r="VYR48" s="142"/>
      <c r="VYS48" s="143"/>
      <c r="VYT48" s="144"/>
      <c r="VYU48" s="144"/>
      <c r="VYV48" s="144"/>
      <c r="VYW48" s="141"/>
      <c r="VYX48" s="141"/>
      <c r="VYY48" s="142"/>
      <c r="VYZ48" s="142"/>
      <c r="VZA48" s="143"/>
      <c r="VZB48" s="144"/>
      <c r="VZC48" s="144"/>
      <c r="VZD48" s="144"/>
      <c r="VZE48" s="141"/>
      <c r="VZF48" s="141"/>
      <c r="VZG48" s="142"/>
      <c r="VZH48" s="142"/>
      <c r="VZI48" s="143"/>
      <c r="VZJ48" s="144"/>
      <c r="VZK48" s="144"/>
      <c r="VZL48" s="144"/>
      <c r="VZM48" s="141"/>
      <c r="VZN48" s="141"/>
      <c r="VZO48" s="142"/>
      <c r="VZP48" s="142"/>
      <c r="VZQ48" s="143"/>
      <c r="VZR48" s="144"/>
      <c r="VZS48" s="144"/>
      <c r="VZT48" s="144"/>
      <c r="VZU48" s="141"/>
      <c r="VZV48" s="141"/>
      <c r="VZW48" s="142"/>
      <c r="VZX48" s="142"/>
      <c r="VZY48" s="143"/>
      <c r="VZZ48" s="144"/>
      <c r="WAA48" s="144"/>
      <c r="WAB48" s="144"/>
      <c r="WAC48" s="141"/>
      <c r="WAD48" s="141"/>
      <c r="WAE48" s="142"/>
      <c r="WAF48" s="142"/>
      <c r="WAG48" s="143"/>
      <c r="WAH48" s="144"/>
      <c r="WAI48" s="144"/>
      <c r="WAJ48" s="144"/>
      <c r="WAK48" s="141"/>
      <c r="WAL48" s="141"/>
      <c r="WAM48" s="142"/>
      <c r="WAN48" s="142"/>
      <c r="WAO48" s="143"/>
      <c r="WAP48" s="144"/>
      <c r="WAQ48" s="144"/>
      <c r="WAR48" s="144"/>
      <c r="WAS48" s="141"/>
      <c r="WAT48" s="141"/>
      <c r="WAU48" s="142"/>
      <c r="WAV48" s="142"/>
      <c r="WAW48" s="143"/>
      <c r="WAX48" s="144"/>
      <c r="WAY48" s="144"/>
      <c r="WAZ48" s="144"/>
      <c r="WBA48" s="141"/>
      <c r="WBB48" s="141"/>
      <c r="WBC48" s="142"/>
      <c r="WBD48" s="142"/>
      <c r="WBE48" s="143"/>
      <c r="WBF48" s="144"/>
      <c r="WBG48" s="144"/>
      <c r="WBH48" s="144"/>
      <c r="WBI48" s="141"/>
      <c r="WBJ48" s="141"/>
      <c r="WBK48" s="142"/>
      <c r="WBL48" s="142"/>
      <c r="WBM48" s="143"/>
      <c r="WBN48" s="144"/>
      <c r="WBO48" s="144"/>
      <c r="WBP48" s="144"/>
      <c r="WBQ48" s="141"/>
      <c r="WBR48" s="141"/>
      <c r="WBS48" s="142"/>
      <c r="WBT48" s="142"/>
      <c r="WBU48" s="143"/>
      <c r="WBV48" s="144"/>
      <c r="WBW48" s="144"/>
      <c r="WBX48" s="144"/>
      <c r="WBY48" s="141"/>
      <c r="WBZ48" s="141"/>
      <c r="WCA48" s="142"/>
      <c r="WCB48" s="142"/>
      <c r="WCC48" s="143"/>
      <c r="WCD48" s="144"/>
      <c r="WCE48" s="144"/>
      <c r="WCF48" s="144"/>
      <c r="WCG48" s="141"/>
      <c r="WCH48" s="141"/>
      <c r="WCI48" s="142"/>
      <c r="WCJ48" s="142"/>
      <c r="WCK48" s="143"/>
      <c r="WCL48" s="144"/>
      <c r="WCM48" s="144"/>
      <c r="WCN48" s="144"/>
      <c r="WCO48" s="141"/>
      <c r="WCP48" s="141"/>
      <c r="WCQ48" s="142"/>
      <c r="WCR48" s="142"/>
      <c r="WCS48" s="143"/>
      <c r="WCT48" s="144"/>
      <c r="WCU48" s="144"/>
      <c r="WCV48" s="144"/>
      <c r="WCW48" s="141"/>
      <c r="WCX48" s="141"/>
      <c r="WCY48" s="142"/>
      <c r="WCZ48" s="142"/>
      <c r="WDA48" s="143"/>
      <c r="WDB48" s="144"/>
      <c r="WDC48" s="144"/>
      <c r="WDD48" s="144"/>
      <c r="WDE48" s="141"/>
      <c r="WDF48" s="141"/>
      <c r="WDG48" s="142"/>
      <c r="WDH48" s="142"/>
      <c r="WDI48" s="143"/>
      <c r="WDJ48" s="144"/>
      <c r="WDK48" s="144"/>
      <c r="WDL48" s="144"/>
      <c r="WDM48" s="141"/>
      <c r="WDN48" s="141"/>
      <c r="WDO48" s="142"/>
      <c r="WDP48" s="142"/>
      <c r="WDQ48" s="143"/>
      <c r="WDR48" s="144"/>
      <c r="WDS48" s="144"/>
      <c r="WDT48" s="144"/>
      <c r="WDU48" s="141"/>
      <c r="WDV48" s="141"/>
      <c r="WDW48" s="142"/>
      <c r="WDX48" s="142"/>
      <c r="WDY48" s="143"/>
      <c r="WDZ48" s="144"/>
      <c r="WEA48" s="144"/>
      <c r="WEB48" s="144"/>
      <c r="WEC48" s="141"/>
      <c r="WED48" s="141"/>
      <c r="WEE48" s="142"/>
      <c r="WEF48" s="142"/>
      <c r="WEG48" s="143"/>
      <c r="WEH48" s="144"/>
      <c r="WEI48" s="144"/>
      <c r="WEJ48" s="144"/>
      <c r="WEK48" s="141"/>
      <c r="WEL48" s="141"/>
      <c r="WEM48" s="142"/>
      <c r="WEN48" s="142"/>
      <c r="WEO48" s="143"/>
      <c r="WEP48" s="144"/>
      <c r="WEQ48" s="144"/>
      <c r="WER48" s="144"/>
      <c r="WES48" s="141"/>
      <c r="WET48" s="141"/>
      <c r="WEU48" s="142"/>
      <c r="WEV48" s="142"/>
      <c r="WEW48" s="143"/>
      <c r="WEX48" s="144"/>
      <c r="WEY48" s="144"/>
      <c r="WEZ48" s="144"/>
      <c r="WFA48" s="141"/>
      <c r="WFB48" s="141"/>
      <c r="WFC48" s="142"/>
      <c r="WFD48" s="142"/>
      <c r="WFE48" s="143"/>
      <c r="WFF48" s="144"/>
      <c r="WFG48" s="144"/>
      <c r="WFH48" s="144"/>
      <c r="WFI48" s="141"/>
      <c r="WFJ48" s="141"/>
      <c r="WFK48" s="142"/>
      <c r="WFL48" s="142"/>
      <c r="WFM48" s="143"/>
      <c r="WFN48" s="144"/>
      <c r="WFO48" s="144"/>
      <c r="WFP48" s="144"/>
      <c r="WFQ48" s="141"/>
      <c r="WFR48" s="141"/>
      <c r="WFS48" s="142"/>
      <c r="WFT48" s="142"/>
      <c r="WFU48" s="143"/>
      <c r="WFV48" s="144"/>
      <c r="WFW48" s="144"/>
      <c r="WFX48" s="144"/>
      <c r="WFY48" s="141"/>
      <c r="WFZ48" s="141"/>
      <c r="WGA48" s="142"/>
      <c r="WGB48" s="142"/>
      <c r="WGC48" s="143"/>
      <c r="WGD48" s="144"/>
      <c r="WGE48" s="144"/>
      <c r="WGF48" s="144"/>
      <c r="WGG48" s="141"/>
      <c r="WGH48" s="141"/>
      <c r="WGI48" s="142"/>
      <c r="WGJ48" s="142"/>
      <c r="WGK48" s="143"/>
      <c r="WGL48" s="144"/>
      <c r="WGM48" s="144"/>
      <c r="WGN48" s="144"/>
      <c r="WGO48" s="141"/>
      <c r="WGP48" s="141"/>
      <c r="WGQ48" s="142"/>
      <c r="WGR48" s="142"/>
      <c r="WGS48" s="143"/>
      <c r="WGT48" s="144"/>
      <c r="WGU48" s="144"/>
      <c r="WGV48" s="144"/>
      <c r="WGW48" s="141"/>
      <c r="WGX48" s="141"/>
      <c r="WGY48" s="142"/>
      <c r="WGZ48" s="142"/>
      <c r="WHA48" s="143"/>
      <c r="WHB48" s="144"/>
      <c r="WHC48" s="144"/>
      <c r="WHD48" s="144"/>
      <c r="WHE48" s="141"/>
      <c r="WHF48" s="141"/>
      <c r="WHG48" s="142"/>
      <c r="WHH48" s="142"/>
      <c r="WHI48" s="143"/>
      <c r="WHJ48" s="144"/>
      <c r="WHK48" s="144"/>
      <c r="WHL48" s="144"/>
      <c r="WHM48" s="141"/>
      <c r="WHN48" s="141"/>
      <c r="WHO48" s="142"/>
      <c r="WHP48" s="142"/>
      <c r="WHQ48" s="143"/>
      <c r="WHR48" s="144"/>
      <c r="WHS48" s="144"/>
      <c r="WHT48" s="144"/>
      <c r="WHU48" s="141"/>
      <c r="WHV48" s="141"/>
      <c r="WHW48" s="142"/>
      <c r="WHX48" s="142"/>
      <c r="WHY48" s="143"/>
      <c r="WHZ48" s="144"/>
      <c r="WIA48" s="144"/>
      <c r="WIB48" s="144"/>
      <c r="WIC48" s="141"/>
      <c r="WID48" s="141"/>
      <c r="WIE48" s="142"/>
      <c r="WIF48" s="142"/>
      <c r="WIG48" s="143"/>
      <c r="WIH48" s="144"/>
      <c r="WII48" s="144"/>
      <c r="WIJ48" s="144"/>
      <c r="WIK48" s="141"/>
      <c r="WIL48" s="141"/>
      <c r="WIM48" s="142"/>
      <c r="WIN48" s="142"/>
      <c r="WIO48" s="143"/>
      <c r="WIP48" s="144"/>
      <c r="WIQ48" s="144"/>
      <c r="WIR48" s="144"/>
      <c r="WIS48" s="141"/>
      <c r="WIT48" s="141"/>
      <c r="WIU48" s="142"/>
      <c r="WIV48" s="142"/>
      <c r="WIW48" s="143"/>
      <c r="WIX48" s="144"/>
      <c r="WIY48" s="144"/>
      <c r="WIZ48" s="144"/>
      <c r="WJA48" s="141"/>
      <c r="WJB48" s="141"/>
      <c r="WJC48" s="142"/>
      <c r="WJD48" s="142"/>
      <c r="WJE48" s="143"/>
      <c r="WJF48" s="144"/>
      <c r="WJG48" s="144"/>
      <c r="WJH48" s="144"/>
      <c r="WJI48" s="141"/>
      <c r="WJJ48" s="141"/>
      <c r="WJK48" s="142"/>
      <c r="WJL48" s="142"/>
      <c r="WJM48" s="143"/>
      <c r="WJN48" s="144"/>
      <c r="WJO48" s="144"/>
      <c r="WJP48" s="144"/>
      <c r="WJQ48" s="141"/>
      <c r="WJR48" s="141"/>
      <c r="WJS48" s="142"/>
      <c r="WJT48" s="142"/>
      <c r="WJU48" s="143"/>
      <c r="WJV48" s="144"/>
      <c r="WJW48" s="144"/>
      <c r="WJX48" s="144"/>
      <c r="WJY48" s="141"/>
      <c r="WJZ48" s="141"/>
      <c r="WKA48" s="142"/>
      <c r="WKB48" s="142"/>
      <c r="WKC48" s="143"/>
      <c r="WKD48" s="144"/>
      <c r="WKE48" s="144"/>
      <c r="WKF48" s="144"/>
      <c r="WKG48" s="141"/>
      <c r="WKH48" s="141"/>
      <c r="WKI48" s="142"/>
      <c r="WKJ48" s="142"/>
      <c r="WKK48" s="143"/>
      <c r="WKL48" s="144"/>
      <c r="WKM48" s="144"/>
      <c r="WKN48" s="144"/>
      <c r="WKO48" s="141"/>
      <c r="WKP48" s="141"/>
      <c r="WKQ48" s="142"/>
      <c r="WKR48" s="142"/>
      <c r="WKS48" s="143"/>
      <c r="WKT48" s="144"/>
      <c r="WKU48" s="144"/>
      <c r="WKV48" s="144"/>
      <c r="WKW48" s="141"/>
      <c r="WKX48" s="141"/>
      <c r="WKY48" s="142"/>
      <c r="WKZ48" s="142"/>
      <c r="WLA48" s="143"/>
      <c r="WLB48" s="144"/>
      <c r="WLC48" s="144"/>
      <c r="WLD48" s="144"/>
      <c r="WLE48" s="141"/>
      <c r="WLF48" s="141"/>
      <c r="WLG48" s="142"/>
      <c r="WLH48" s="142"/>
      <c r="WLI48" s="143"/>
      <c r="WLJ48" s="144"/>
      <c r="WLK48" s="144"/>
      <c r="WLL48" s="144"/>
      <c r="WLM48" s="141"/>
      <c r="WLN48" s="141"/>
      <c r="WLO48" s="142"/>
      <c r="WLP48" s="142"/>
      <c r="WLQ48" s="143"/>
      <c r="WLR48" s="144"/>
      <c r="WLS48" s="144"/>
      <c r="WLT48" s="144"/>
      <c r="WLU48" s="141"/>
      <c r="WLV48" s="141"/>
      <c r="WLW48" s="142"/>
      <c r="WLX48" s="142"/>
      <c r="WLY48" s="143"/>
      <c r="WLZ48" s="144"/>
      <c r="WMA48" s="144"/>
      <c r="WMB48" s="144"/>
      <c r="WMC48" s="141"/>
      <c r="WMD48" s="141"/>
      <c r="WME48" s="142"/>
      <c r="WMF48" s="142"/>
      <c r="WMG48" s="143"/>
      <c r="WMH48" s="144"/>
      <c r="WMI48" s="144"/>
      <c r="WMJ48" s="144"/>
      <c r="WMK48" s="141"/>
      <c r="WML48" s="141"/>
      <c r="WMM48" s="142"/>
      <c r="WMN48" s="142"/>
      <c r="WMO48" s="143"/>
      <c r="WMP48" s="144"/>
      <c r="WMQ48" s="144"/>
      <c r="WMR48" s="144"/>
      <c r="WMS48" s="141"/>
      <c r="WMT48" s="141"/>
      <c r="WMU48" s="142"/>
      <c r="WMV48" s="142"/>
      <c r="WMW48" s="143"/>
      <c r="WMX48" s="144"/>
      <c r="WMY48" s="144"/>
      <c r="WMZ48" s="144"/>
      <c r="WNA48" s="141"/>
      <c r="WNB48" s="141"/>
      <c r="WNC48" s="142"/>
      <c r="WND48" s="142"/>
      <c r="WNE48" s="143"/>
      <c r="WNF48" s="144"/>
      <c r="WNG48" s="144"/>
      <c r="WNH48" s="144"/>
      <c r="WNI48" s="141"/>
      <c r="WNJ48" s="141"/>
      <c r="WNK48" s="142"/>
      <c r="WNL48" s="142"/>
      <c r="WNM48" s="143"/>
      <c r="WNN48" s="144"/>
      <c r="WNO48" s="144"/>
      <c r="WNP48" s="144"/>
      <c r="WNQ48" s="141"/>
      <c r="WNR48" s="141"/>
      <c r="WNS48" s="142"/>
      <c r="WNT48" s="142"/>
      <c r="WNU48" s="143"/>
      <c r="WNV48" s="144"/>
      <c r="WNW48" s="144"/>
      <c r="WNX48" s="144"/>
      <c r="WNY48" s="141"/>
      <c r="WNZ48" s="141"/>
      <c r="WOA48" s="142"/>
      <c r="WOB48" s="142"/>
      <c r="WOC48" s="143"/>
      <c r="WOD48" s="144"/>
      <c r="WOE48" s="144"/>
      <c r="WOF48" s="144"/>
      <c r="WOG48" s="141"/>
      <c r="WOH48" s="141"/>
      <c r="WOI48" s="142"/>
      <c r="WOJ48" s="142"/>
      <c r="WOK48" s="143"/>
      <c r="WOL48" s="144"/>
      <c r="WOM48" s="144"/>
      <c r="WON48" s="144"/>
      <c r="WOO48" s="141"/>
      <c r="WOP48" s="141"/>
      <c r="WOQ48" s="142"/>
      <c r="WOR48" s="142"/>
      <c r="WOS48" s="143"/>
      <c r="WOT48" s="144"/>
      <c r="WOU48" s="144"/>
      <c r="WOV48" s="144"/>
      <c r="WOW48" s="141"/>
      <c r="WOX48" s="141"/>
      <c r="WOY48" s="142"/>
      <c r="WOZ48" s="142"/>
      <c r="WPA48" s="143"/>
      <c r="WPB48" s="144"/>
      <c r="WPC48" s="144"/>
      <c r="WPD48" s="144"/>
      <c r="WPE48" s="141"/>
      <c r="WPF48" s="141"/>
      <c r="WPG48" s="142"/>
      <c r="WPH48" s="142"/>
      <c r="WPI48" s="143"/>
      <c r="WPJ48" s="144"/>
      <c r="WPK48" s="144"/>
      <c r="WPL48" s="144"/>
      <c r="WPM48" s="141"/>
      <c r="WPN48" s="141"/>
      <c r="WPO48" s="142"/>
      <c r="WPP48" s="142"/>
      <c r="WPQ48" s="143"/>
      <c r="WPR48" s="144"/>
      <c r="WPS48" s="144"/>
      <c r="WPT48" s="144"/>
      <c r="WPU48" s="141"/>
      <c r="WPV48" s="141"/>
      <c r="WPW48" s="142"/>
      <c r="WPX48" s="142"/>
      <c r="WPY48" s="143"/>
      <c r="WPZ48" s="144"/>
      <c r="WQA48" s="144"/>
      <c r="WQB48" s="144"/>
      <c r="WQC48" s="141"/>
      <c r="WQD48" s="141"/>
      <c r="WQE48" s="142"/>
      <c r="WQF48" s="142"/>
      <c r="WQG48" s="143"/>
      <c r="WQH48" s="144"/>
      <c r="WQI48" s="144"/>
      <c r="WQJ48" s="144"/>
      <c r="WQK48" s="141"/>
      <c r="WQL48" s="141"/>
      <c r="WQM48" s="142"/>
      <c r="WQN48" s="142"/>
      <c r="WQO48" s="143"/>
      <c r="WQP48" s="144"/>
      <c r="WQQ48" s="144"/>
      <c r="WQR48" s="144"/>
      <c r="WQS48" s="141"/>
      <c r="WQT48" s="141"/>
      <c r="WQU48" s="142"/>
      <c r="WQV48" s="142"/>
      <c r="WQW48" s="143"/>
      <c r="WQX48" s="144"/>
      <c r="WQY48" s="144"/>
      <c r="WQZ48" s="144"/>
      <c r="WRA48" s="141"/>
      <c r="WRB48" s="141"/>
      <c r="WRC48" s="142"/>
      <c r="WRD48" s="142"/>
      <c r="WRE48" s="143"/>
      <c r="WRF48" s="144"/>
      <c r="WRG48" s="144"/>
      <c r="WRH48" s="144"/>
      <c r="WRI48" s="141"/>
      <c r="WRJ48" s="141"/>
      <c r="WRK48" s="142"/>
      <c r="WRL48" s="142"/>
      <c r="WRM48" s="143"/>
      <c r="WRN48" s="144"/>
      <c r="WRO48" s="144"/>
      <c r="WRP48" s="144"/>
      <c r="WRQ48" s="141"/>
      <c r="WRR48" s="141"/>
      <c r="WRS48" s="142"/>
      <c r="WRT48" s="142"/>
      <c r="WRU48" s="143"/>
      <c r="WRV48" s="144"/>
      <c r="WRW48" s="144"/>
      <c r="WRX48" s="144"/>
      <c r="WRY48" s="141"/>
      <c r="WRZ48" s="141"/>
      <c r="WSA48" s="142"/>
      <c r="WSB48" s="142"/>
      <c r="WSC48" s="143"/>
      <c r="WSD48" s="144"/>
      <c r="WSE48" s="144"/>
      <c r="WSF48" s="144"/>
      <c r="WSG48" s="141"/>
      <c r="WSH48" s="141"/>
      <c r="WSI48" s="142"/>
      <c r="WSJ48" s="142"/>
      <c r="WSK48" s="143"/>
      <c r="WSL48" s="144"/>
      <c r="WSM48" s="144"/>
      <c r="WSN48" s="144"/>
      <c r="WSO48" s="141"/>
      <c r="WSP48" s="141"/>
      <c r="WSQ48" s="142"/>
      <c r="WSR48" s="142"/>
      <c r="WSS48" s="143"/>
      <c r="WST48" s="144"/>
      <c r="WSU48" s="144"/>
      <c r="WSV48" s="144"/>
      <c r="WSW48" s="141"/>
      <c r="WSX48" s="141"/>
      <c r="WSY48" s="142"/>
      <c r="WSZ48" s="142"/>
      <c r="WTA48" s="143"/>
      <c r="WTB48" s="144"/>
      <c r="WTC48" s="144"/>
      <c r="WTD48" s="144"/>
      <c r="WTE48" s="141"/>
      <c r="WTF48" s="141"/>
      <c r="WTG48" s="142"/>
      <c r="WTH48" s="142"/>
      <c r="WTI48" s="143"/>
      <c r="WTJ48" s="144"/>
      <c r="WTK48" s="144"/>
      <c r="WTL48" s="144"/>
      <c r="WTM48" s="141"/>
      <c r="WTN48" s="141"/>
      <c r="WTO48" s="142"/>
      <c r="WTP48" s="142"/>
      <c r="WTQ48" s="143"/>
      <c r="WTR48" s="144"/>
      <c r="WTS48" s="144"/>
      <c r="WTT48" s="144"/>
      <c r="WTU48" s="141"/>
      <c r="WTV48" s="141"/>
      <c r="WTW48" s="142"/>
      <c r="WTX48" s="142"/>
      <c r="WTY48" s="143"/>
      <c r="WTZ48" s="144"/>
      <c r="WUA48" s="144"/>
      <c r="WUB48" s="144"/>
      <c r="WUC48" s="141"/>
      <c r="WUD48" s="141"/>
      <c r="WUE48" s="142"/>
      <c r="WUF48" s="142"/>
      <c r="WUG48" s="143"/>
      <c r="WUH48" s="144"/>
      <c r="WUI48" s="144"/>
      <c r="WUJ48" s="144"/>
      <c r="WUK48" s="141"/>
      <c r="WUL48" s="141"/>
      <c r="WUM48" s="142"/>
      <c r="WUN48" s="142"/>
      <c r="WUO48" s="143"/>
      <c r="WUP48" s="144"/>
      <c r="WUQ48" s="144"/>
      <c r="WUR48" s="144"/>
      <c r="WUS48" s="141"/>
      <c r="WUT48" s="141"/>
      <c r="WUU48" s="142"/>
      <c r="WUV48" s="142"/>
      <c r="WUW48" s="143"/>
      <c r="WUX48" s="144"/>
      <c r="WUY48" s="144"/>
      <c r="WUZ48" s="144"/>
      <c r="WVA48" s="141"/>
      <c r="WVB48" s="141"/>
      <c r="WVC48" s="142"/>
      <c r="WVD48" s="142"/>
      <c r="WVE48" s="143"/>
      <c r="WVF48" s="144"/>
      <c r="WVG48" s="144"/>
      <c r="WVH48" s="144"/>
      <c r="WVI48" s="141"/>
      <c r="WVJ48" s="141"/>
      <c r="WVK48" s="142"/>
      <c r="WVL48" s="142"/>
      <c r="WVM48" s="143"/>
      <c r="WVN48" s="144"/>
      <c r="WVO48" s="144"/>
      <c r="WVP48" s="144"/>
      <c r="WVQ48" s="141"/>
      <c r="WVR48" s="141"/>
      <c r="WVS48" s="142"/>
      <c r="WVT48" s="142"/>
      <c r="WVU48" s="143"/>
      <c r="WVV48" s="144"/>
      <c r="WVW48" s="144"/>
      <c r="WVX48" s="144"/>
      <c r="WVY48" s="141"/>
      <c r="WVZ48" s="141"/>
      <c r="WWA48" s="142"/>
      <c r="WWB48" s="142"/>
      <c r="WWC48" s="143"/>
      <c r="WWD48" s="144"/>
      <c r="WWE48" s="144"/>
      <c r="WWF48" s="144"/>
      <c r="WWG48" s="141"/>
      <c r="WWH48" s="141"/>
      <c r="WWI48" s="142"/>
      <c r="WWJ48" s="142"/>
      <c r="WWK48" s="143"/>
      <c r="WWL48" s="144"/>
      <c r="WWM48" s="144"/>
      <c r="WWN48" s="144"/>
      <c r="WWO48" s="141"/>
      <c r="WWP48" s="141"/>
      <c r="WWQ48" s="142"/>
      <c r="WWR48" s="142"/>
      <c r="WWS48" s="143"/>
      <c r="WWT48" s="144"/>
      <c r="WWU48" s="144"/>
      <c r="WWV48" s="144"/>
      <c r="WWW48" s="141"/>
      <c r="WWX48" s="141"/>
      <c r="WWY48" s="142"/>
      <c r="WWZ48" s="142"/>
      <c r="WXA48" s="143"/>
      <c r="WXB48" s="144"/>
      <c r="WXC48" s="144"/>
      <c r="WXD48" s="144"/>
      <c r="WXE48" s="141"/>
      <c r="WXF48" s="141"/>
      <c r="WXG48" s="142"/>
      <c r="WXH48" s="142"/>
      <c r="WXI48" s="143"/>
      <c r="WXJ48" s="144"/>
      <c r="WXK48" s="144"/>
      <c r="WXL48" s="144"/>
      <c r="WXM48" s="141"/>
      <c r="WXN48" s="141"/>
      <c r="WXO48" s="142"/>
      <c r="WXP48" s="142"/>
      <c r="WXQ48" s="143"/>
      <c r="WXR48" s="144"/>
      <c r="WXS48" s="144"/>
      <c r="WXT48" s="144"/>
      <c r="WXU48" s="141"/>
      <c r="WXV48" s="141"/>
      <c r="WXW48" s="142"/>
      <c r="WXX48" s="142"/>
      <c r="WXY48" s="143"/>
      <c r="WXZ48" s="144"/>
      <c r="WYA48" s="144"/>
      <c r="WYB48" s="144"/>
      <c r="WYC48" s="141"/>
      <c r="WYD48" s="141"/>
      <c r="WYE48" s="142"/>
      <c r="WYF48" s="142"/>
      <c r="WYG48" s="143"/>
      <c r="WYH48" s="144"/>
      <c r="WYI48" s="144"/>
      <c r="WYJ48" s="144"/>
      <c r="WYK48" s="141"/>
      <c r="WYL48" s="141"/>
      <c r="WYM48" s="142"/>
      <c r="WYN48" s="142"/>
      <c r="WYO48" s="143"/>
      <c r="WYP48" s="144"/>
      <c r="WYQ48" s="144"/>
      <c r="WYR48" s="144"/>
      <c r="WYS48" s="141"/>
      <c r="WYT48" s="141"/>
      <c r="WYU48" s="142"/>
      <c r="WYV48" s="142"/>
      <c r="WYW48" s="143"/>
      <c r="WYX48" s="144"/>
      <c r="WYY48" s="144"/>
      <c r="WYZ48" s="144"/>
      <c r="WZA48" s="141"/>
      <c r="WZB48" s="141"/>
      <c r="WZC48" s="142"/>
      <c r="WZD48" s="142"/>
      <c r="WZE48" s="143"/>
      <c r="WZF48" s="144"/>
      <c r="WZG48" s="144"/>
      <c r="WZH48" s="144"/>
      <c r="WZI48" s="141"/>
      <c r="WZJ48" s="141"/>
      <c r="WZK48" s="142"/>
      <c r="WZL48" s="142"/>
      <c r="WZM48" s="143"/>
      <c r="WZN48" s="144"/>
      <c r="WZO48" s="144"/>
      <c r="WZP48" s="144"/>
      <c r="WZQ48" s="141"/>
      <c r="WZR48" s="141"/>
      <c r="WZS48" s="142"/>
      <c r="WZT48" s="142"/>
      <c r="WZU48" s="143"/>
      <c r="WZV48" s="144"/>
      <c r="WZW48" s="144"/>
      <c r="WZX48" s="144"/>
      <c r="WZY48" s="141"/>
      <c r="WZZ48" s="141"/>
      <c r="XAA48" s="142"/>
      <c r="XAB48" s="142"/>
      <c r="XAC48" s="143"/>
      <c r="XAD48" s="144"/>
      <c r="XAE48" s="144"/>
      <c r="XAF48" s="144"/>
      <c r="XAG48" s="141"/>
      <c r="XAH48" s="141"/>
      <c r="XAI48" s="142"/>
      <c r="XAJ48" s="142"/>
      <c r="XAK48" s="143"/>
      <c r="XAL48" s="144"/>
      <c r="XAM48" s="144"/>
      <c r="XAN48" s="144"/>
      <c r="XAO48" s="141"/>
      <c r="XAP48" s="141"/>
      <c r="XAQ48" s="142"/>
      <c r="XAR48" s="142"/>
      <c r="XAS48" s="143"/>
      <c r="XAT48" s="144"/>
      <c r="XAU48" s="144"/>
      <c r="XAV48" s="144"/>
      <c r="XAW48" s="141"/>
      <c r="XAX48" s="141"/>
      <c r="XAY48" s="142"/>
      <c r="XAZ48" s="142"/>
      <c r="XBA48" s="143"/>
      <c r="XBB48" s="144"/>
      <c r="XBC48" s="144"/>
      <c r="XBD48" s="144"/>
      <c r="XBE48" s="141"/>
      <c r="XBF48" s="141"/>
      <c r="XBG48" s="142"/>
      <c r="XBH48" s="142"/>
      <c r="XBI48" s="143"/>
      <c r="XBJ48" s="144"/>
      <c r="XBK48" s="144"/>
      <c r="XBL48" s="144"/>
      <c r="XBM48" s="141"/>
      <c r="XBN48" s="141"/>
      <c r="XBO48" s="142"/>
      <c r="XBP48" s="142"/>
      <c r="XBQ48" s="143"/>
      <c r="XBR48" s="144"/>
      <c r="XBS48" s="144"/>
      <c r="XBT48" s="144"/>
      <c r="XBU48" s="141"/>
      <c r="XBV48" s="141"/>
      <c r="XBW48" s="142"/>
      <c r="XBX48" s="142"/>
      <c r="XBY48" s="143"/>
      <c r="XBZ48" s="144"/>
      <c r="XCA48" s="144"/>
      <c r="XCB48" s="144"/>
      <c r="XCC48" s="141"/>
      <c r="XCD48" s="141"/>
      <c r="XCE48" s="142"/>
      <c r="XCF48" s="142"/>
      <c r="XCG48" s="143"/>
      <c r="XCH48" s="144"/>
      <c r="XCI48" s="144"/>
      <c r="XCJ48" s="144"/>
      <c r="XCK48" s="141"/>
      <c r="XCL48" s="141"/>
      <c r="XCM48" s="142"/>
      <c r="XCN48" s="142"/>
      <c r="XCO48" s="143"/>
      <c r="XCP48" s="144"/>
      <c r="XCQ48" s="144"/>
      <c r="XCR48" s="144"/>
      <c r="XCS48" s="141"/>
      <c r="XCT48" s="141"/>
      <c r="XCU48" s="142"/>
      <c r="XCV48" s="142"/>
      <c r="XCW48" s="143"/>
      <c r="XCX48" s="144"/>
      <c r="XCY48" s="144"/>
      <c r="XCZ48" s="144"/>
      <c r="XDA48" s="141"/>
      <c r="XDB48" s="141"/>
      <c r="XDC48" s="142"/>
      <c r="XDD48" s="142"/>
      <c r="XDE48" s="143"/>
      <c r="XDF48" s="144"/>
      <c r="XDG48" s="144"/>
      <c r="XDH48" s="144"/>
      <c r="XDI48" s="141"/>
      <c r="XDJ48" s="141"/>
      <c r="XDK48" s="142"/>
      <c r="XDL48" s="142"/>
      <c r="XDM48" s="143"/>
      <c r="XDN48" s="144"/>
      <c r="XDO48" s="144"/>
      <c r="XDP48" s="144"/>
      <c r="XDQ48" s="141"/>
      <c r="XDR48" s="141"/>
      <c r="XDS48" s="142"/>
      <c r="XDT48" s="142"/>
      <c r="XDU48" s="143"/>
      <c r="XDV48" s="144"/>
      <c r="XDW48" s="144"/>
      <c r="XDX48" s="144"/>
      <c r="XDY48" s="141"/>
      <c r="XDZ48" s="141"/>
      <c r="XEA48" s="142"/>
      <c r="XEB48" s="142"/>
      <c r="XEC48" s="143"/>
      <c r="XED48" s="144"/>
      <c r="XEE48" s="144"/>
      <c r="XEF48" s="144"/>
      <c r="XEG48" s="141"/>
      <c r="XEH48" s="141"/>
      <c r="XEI48" s="142"/>
      <c r="XEJ48" s="142"/>
      <c r="XEK48" s="143"/>
      <c r="XEL48" s="144"/>
      <c r="XEM48" s="144"/>
      <c r="XEN48" s="144"/>
      <c r="XEO48" s="141"/>
      <c r="XEP48" s="141"/>
      <c r="XEQ48" s="142"/>
      <c r="XER48" s="142"/>
      <c r="XES48" s="143"/>
      <c r="XET48" s="144"/>
      <c r="XEU48" s="144"/>
      <c r="XEV48" s="144"/>
      <c r="XEW48" s="141"/>
      <c r="XEX48" s="141"/>
      <c r="XEY48" s="142"/>
      <c r="XEZ48" s="142"/>
      <c r="XFA48" s="143"/>
      <c r="XFB48" s="144"/>
      <c r="XFC48" s="144"/>
      <c r="XFD48" s="144"/>
    </row>
    <row r="49" spans="1:16384" ht="17" thickTop="1" x14ac:dyDescent="0.2">
      <c r="A49" t="s">
        <v>245</v>
      </c>
      <c r="C49" s="125">
        <v>2011</v>
      </c>
      <c r="D49" s="125" t="s">
        <v>146</v>
      </c>
      <c r="E49" s="138">
        <f>'Vehicle Fleet Gallon conversion'!H12</f>
        <v>9633</v>
      </c>
      <c r="F49" s="183">
        <f t="shared" si="2"/>
        <v>85608471</v>
      </c>
      <c r="G49" s="183">
        <f t="shared" si="3"/>
        <v>85.608471000000009</v>
      </c>
      <c r="H49" s="139"/>
      <c r="J49" s="123">
        <v>2029</v>
      </c>
      <c r="K49" s="189">
        <v>321.01685266722859</v>
      </c>
      <c r="L49" s="189">
        <v>458.90022220718896</v>
      </c>
      <c r="M49" s="189">
        <v>2.0556318785297067</v>
      </c>
      <c r="N49" s="189">
        <v>781.97270675294715</v>
      </c>
    </row>
    <row r="50" spans="1:16384" x14ac:dyDescent="0.2">
      <c r="A50" t="s">
        <v>246</v>
      </c>
      <c r="C50" s="125">
        <v>2011</v>
      </c>
      <c r="D50" s="125" t="s">
        <v>146</v>
      </c>
      <c r="E50" s="138">
        <f>'Vehicle Fleet Gallon conversion'!H13</f>
        <v>45040</v>
      </c>
      <c r="F50" s="183">
        <f t="shared" si="2"/>
        <v>400270480</v>
      </c>
      <c r="G50" s="183">
        <f t="shared" si="3"/>
        <v>400.27047999999996</v>
      </c>
      <c r="H50" s="139"/>
      <c r="J50" s="123">
        <v>2030</v>
      </c>
      <c r="K50" s="189">
        <v>322.83180972934605</v>
      </c>
      <c r="L50" s="189">
        <v>464.58068666415738</v>
      </c>
      <c r="M50" s="189">
        <v>1.767843415535548</v>
      </c>
      <c r="N50" s="189">
        <v>789.18033980903908</v>
      </c>
    </row>
    <row r="51" spans="1:16384" x14ac:dyDescent="0.2">
      <c r="A51" t="s">
        <v>247</v>
      </c>
      <c r="C51" s="125">
        <v>2011</v>
      </c>
      <c r="D51" s="125" t="s">
        <v>146</v>
      </c>
      <c r="E51" s="138">
        <f>'Vehicle Fleet Gallon conversion'!H14</f>
        <v>3966</v>
      </c>
      <c r="F51" s="183">
        <f t="shared" si="2"/>
        <v>35245842</v>
      </c>
      <c r="G51" s="183">
        <f t="shared" si="3"/>
        <v>35.245842000000003</v>
      </c>
      <c r="H51" s="139"/>
      <c r="J51" s="123">
        <v>2031</v>
      </c>
      <c r="K51" s="189">
        <v>324.65702815036082</v>
      </c>
      <c r="L51" s="189">
        <v>470.95068823232009</v>
      </c>
      <c r="M51" s="189">
        <v>1.5203453373605713</v>
      </c>
      <c r="N51" s="189">
        <v>797.1280617200415</v>
      </c>
    </row>
    <row r="52" spans="1:16384" x14ac:dyDescent="0.2">
      <c r="A52" t="s">
        <v>248</v>
      </c>
      <c r="C52" s="125">
        <v>2011</v>
      </c>
      <c r="D52" s="125" t="s">
        <v>146</v>
      </c>
      <c r="E52" s="138">
        <f>'Vehicle Fleet Gallon conversion'!H15</f>
        <v>411</v>
      </c>
      <c r="F52" s="183">
        <f t="shared" si="2"/>
        <v>3652557</v>
      </c>
      <c r="G52" s="183">
        <f t="shared" si="3"/>
        <v>3.6525570000000003</v>
      </c>
      <c r="H52" s="139"/>
      <c r="J52" s="123">
        <v>2032</v>
      </c>
      <c r="K52" s="189">
        <v>326.4925659456876</v>
      </c>
      <c r="L52" s="189">
        <v>478.0427043414627</v>
      </c>
      <c r="M52" s="189">
        <v>1.307496990130091</v>
      </c>
      <c r="N52" s="189">
        <v>805.84276727728036</v>
      </c>
    </row>
    <row r="53" spans="1:16384" x14ac:dyDescent="0.2">
      <c r="A53" t="s">
        <v>249</v>
      </c>
      <c r="C53" s="125">
        <v>2011</v>
      </c>
      <c r="D53" s="125" t="s">
        <v>146</v>
      </c>
      <c r="E53" s="138">
        <f>'Vehicle Fleet Gallon conversion'!H16</f>
        <v>192</v>
      </c>
      <c r="F53" s="183">
        <f t="shared" si="2"/>
        <v>1706304</v>
      </c>
      <c r="G53" s="183">
        <f t="shared" si="3"/>
        <v>1.706304</v>
      </c>
      <c r="H53" s="139"/>
      <c r="J53" s="123">
        <v>2033</v>
      </c>
      <c r="K53" s="189">
        <v>328.33848145874703</v>
      </c>
      <c r="L53" s="189">
        <v>485.89129594953516</v>
      </c>
      <c r="M53" s="189">
        <v>1.1244474115118783</v>
      </c>
      <c r="N53" s="189">
        <v>815.35422481979401</v>
      </c>
    </row>
    <row r="54" spans="1:16384" ht="17" thickBot="1" x14ac:dyDescent="0.25">
      <c r="A54" s="141" t="s">
        <v>250</v>
      </c>
      <c r="B54" s="141"/>
      <c r="C54" s="142">
        <v>2011</v>
      </c>
      <c r="D54" s="142" t="s">
        <v>146</v>
      </c>
      <c r="E54" s="143">
        <f>'Vehicle Fleet Gallon conversion'!H17</f>
        <v>0</v>
      </c>
      <c r="F54" s="184">
        <f t="shared" si="2"/>
        <v>0</v>
      </c>
      <c r="G54" s="184">
        <f t="shared" si="3"/>
        <v>0</v>
      </c>
      <c r="H54" s="144">
        <f>SUM(G49:G54)</f>
        <v>526.483654</v>
      </c>
      <c r="J54" s="123">
        <v>2034</v>
      </c>
      <c r="K54" s="189">
        <v>330.19483336282042</v>
      </c>
      <c r="L54" s="189">
        <v>494.53322885838378</v>
      </c>
      <c r="M54" s="189">
        <v>0.96702477390021535</v>
      </c>
      <c r="N54" s="189">
        <v>825.69508699510448</v>
      </c>
      <c r="AP54" s="141"/>
      <c r="AQ54" s="142"/>
      <c r="AR54" s="142"/>
      <c r="AS54" s="143"/>
      <c r="AT54" s="144"/>
      <c r="AU54" s="144"/>
      <c r="AV54" s="144"/>
      <c r="AW54" s="141"/>
      <c r="AX54" s="141"/>
      <c r="AY54" s="142"/>
      <c r="AZ54" s="142"/>
      <c r="BA54" s="143"/>
      <c r="BB54" s="144"/>
      <c r="BC54" s="144"/>
      <c r="BD54" s="144"/>
      <c r="BE54" s="141"/>
      <c r="BF54" s="141"/>
      <c r="BG54" s="142"/>
      <c r="BH54" s="142"/>
      <c r="BI54" s="143"/>
      <c r="BJ54" s="144"/>
      <c r="BK54" s="144"/>
      <c r="BL54" s="144"/>
      <c r="BM54" s="141"/>
      <c r="BN54" s="141"/>
      <c r="BO54" s="142"/>
      <c r="BP54" s="142"/>
      <c r="BQ54" s="143"/>
      <c r="BR54" s="144"/>
      <c r="BS54" s="144"/>
      <c r="BT54" s="144"/>
      <c r="BU54" s="141"/>
      <c r="BV54" s="141"/>
      <c r="BW54" s="142"/>
      <c r="BX54" s="142"/>
      <c r="BY54" s="143"/>
      <c r="BZ54" s="144"/>
      <c r="CA54" s="144"/>
      <c r="CB54" s="144"/>
      <c r="CC54" s="141"/>
      <c r="CD54" s="141"/>
      <c r="CE54" s="142"/>
      <c r="CF54" s="142"/>
      <c r="CG54" s="143"/>
      <c r="CH54" s="144"/>
      <c r="CI54" s="144"/>
      <c r="CJ54" s="144"/>
      <c r="CK54" s="141"/>
      <c r="CL54" s="141"/>
      <c r="CM54" s="142"/>
      <c r="CN54" s="142"/>
      <c r="CO54" s="143"/>
      <c r="CP54" s="144"/>
      <c r="CQ54" s="144"/>
      <c r="CR54" s="144"/>
      <c r="CS54" s="141"/>
      <c r="CT54" s="141"/>
      <c r="CU54" s="142"/>
      <c r="CV54" s="142"/>
      <c r="CW54" s="143"/>
      <c r="CX54" s="144"/>
      <c r="CY54" s="144"/>
      <c r="CZ54" s="144"/>
      <c r="DA54" s="141"/>
      <c r="DB54" s="141"/>
      <c r="DC54" s="142"/>
      <c r="DD54" s="142"/>
      <c r="DE54" s="143"/>
      <c r="DF54" s="144"/>
      <c r="DG54" s="144"/>
      <c r="DH54" s="144"/>
      <c r="DI54" s="141"/>
      <c r="DJ54" s="141"/>
      <c r="DK54" s="142"/>
      <c r="DL54" s="142"/>
      <c r="DM54" s="143"/>
      <c r="DN54" s="144"/>
      <c r="DO54" s="144"/>
      <c r="DP54" s="144"/>
      <c r="DQ54" s="141"/>
      <c r="DR54" s="141"/>
      <c r="DS54" s="142"/>
      <c r="DT54" s="142"/>
      <c r="DU54" s="143"/>
      <c r="DV54" s="144"/>
      <c r="DW54" s="144"/>
      <c r="DX54" s="144"/>
      <c r="DY54" s="141"/>
      <c r="DZ54" s="141"/>
      <c r="EA54" s="142"/>
      <c r="EB54" s="142"/>
      <c r="EC54" s="143"/>
      <c r="ED54" s="144"/>
      <c r="EE54" s="144"/>
      <c r="EF54" s="144"/>
      <c r="EG54" s="141"/>
      <c r="EH54" s="141"/>
      <c r="EI54" s="142"/>
      <c r="EJ54" s="142"/>
      <c r="EK54" s="143"/>
      <c r="EL54" s="144"/>
      <c r="EM54" s="144"/>
      <c r="EN54" s="144"/>
      <c r="EO54" s="141"/>
      <c r="EP54" s="141"/>
      <c r="EQ54" s="142"/>
      <c r="ER54" s="142"/>
      <c r="ES54" s="143"/>
      <c r="ET54" s="144"/>
      <c r="EU54" s="144"/>
      <c r="EV54" s="144"/>
      <c r="EW54" s="141"/>
      <c r="EX54" s="141"/>
      <c r="EY54" s="142"/>
      <c r="EZ54" s="142"/>
      <c r="FA54" s="143"/>
      <c r="FB54" s="144"/>
      <c r="FC54" s="144"/>
      <c r="FD54" s="144"/>
      <c r="FE54" s="141"/>
      <c r="FF54" s="141"/>
      <c r="FG54" s="142"/>
      <c r="FH54" s="142"/>
      <c r="FI54" s="143"/>
      <c r="FJ54" s="144"/>
      <c r="FK54" s="144"/>
      <c r="FL54" s="144"/>
      <c r="FM54" s="141"/>
      <c r="FN54" s="141"/>
      <c r="FO54" s="142"/>
      <c r="FP54" s="142"/>
      <c r="FQ54" s="143"/>
      <c r="FR54" s="144"/>
      <c r="FS54" s="144"/>
      <c r="FT54" s="144"/>
      <c r="FU54" s="141"/>
      <c r="FV54" s="141"/>
      <c r="FW54" s="142"/>
      <c r="FX54" s="142"/>
      <c r="FY54" s="143"/>
      <c r="FZ54" s="144"/>
      <c r="GA54" s="144"/>
      <c r="GB54" s="144"/>
      <c r="GC54" s="141"/>
      <c r="GD54" s="141"/>
      <c r="GE54" s="142"/>
      <c r="GF54" s="142"/>
      <c r="GG54" s="143"/>
      <c r="GH54" s="144"/>
      <c r="GI54" s="144"/>
      <c r="GJ54" s="144"/>
      <c r="GK54" s="141"/>
      <c r="GL54" s="141"/>
      <c r="GM54" s="142"/>
      <c r="GN54" s="142"/>
      <c r="GO54" s="143"/>
      <c r="GP54" s="144"/>
      <c r="GQ54" s="144"/>
      <c r="GR54" s="144"/>
      <c r="GS54" s="141"/>
      <c r="GT54" s="141"/>
      <c r="GU54" s="142"/>
      <c r="GV54" s="142"/>
      <c r="GW54" s="143"/>
      <c r="GX54" s="144"/>
      <c r="GY54" s="144"/>
      <c r="GZ54" s="144"/>
      <c r="HA54" s="141"/>
      <c r="HB54" s="141"/>
      <c r="HC54" s="142"/>
      <c r="HD54" s="142"/>
      <c r="HE54" s="143"/>
      <c r="HF54" s="144"/>
      <c r="HG54" s="144"/>
      <c r="HH54" s="144"/>
      <c r="HI54" s="141"/>
      <c r="HJ54" s="141"/>
      <c r="HK54" s="142"/>
      <c r="HL54" s="142"/>
      <c r="HM54" s="143"/>
      <c r="HN54" s="144"/>
      <c r="HO54" s="144"/>
      <c r="HP54" s="144"/>
      <c r="HQ54" s="141"/>
      <c r="HR54" s="141"/>
      <c r="HS54" s="142"/>
      <c r="HT54" s="142"/>
      <c r="HU54" s="143"/>
      <c r="HV54" s="144"/>
      <c r="HW54" s="144"/>
      <c r="HX54" s="144"/>
      <c r="HY54" s="141"/>
      <c r="HZ54" s="141"/>
      <c r="IA54" s="142"/>
      <c r="IB54" s="142"/>
      <c r="IC54" s="143"/>
      <c r="ID54" s="144"/>
      <c r="IE54" s="144"/>
      <c r="IF54" s="144"/>
      <c r="IG54" s="141"/>
      <c r="IH54" s="141"/>
      <c r="II54" s="142"/>
      <c r="IJ54" s="142"/>
      <c r="IK54" s="143"/>
      <c r="IL54" s="144"/>
      <c r="IM54" s="144"/>
      <c r="IN54" s="144"/>
      <c r="IO54" s="141"/>
      <c r="IP54" s="141"/>
      <c r="IQ54" s="142"/>
      <c r="IR54" s="142"/>
      <c r="IS54" s="143"/>
      <c r="IT54" s="144"/>
      <c r="IU54" s="144"/>
      <c r="IV54" s="144"/>
      <c r="IW54" s="141"/>
      <c r="IX54" s="141"/>
      <c r="IY54" s="142"/>
      <c r="IZ54" s="142"/>
      <c r="JA54" s="143"/>
      <c r="JB54" s="144"/>
      <c r="JC54" s="144"/>
      <c r="JD54" s="144"/>
      <c r="JE54" s="141"/>
      <c r="JF54" s="141"/>
      <c r="JG54" s="142"/>
      <c r="JH54" s="142"/>
      <c r="JI54" s="143"/>
      <c r="JJ54" s="144"/>
      <c r="JK54" s="144"/>
      <c r="JL54" s="144"/>
      <c r="JM54" s="141"/>
      <c r="JN54" s="141"/>
      <c r="JO54" s="142"/>
      <c r="JP54" s="142"/>
      <c r="JQ54" s="143"/>
      <c r="JR54" s="144"/>
      <c r="JS54" s="144"/>
      <c r="JT54" s="144"/>
      <c r="JU54" s="141"/>
      <c r="JV54" s="141"/>
      <c r="JW54" s="142"/>
      <c r="JX54" s="142"/>
      <c r="JY54" s="143"/>
      <c r="JZ54" s="144"/>
      <c r="KA54" s="144"/>
      <c r="KB54" s="144"/>
      <c r="KC54" s="141"/>
      <c r="KD54" s="141"/>
      <c r="KE54" s="142"/>
      <c r="KF54" s="142"/>
      <c r="KG54" s="143"/>
      <c r="KH54" s="144"/>
      <c r="KI54" s="144"/>
      <c r="KJ54" s="144"/>
      <c r="KK54" s="141"/>
      <c r="KL54" s="141"/>
      <c r="KM54" s="142"/>
      <c r="KN54" s="142"/>
      <c r="KO54" s="143"/>
      <c r="KP54" s="144"/>
      <c r="KQ54" s="144"/>
      <c r="KR54" s="144"/>
      <c r="KS54" s="141"/>
      <c r="KT54" s="141"/>
      <c r="KU54" s="142"/>
      <c r="KV54" s="142"/>
      <c r="KW54" s="143"/>
      <c r="KX54" s="144"/>
      <c r="KY54" s="144"/>
      <c r="KZ54" s="144"/>
      <c r="LA54" s="141"/>
      <c r="LB54" s="141"/>
      <c r="LC54" s="142"/>
      <c r="LD54" s="142"/>
      <c r="LE54" s="143"/>
      <c r="LF54" s="144"/>
      <c r="LG54" s="144"/>
      <c r="LH54" s="144"/>
      <c r="LI54" s="141"/>
      <c r="LJ54" s="141"/>
      <c r="LK54" s="142"/>
      <c r="LL54" s="142"/>
      <c r="LM54" s="143"/>
      <c r="LN54" s="144"/>
      <c r="LO54" s="144"/>
      <c r="LP54" s="144"/>
      <c r="LQ54" s="141"/>
      <c r="LR54" s="141"/>
      <c r="LS54" s="142"/>
      <c r="LT54" s="142"/>
      <c r="LU54" s="143"/>
      <c r="LV54" s="144"/>
      <c r="LW54" s="144"/>
      <c r="LX54" s="144"/>
      <c r="LY54" s="141"/>
      <c r="LZ54" s="141"/>
      <c r="MA54" s="142"/>
      <c r="MB54" s="142"/>
      <c r="MC54" s="143"/>
      <c r="MD54" s="144"/>
      <c r="ME54" s="144"/>
      <c r="MF54" s="144"/>
      <c r="MG54" s="141"/>
      <c r="MH54" s="141"/>
      <c r="MI54" s="142"/>
      <c r="MJ54" s="142"/>
      <c r="MK54" s="143"/>
      <c r="ML54" s="144"/>
      <c r="MM54" s="144"/>
      <c r="MN54" s="144"/>
      <c r="MO54" s="141"/>
      <c r="MP54" s="141"/>
      <c r="MQ54" s="142"/>
      <c r="MR54" s="142"/>
      <c r="MS54" s="143"/>
      <c r="MT54" s="144"/>
      <c r="MU54" s="144"/>
      <c r="MV54" s="144"/>
      <c r="MW54" s="141"/>
      <c r="MX54" s="141"/>
      <c r="MY54" s="142"/>
      <c r="MZ54" s="142"/>
      <c r="NA54" s="143"/>
      <c r="NB54" s="144"/>
      <c r="NC54" s="144"/>
      <c r="ND54" s="144"/>
      <c r="NE54" s="141"/>
      <c r="NF54" s="141"/>
      <c r="NG54" s="142"/>
      <c r="NH54" s="142"/>
      <c r="NI54" s="143"/>
      <c r="NJ54" s="144"/>
      <c r="NK54" s="144"/>
      <c r="NL54" s="144"/>
      <c r="NM54" s="141"/>
      <c r="NN54" s="141"/>
      <c r="NO54" s="142"/>
      <c r="NP54" s="142"/>
      <c r="NQ54" s="143"/>
      <c r="NR54" s="144"/>
      <c r="NS54" s="144"/>
      <c r="NT54" s="144"/>
      <c r="NU54" s="141"/>
      <c r="NV54" s="141"/>
      <c r="NW54" s="142"/>
      <c r="NX54" s="142"/>
      <c r="NY54" s="143"/>
      <c r="NZ54" s="144"/>
      <c r="OA54" s="144"/>
      <c r="OB54" s="144"/>
      <c r="OC54" s="141"/>
      <c r="OD54" s="141"/>
      <c r="OE54" s="142"/>
      <c r="OF54" s="142"/>
      <c r="OG54" s="143"/>
      <c r="OH54" s="144"/>
      <c r="OI54" s="144"/>
      <c r="OJ54" s="144"/>
      <c r="OK54" s="141"/>
      <c r="OL54" s="141"/>
      <c r="OM54" s="142"/>
      <c r="ON54" s="142"/>
      <c r="OO54" s="143"/>
      <c r="OP54" s="144"/>
      <c r="OQ54" s="144"/>
      <c r="OR54" s="144"/>
      <c r="OS54" s="141"/>
      <c r="OT54" s="141"/>
      <c r="OU54" s="142"/>
      <c r="OV54" s="142"/>
      <c r="OW54" s="143"/>
      <c r="OX54" s="144"/>
      <c r="OY54" s="144"/>
      <c r="OZ54" s="144"/>
      <c r="PA54" s="141"/>
      <c r="PB54" s="141"/>
      <c r="PC54" s="142"/>
      <c r="PD54" s="142"/>
      <c r="PE54" s="143"/>
      <c r="PF54" s="144"/>
      <c r="PG54" s="144"/>
      <c r="PH54" s="144"/>
      <c r="PI54" s="141"/>
      <c r="PJ54" s="141"/>
      <c r="PK54" s="142"/>
      <c r="PL54" s="142"/>
      <c r="PM54" s="143"/>
      <c r="PN54" s="144"/>
      <c r="PO54" s="144"/>
      <c r="PP54" s="144"/>
      <c r="PQ54" s="141"/>
      <c r="PR54" s="141"/>
      <c r="PS54" s="142"/>
      <c r="PT54" s="142"/>
      <c r="PU54" s="143"/>
      <c r="PV54" s="144"/>
      <c r="PW54" s="144"/>
      <c r="PX54" s="144"/>
      <c r="PY54" s="141"/>
      <c r="PZ54" s="141"/>
      <c r="QA54" s="142"/>
      <c r="QB54" s="142"/>
      <c r="QC54" s="143"/>
      <c r="QD54" s="144"/>
      <c r="QE54" s="144"/>
      <c r="QF54" s="144"/>
      <c r="QG54" s="141"/>
      <c r="QH54" s="141"/>
      <c r="QI54" s="142"/>
      <c r="QJ54" s="142"/>
      <c r="QK54" s="143"/>
      <c r="QL54" s="144"/>
      <c r="QM54" s="144"/>
      <c r="QN54" s="144"/>
      <c r="QO54" s="141"/>
      <c r="QP54" s="141"/>
      <c r="QQ54" s="142"/>
      <c r="QR54" s="142"/>
      <c r="QS54" s="143"/>
      <c r="QT54" s="144"/>
      <c r="QU54" s="144"/>
      <c r="QV54" s="144"/>
      <c r="QW54" s="141"/>
      <c r="QX54" s="141"/>
      <c r="QY54" s="142"/>
      <c r="QZ54" s="142"/>
      <c r="RA54" s="143"/>
      <c r="RB54" s="144"/>
      <c r="RC54" s="144"/>
      <c r="RD54" s="144"/>
      <c r="RE54" s="141"/>
      <c r="RF54" s="141"/>
      <c r="RG54" s="142"/>
      <c r="RH54" s="142"/>
      <c r="RI54" s="143"/>
      <c r="RJ54" s="144"/>
      <c r="RK54" s="144"/>
      <c r="RL54" s="144"/>
      <c r="RM54" s="141"/>
      <c r="RN54" s="141"/>
      <c r="RO54" s="142"/>
      <c r="RP54" s="142"/>
      <c r="RQ54" s="143"/>
      <c r="RR54" s="144"/>
      <c r="RS54" s="144"/>
      <c r="RT54" s="144"/>
      <c r="RU54" s="141"/>
      <c r="RV54" s="141"/>
      <c r="RW54" s="142"/>
      <c r="RX54" s="142"/>
      <c r="RY54" s="143"/>
      <c r="RZ54" s="144"/>
      <c r="SA54" s="144"/>
      <c r="SB54" s="144"/>
      <c r="SC54" s="141"/>
      <c r="SD54" s="141"/>
      <c r="SE54" s="142"/>
      <c r="SF54" s="142"/>
      <c r="SG54" s="143"/>
      <c r="SH54" s="144"/>
      <c r="SI54" s="144"/>
      <c r="SJ54" s="144"/>
      <c r="SK54" s="141"/>
      <c r="SL54" s="141"/>
      <c r="SM54" s="142"/>
      <c r="SN54" s="142"/>
      <c r="SO54" s="143"/>
      <c r="SP54" s="144"/>
      <c r="SQ54" s="144"/>
      <c r="SR54" s="144"/>
      <c r="SS54" s="141"/>
      <c r="ST54" s="141"/>
      <c r="SU54" s="142"/>
      <c r="SV54" s="142"/>
      <c r="SW54" s="143"/>
      <c r="SX54" s="144"/>
      <c r="SY54" s="144"/>
      <c r="SZ54" s="144"/>
      <c r="TA54" s="141"/>
      <c r="TB54" s="141"/>
      <c r="TC54" s="142"/>
      <c r="TD54" s="142"/>
      <c r="TE54" s="143"/>
      <c r="TF54" s="144"/>
      <c r="TG54" s="144"/>
      <c r="TH54" s="144"/>
      <c r="TI54" s="141"/>
      <c r="TJ54" s="141"/>
      <c r="TK54" s="142"/>
      <c r="TL54" s="142"/>
      <c r="TM54" s="143"/>
      <c r="TN54" s="144"/>
      <c r="TO54" s="144"/>
      <c r="TP54" s="144"/>
      <c r="TQ54" s="141"/>
      <c r="TR54" s="141"/>
      <c r="TS54" s="142"/>
      <c r="TT54" s="142"/>
      <c r="TU54" s="143"/>
      <c r="TV54" s="144"/>
      <c r="TW54" s="144"/>
      <c r="TX54" s="144"/>
      <c r="TY54" s="141"/>
      <c r="TZ54" s="141"/>
      <c r="UA54" s="142"/>
      <c r="UB54" s="142"/>
      <c r="UC54" s="143"/>
      <c r="UD54" s="144"/>
      <c r="UE54" s="144"/>
      <c r="UF54" s="144"/>
      <c r="UG54" s="141"/>
      <c r="UH54" s="141"/>
      <c r="UI54" s="142"/>
      <c r="UJ54" s="142"/>
      <c r="UK54" s="143"/>
      <c r="UL54" s="144"/>
      <c r="UM54" s="144"/>
      <c r="UN54" s="144"/>
      <c r="UO54" s="141"/>
      <c r="UP54" s="141"/>
      <c r="UQ54" s="142"/>
      <c r="UR54" s="142"/>
      <c r="US54" s="143"/>
      <c r="UT54" s="144"/>
      <c r="UU54" s="144"/>
      <c r="UV54" s="144"/>
      <c r="UW54" s="141"/>
      <c r="UX54" s="141"/>
      <c r="UY54" s="142"/>
      <c r="UZ54" s="142"/>
      <c r="VA54" s="143"/>
      <c r="VB54" s="144"/>
      <c r="VC54" s="144"/>
      <c r="VD54" s="144"/>
      <c r="VE54" s="141"/>
      <c r="VF54" s="141"/>
      <c r="VG54" s="142"/>
      <c r="VH54" s="142"/>
      <c r="VI54" s="143"/>
      <c r="VJ54" s="144"/>
      <c r="VK54" s="144"/>
      <c r="VL54" s="144"/>
      <c r="VM54" s="141"/>
      <c r="VN54" s="141"/>
      <c r="VO54" s="142"/>
      <c r="VP54" s="142"/>
      <c r="VQ54" s="143"/>
      <c r="VR54" s="144"/>
      <c r="VS54" s="144"/>
      <c r="VT54" s="144"/>
      <c r="VU54" s="141"/>
      <c r="VV54" s="141"/>
      <c r="VW54" s="142"/>
      <c r="VX54" s="142"/>
      <c r="VY54" s="143"/>
      <c r="VZ54" s="144"/>
      <c r="WA54" s="144"/>
      <c r="WB54" s="144"/>
      <c r="WC54" s="141"/>
      <c r="WD54" s="141"/>
      <c r="WE54" s="142"/>
      <c r="WF54" s="142"/>
      <c r="WG54" s="143"/>
      <c r="WH54" s="144"/>
      <c r="WI54" s="144"/>
      <c r="WJ54" s="144"/>
      <c r="WK54" s="141"/>
      <c r="WL54" s="141"/>
      <c r="WM54" s="142"/>
      <c r="WN54" s="142"/>
      <c r="WO54" s="143"/>
      <c r="WP54" s="144"/>
      <c r="WQ54" s="144"/>
      <c r="WR54" s="144"/>
      <c r="WS54" s="141"/>
      <c r="WT54" s="141"/>
      <c r="WU54" s="142"/>
      <c r="WV54" s="142"/>
      <c r="WW54" s="143"/>
      <c r="WX54" s="144"/>
      <c r="WY54" s="144"/>
      <c r="WZ54" s="144"/>
      <c r="XA54" s="141"/>
      <c r="XB54" s="141"/>
      <c r="XC54" s="142"/>
      <c r="XD54" s="142"/>
      <c r="XE54" s="143"/>
      <c r="XF54" s="144"/>
      <c r="XG54" s="144"/>
      <c r="XH54" s="144"/>
      <c r="XI54" s="141"/>
      <c r="XJ54" s="141"/>
      <c r="XK54" s="142"/>
      <c r="XL54" s="142"/>
      <c r="XM54" s="143"/>
      <c r="XN54" s="144"/>
      <c r="XO54" s="144"/>
      <c r="XP54" s="144"/>
      <c r="XQ54" s="141"/>
      <c r="XR54" s="141"/>
      <c r="XS54" s="142"/>
      <c r="XT54" s="142"/>
      <c r="XU54" s="143"/>
      <c r="XV54" s="144"/>
      <c r="XW54" s="144"/>
      <c r="XX54" s="144"/>
      <c r="XY54" s="141"/>
      <c r="XZ54" s="141"/>
      <c r="YA54" s="142"/>
      <c r="YB54" s="142"/>
      <c r="YC54" s="143"/>
      <c r="YD54" s="144"/>
      <c r="YE54" s="144"/>
      <c r="YF54" s="144"/>
      <c r="YG54" s="141"/>
      <c r="YH54" s="141"/>
      <c r="YI54" s="142"/>
      <c r="YJ54" s="142"/>
      <c r="YK54" s="143"/>
      <c r="YL54" s="144"/>
      <c r="YM54" s="144"/>
      <c r="YN54" s="144"/>
      <c r="YO54" s="141"/>
      <c r="YP54" s="141"/>
      <c r="YQ54" s="142"/>
      <c r="YR54" s="142"/>
      <c r="YS54" s="143"/>
      <c r="YT54" s="144"/>
      <c r="YU54" s="144"/>
      <c r="YV54" s="144"/>
      <c r="YW54" s="141"/>
      <c r="YX54" s="141"/>
      <c r="YY54" s="142"/>
      <c r="YZ54" s="142"/>
      <c r="ZA54" s="143"/>
      <c r="ZB54" s="144"/>
      <c r="ZC54" s="144"/>
      <c r="ZD54" s="144"/>
      <c r="ZE54" s="141"/>
      <c r="ZF54" s="141"/>
      <c r="ZG54" s="142"/>
      <c r="ZH54" s="142"/>
      <c r="ZI54" s="143"/>
      <c r="ZJ54" s="144"/>
      <c r="ZK54" s="144"/>
      <c r="ZL54" s="144"/>
      <c r="ZM54" s="141"/>
      <c r="ZN54" s="141"/>
      <c r="ZO54" s="142"/>
      <c r="ZP54" s="142"/>
      <c r="ZQ54" s="143"/>
      <c r="ZR54" s="144"/>
      <c r="ZS54" s="144"/>
      <c r="ZT54" s="144"/>
      <c r="ZU54" s="141"/>
      <c r="ZV54" s="141"/>
      <c r="ZW54" s="142"/>
      <c r="ZX54" s="142"/>
      <c r="ZY54" s="143"/>
      <c r="ZZ54" s="144"/>
      <c r="AAA54" s="144"/>
      <c r="AAB54" s="144"/>
      <c r="AAC54" s="141"/>
      <c r="AAD54" s="141"/>
      <c r="AAE54" s="142"/>
      <c r="AAF54" s="142"/>
      <c r="AAG54" s="143"/>
      <c r="AAH54" s="144"/>
      <c r="AAI54" s="144"/>
      <c r="AAJ54" s="144"/>
      <c r="AAK54" s="141"/>
      <c r="AAL54" s="141"/>
      <c r="AAM54" s="142"/>
      <c r="AAN54" s="142"/>
      <c r="AAO54" s="143"/>
      <c r="AAP54" s="144"/>
      <c r="AAQ54" s="144"/>
      <c r="AAR54" s="144"/>
      <c r="AAS54" s="141"/>
      <c r="AAT54" s="141"/>
      <c r="AAU54" s="142"/>
      <c r="AAV54" s="142"/>
      <c r="AAW54" s="143"/>
      <c r="AAX54" s="144"/>
      <c r="AAY54" s="144"/>
      <c r="AAZ54" s="144"/>
      <c r="ABA54" s="141"/>
      <c r="ABB54" s="141"/>
      <c r="ABC54" s="142"/>
      <c r="ABD54" s="142"/>
      <c r="ABE54" s="143"/>
      <c r="ABF54" s="144"/>
      <c r="ABG54" s="144"/>
      <c r="ABH54" s="144"/>
      <c r="ABI54" s="141"/>
      <c r="ABJ54" s="141"/>
      <c r="ABK54" s="142"/>
      <c r="ABL54" s="142"/>
      <c r="ABM54" s="143"/>
      <c r="ABN54" s="144"/>
      <c r="ABO54" s="144"/>
      <c r="ABP54" s="144"/>
      <c r="ABQ54" s="141"/>
      <c r="ABR54" s="141"/>
      <c r="ABS54" s="142"/>
      <c r="ABT54" s="142"/>
      <c r="ABU54" s="143"/>
      <c r="ABV54" s="144"/>
      <c r="ABW54" s="144"/>
      <c r="ABX54" s="144"/>
      <c r="ABY54" s="141"/>
      <c r="ABZ54" s="141"/>
      <c r="ACA54" s="142"/>
      <c r="ACB54" s="142"/>
      <c r="ACC54" s="143"/>
      <c r="ACD54" s="144"/>
      <c r="ACE54" s="144"/>
      <c r="ACF54" s="144"/>
      <c r="ACG54" s="141"/>
      <c r="ACH54" s="141"/>
      <c r="ACI54" s="142"/>
      <c r="ACJ54" s="142"/>
      <c r="ACK54" s="143"/>
      <c r="ACL54" s="144"/>
      <c r="ACM54" s="144"/>
      <c r="ACN54" s="144"/>
      <c r="ACO54" s="141"/>
      <c r="ACP54" s="141"/>
      <c r="ACQ54" s="142"/>
      <c r="ACR54" s="142"/>
      <c r="ACS54" s="143"/>
      <c r="ACT54" s="144"/>
      <c r="ACU54" s="144"/>
      <c r="ACV54" s="144"/>
      <c r="ACW54" s="141"/>
      <c r="ACX54" s="141"/>
      <c r="ACY54" s="142"/>
      <c r="ACZ54" s="142"/>
      <c r="ADA54" s="143"/>
      <c r="ADB54" s="144"/>
      <c r="ADC54" s="144"/>
      <c r="ADD54" s="144"/>
      <c r="ADE54" s="141"/>
      <c r="ADF54" s="141"/>
      <c r="ADG54" s="142"/>
      <c r="ADH54" s="142"/>
      <c r="ADI54" s="143"/>
      <c r="ADJ54" s="144"/>
      <c r="ADK54" s="144"/>
      <c r="ADL54" s="144"/>
      <c r="ADM54" s="141"/>
      <c r="ADN54" s="141"/>
      <c r="ADO54" s="142"/>
      <c r="ADP54" s="142"/>
      <c r="ADQ54" s="143"/>
      <c r="ADR54" s="144"/>
      <c r="ADS54" s="144"/>
      <c r="ADT54" s="144"/>
      <c r="ADU54" s="141"/>
      <c r="ADV54" s="141"/>
      <c r="ADW54" s="142"/>
      <c r="ADX54" s="142"/>
      <c r="ADY54" s="143"/>
      <c r="ADZ54" s="144"/>
      <c r="AEA54" s="144"/>
      <c r="AEB54" s="144"/>
      <c r="AEC54" s="141"/>
      <c r="AED54" s="141"/>
      <c r="AEE54" s="142"/>
      <c r="AEF54" s="142"/>
      <c r="AEG54" s="143"/>
      <c r="AEH54" s="144"/>
      <c r="AEI54" s="144"/>
      <c r="AEJ54" s="144"/>
      <c r="AEK54" s="141"/>
      <c r="AEL54" s="141"/>
      <c r="AEM54" s="142"/>
      <c r="AEN54" s="142"/>
      <c r="AEO54" s="143"/>
      <c r="AEP54" s="144"/>
      <c r="AEQ54" s="144"/>
      <c r="AER54" s="144"/>
      <c r="AES54" s="141"/>
      <c r="AET54" s="141"/>
      <c r="AEU54" s="142"/>
      <c r="AEV54" s="142"/>
      <c r="AEW54" s="143"/>
      <c r="AEX54" s="144"/>
      <c r="AEY54" s="144"/>
      <c r="AEZ54" s="144"/>
      <c r="AFA54" s="141"/>
      <c r="AFB54" s="141"/>
      <c r="AFC54" s="142"/>
      <c r="AFD54" s="142"/>
      <c r="AFE54" s="143"/>
      <c r="AFF54" s="144"/>
      <c r="AFG54" s="144"/>
      <c r="AFH54" s="144"/>
      <c r="AFI54" s="141"/>
      <c r="AFJ54" s="141"/>
      <c r="AFK54" s="142"/>
      <c r="AFL54" s="142"/>
      <c r="AFM54" s="143"/>
      <c r="AFN54" s="144"/>
      <c r="AFO54" s="144"/>
      <c r="AFP54" s="144"/>
      <c r="AFQ54" s="141"/>
      <c r="AFR54" s="141"/>
      <c r="AFS54" s="142"/>
      <c r="AFT54" s="142"/>
      <c r="AFU54" s="143"/>
      <c r="AFV54" s="144"/>
      <c r="AFW54" s="144"/>
      <c r="AFX54" s="144"/>
      <c r="AFY54" s="141"/>
      <c r="AFZ54" s="141"/>
      <c r="AGA54" s="142"/>
      <c r="AGB54" s="142"/>
      <c r="AGC54" s="143"/>
      <c r="AGD54" s="144"/>
      <c r="AGE54" s="144"/>
      <c r="AGF54" s="144"/>
      <c r="AGG54" s="141"/>
      <c r="AGH54" s="141"/>
      <c r="AGI54" s="142"/>
      <c r="AGJ54" s="142"/>
      <c r="AGK54" s="143"/>
      <c r="AGL54" s="144"/>
      <c r="AGM54" s="144"/>
      <c r="AGN54" s="144"/>
      <c r="AGO54" s="141"/>
      <c r="AGP54" s="141"/>
      <c r="AGQ54" s="142"/>
      <c r="AGR54" s="142"/>
      <c r="AGS54" s="143"/>
      <c r="AGT54" s="144"/>
      <c r="AGU54" s="144"/>
      <c r="AGV54" s="144"/>
      <c r="AGW54" s="141"/>
      <c r="AGX54" s="141"/>
      <c r="AGY54" s="142"/>
      <c r="AGZ54" s="142"/>
      <c r="AHA54" s="143"/>
      <c r="AHB54" s="144"/>
      <c r="AHC54" s="144"/>
      <c r="AHD54" s="144"/>
      <c r="AHE54" s="141"/>
      <c r="AHF54" s="141"/>
      <c r="AHG54" s="142"/>
      <c r="AHH54" s="142"/>
      <c r="AHI54" s="143"/>
      <c r="AHJ54" s="144"/>
      <c r="AHK54" s="144"/>
      <c r="AHL54" s="144"/>
      <c r="AHM54" s="141"/>
      <c r="AHN54" s="141"/>
      <c r="AHO54" s="142"/>
      <c r="AHP54" s="142"/>
      <c r="AHQ54" s="143"/>
      <c r="AHR54" s="144"/>
      <c r="AHS54" s="144"/>
      <c r="AHT54" s="144"/>
      <c r="AHU54" s="141"/>
      <c r="AHV54" s="141"/>
      <c r="AHW54" s="142"/>
      <c r="AHX54" s="142"/>
      <c r="AHY54" s="143"/>
      <c r="AHZ54" s="144"/>
      <c r="AIA54" s="144"/>
      <c r="AIB54" s="144"/>
      <c r="AIC54" s="141"/>
      <c r="AID54" s="141"/>
      <c r="AIE54" s="142"/>
      <c r="AIF54" s="142"/>
      <c r="AIG54" s="143"/>
      <c r="AIH54" s="144"/>
      <c r="AII54" s="144"/>
      <c r="AIJ54" s="144"/>
      <c r="AIK54" s="141"/>
      <c r="AIL54" s="141"/>
      <c r="AIM54" s="142"/>
      <c r="AIN54" s="142"/>
      <c r="AIO54" s="143"/>
      <c r="AIP54" s="144"/>
      <c r="AIQ54" s="144"/>
      <c r="AIR54" s="144"/>
      <c r="AIS54" s="141"/>
      <c r="AIT54" s="141"/>
      <c r="AIU54" s="142"/>
      <c r="AIV54" s="142"/>
      <c r="AIW54" s="143"/>
      <c r="AIX54" s="144"/>
      <c r="AIY54" s="144"/>
      <c r="AIZ54" s="144"/>
      <c r="AJA54" s="141"/>
      <c r="AJB54" s="141"/>
      <c r="AJC54" s="142"/>
      <c r="AJD54" s="142"/>
      <c r="AJE54" s="143"/>
      <c r="AJF54" s="144"/>
      <c r="AJG54" s="144"/>
      <c r="AJH54" s="144"/>
      <c r="AJI54" s="141"/>
      <c r="AJJ54" s="141"/>
      <c r="AJK54" s="142"/>
      <c r="AJL54" s="142"/>
      <c r="AJM54" s="143"/>
      <c r="AJN54" s="144"/>
      <c r="AJO54" s="144"/>
      <c r="AJP54" s="144"/>
      <c r="AJQ54" s="141"/>
      <c r="AJR54" s="141"/>
      <c r="AJS54" s="142"/>
      <c r="AJT54" s="142"/>
      <c r="AJU54" s="143"/>
      <c r="AJV54" s="144"/>
      <c r="AJW54" s="144"/>
      <c r="AJX54" s="144"/>
      <c r="AJY54" s="141"/>
      <c r="AJZ54" s="141"/>
      <c r="AKA54" s="142"/>
      <c r="AKB54" s="142"/>
      <c r="AKC54" s="143"/>
      <c r="AKD54" s="144"/>
      <c r="AKE54" s="144"/>
      <c r="AKF54" s="144"/>
      <c r="AKG54" s="141"/>
      <c r="AKH54" s="141"/>
      <c r="AKI54" s="142"/>
      <c r="AKJ54" s="142"/>
      <c r="AKK54" s="143"/>
      <c r="AKL54" s="144"/>
      <c r="AKM54" s="144"/>
      <c r="AKN54" s="144"/>
      <c r="AKO54" s="141"/>
      <c r="AKP54" s="141"/>
      <c r="AKQ54" s="142"/>
      <c r="AKR54" s="142"/>
      <c r="AKS54" s="143"/>
      <c r="AKT54" s="144"/>
      <c r="AKU54" s="144"/>
      <c r="AKV54" s="144"/>
      <c r="AKW54" s="141"/>
      <c r="AKX54" s="141"/>
      <c r="AKY54" s="142"/>
      <c r="AKZ54" s="142"/>
      <c r="ALA54" s="143"/>
      <c r="ALB54" s="144"/>
      <c r="ALC54" s="144"/>
      <c r="ALD54" s="144"/>
      <c r="ALE54" s="141"/>
      <c r="ALF54" s="141"/>
      <c r="ALG54" s="142"/>
      <c r="ALH54" s="142"/>
      <c r="ALI54" s="143"/>
      <c r="ALJ54" s="144"/>
      <c r="ALK54" s="144"/>
      <c r="ALL54" s="144"/>
      <c r="ALM54" s="141"/>
      <c r="ALN54" s="141"/>
      <c r="ALO54" s="142"/>
      <c r="ALP54" s="142"/>
      <c r="ALQ54" s="143"/>
      <c r="ALR54" s="144"/>
      <c r="ALS54" s="144"/>
      <c r="ALT54" s="144"/>
      <c r="ALU54" s="141"/>
      <c r="ALV54" s="141"/>
      <c r="ALW54" s="142"/>
      <c r="ALX54" s="142"/>
      <c r="ALY54" s="143"/>
      <c r="ALZ54" s="144"/>
      <c r="AMA54" s="144"/>
      <c r="AMB54" s="144"/>
      <c r="AMC54" s="141"/>
      <c r="AMD54" s="141"/>
      <c r="AME54" s="142"/>
      <c r="AMF54" s="142"/>
      <c r="AMG54" s="143"/>
      <c r="AMH54" s="144"/>
      <c r="AMI54" s="144"/>
      <c r="AMJ54" s="144"/>
      <c r="AMK54" s="141"/>
      <c r="AML54" s="141"/>
      <c r="AMM54" s="142"/>
      <c r="AMN54" s="142"/>
      <c r="AMO54" s="143"/>
      <c r="AMP54" s="144"/>
      <c r="AMQ54" s="144"/>
      <c r="AMR54" s="144"/>
      <c r="AMS54" s="141"/>
      <c r="AMT54" s="141"/>
      <c r="AMU54" s="142"/>
      <c r="AMV54" s="142"/>
      <c r="AMW54" s="143"/>
      <c r="AMX54" s="144"/>
      <c r="AMY54" s="144"/>
      <c r="AMZ54" s="144"/>
      <c r="ANA54" s="141"/>
      <c r="ANB54" s="141"/>
      <c r="ANC54" s="142"/>
      <c r="AND54" s="142"/>
      <c r="ANE54" s="143"/>
      <c r="ANF54" s="144"/>
      <c r="ANG54" s="144"/>
      <c r="ANH54" s="144"/>
      <c r="ANI54" s="141"/>
      <c r="ANJ54" s="141"/>
      <c r="ANK54" s="142"/>
      <c r="ANL54" s="142"/>
      <c r="ANM54" s="143"/>
      <c r="ANN54" s="144"/>
      <c r="ANO54" s="144"/>
      <c r="ANP54" s="144"/>
      <c r="ANQ54" s="141"/>
      <c r="ANR54" s="141"/>
      <c r="ANS54" s="142"/>
      <c r="ANT54" s="142"/>
      <c r="ANU54" s="143"/>
      <c r="ANV54" s="144"/>
      <c r="ANW54" s="144"/>
      <c r="ANX54" s="144"/>
      <c r="ANY54" s="141"/>
      <c r="ANZ54" s="141"/>
      <c r="AOA54" s="142"/>
      <c r="AOB54" s="142"/>
      <c r="AOC54" s="143"/>
      <c r="AOD54" s="144"/>
      <c r="AOE54" s="144"/>
      <c r="AOF54" s="144"/>
      <c r="AOG54" s="141"/>
      <c r="AOH54" s="141"/>
      <c r="AOI54" s="142"/>
      <c r="AOJ54" s="142"/>
      <c r="AOK54" s="143"/>
      <c r="AOL54" s="144"/>
      <c r="AOM54" s="144"/>
      <c r="AON54" s="144"/>
      <c r="AOO54" s="141"/>
      <c r="AOP54" s="141"/>
      <c r="AOQ54" s="142"/>
      <c r="AOR54" s="142"/>
      <c r="AOS54" s="143"/>
      <c r="AOT54" s="144"/>
      <c r="AOU54" s="144"/>
      <c r="AOV54" s="144"/>
      <c r="AOW54" s="141"/>
      <c r="AOX54" s="141"/>
      <c r="AOY54" s="142"/>
      <c r="AOZ54" s="142"/>
      <c r="APA54" s="143"/>
      <c r="APB54" s="144"/>
      <c r="APC54" s="144"/>
      <c r="APD54" s="144"/>
      <c r="APE54" s="141"/>
      <c r="APF54" s="141"/>
      <c r="APG54" s="142"/>
      <c r="APH54" s="142"/>
      <c r="API54" s="143"/>
      <c r="APJ54" s="144"/>
      <c r="APK54" s="144"/>
      <c r="APL54" s="144"/>
      <c r="APM54" s="141"/>
      <c r="APN54" s="141"/>
      <c r="APO54" s="142"/>
      <c r="APP54" s="142"/>
      <c r="APQ54" s="143"/>
      <c r="APR54" s="144"/>
      <c r="APS54" s="144"/>
      <c r="APT54" s="144"/>
      <c r="APU54" s="141"/>
      <c r="APV54" s="141"/>
      <c r="APW54" s="142"/>
      <c r="APX54" s="142"/>
      <c r="APY54" s="143"/>
      <c r="APZ54" s="144"/>
      <c r="AQA54" s="144"/>
      <c r="AQB54" s="144"/>
      <c r="AQC54" s="141"/>
      <c r="AQD54" s="141"/>
      <c r="AQE54" s="142"/>
      <c r="AQF54" s="142"/>
      <c r="AQG54" s="143"/>
      <c r="AQH54" s="144"/>
      <c r="AQI54" s="144"/>
      <c r="AQJ54" s="144"/>
      <c r="AQK54" s="141"/>
      <c r="AQL54" s="141"/>
      <c r="AQM54" s="142"/>
      <c r="AQN54" s="142"/>
      <c r="AQO54" s="143"/>
      <c r="AQP54" s="144"/>
      <c r="AQQ54" s="144"/>
      <c r="AQR54" s="144"/>
      <c r="AQS54" s="141"/>
      <c r="AQT54" s="141"/>
      <c r="AQU54" s="142"/>
      <c r="AQV54" s="142"/>
      <c r="AQW54" s="143"/>
      <c r="AQX54" s="144"/>
      <c r="AQY54" s="144"/>
      <c r="AQZ54" s="144"/>
      <c r="ARA54" s="141"/>
      <c r="ARB54" s="141"/>
      <c r="ARC54" s="142"/>
      <c r="ARD54" s="142"/>
      <c r="ARE54" s="143"/>
      <c r="ARF54" s="144"/>
      <c r="ARG54" s="144"/>
      <c r="ARH54" s="144"/>
      <c r="ARI54" s="141"/>
      <c r="ARJ54" s="141"/>
      <c r="ARK54" s="142"/>
      <c r="ARL54" s="142"/>
      <c r="ARM54" s="143"/>
      <c r="ARN54" s="144"/>
      <c r="ARO54" s="144"/>
      <c r="ARP54" s="144"/>
      <c r="ARQ54" s="141"/>
      <c r="ARR54" s="141"/>
      <c r="ARS54" s="142"/>
      <c r="ART54" s="142"/>
      <c r="ARU54" s="143"/>
      <c r="ARV54" s="144"/>
      <c r="ARW54" s="144"/>
      <c r="ARX54" s="144"/>
      <c r="ARY54" s="141"/>
      <c r="ARZ54" s="141"/>
      <c r="ASA54" s="142"/>
      <c r="ASB54" s="142"/>
      <c r="ASC54" s="143"/>
      <c r="ASD54" s="144"/>
      <c r="ASE54" s="144"/>
      <c r="ASF54" s="144"/>
      <c r="ASG54" s="141"/>
      <c r="ASH54" s="141"/>
      <c r="ASI54" s="142"/>
      <c r="ASJ54" s="142"/>
      <c r="ASK54" s="143"/>
      <c r="ASL54" s="144"/>
      <c r="ASM54" s="144"/>
      <c r="ASN54" s="144"/>
      <c r="ASO54" s="141"/>
      <c r="ASP54" s="141"/>
      <c r="ASQ54" s="142"/>
      <c r="ASR54" s="142"/>
      <c r="ASS54" s="143"/>
      <c r="AST54" s="144"/>
      <c r="ASU54" s="144"/>
      <c r="ASV54" s="144"/>
      <c r="ASW54" s="141"/>
      <c r="ASX54" s="141"/>
      <c r="ASY54" s="142"/>
      <c r="ASZ54" s="142"/>
      <c r="ATA54" s="143"/>
      <c r="ATB54" s="144"/>
      <c r="ATC54" s="144"/>
      <c r="ATD54" s="144"/>
      <c r="ATE54" s="141"/>
      <c r="ATF54" s="141"/>
      <c r="ATG54" s="142"/>
      <c r="ATH54" s="142"/>
      <c r="ATI54" s="143"/>
      <c r="ATJ54" s="144"/>
      <c r="ATK54" s="144"/>
      <c r="ATL54" s="144"/>
      <c r="ATM54" s="141"/>
      <c r="ATN54" s="141"/>
      <c r="ATO54" s="142"/>
      <c r="ATP54" s="142"/>
      <c r="ATQ54" s="143"/>
      <c r="ATR54" s="144"/>
      <c r="ATS54" s="144"/>
      <c r="ATT54" s="144"/>
      <c r="ATU54" s="141"/>
      <c r="ATV54" s="141"/>
      <c r="ATW54" s="142"/>
      <c r="ATX54" s="142"/>
      <c r="ATY54" s="143"/>
      <c r="ATZ54" s="144"/>
      <c r="AUA54" s="144"/>
      <c r="AUB54" s="144"/>
      <c r="AUC54" s="141"/>
      <c r="AUD54" s="141"/>
      <c r="AUE54" s="142"/>
      <c r="AUF54" s="142"/>
      <c r="AUG54" s="143"/>
      <c r="AUH54" s="144"/>
      <c r="AUI54" s="144"/>
      <c r="AUJ54" s="144"/>
      <c r="AUK54" s="141"/>
      <c r="AUL54" s="141"/>
      <c r="AUM54" s="142"/>
      <c r="AUN54" s="142"/>
      <c r="AUO54" s="143"/>
      <c r="AUP54" s="144"/>
      <c r="AUQ54" s="144"/>
      <c r="AUR54" s="144"/>
      <c r="AUS54" s="141"/>
      <c r="AUT54" s="141"/>
      <c r="AUU54" s="142"/>
      <c r="AUV54" s="142"/>
      <c r="AUW54" s="143"/>
      <c r="AUX54" s="144"/>
      <c r="AUY54" s="144"/>
      <c r="AUZ54" s="144"/>
      <c r="AVA54" s="141"/>
      <c r="AVB54" s="141"/>
      <c r="AVC54" s="142"/>
      <c r="AVD54" s="142"/>
      <c r="AVE54" s="143"/>
      <c r="AVF54" s="144"/>
      <c r="AVG54" s="144"/>
      <c r="AVH54" s="144"/>
      <c r="AVI54" s="141"/>
      <c r="AVJ54" s="141"/>
      <c r="AVK54" s="142"/>
      <c r="AVL54" s="142"/>
      <c r="AVM54" s="143"/>
      <c r="AVN54" s="144"/>
      <c r="AVO54" s="144"/>
      <c r="AVP54" s="144"/>
      <c r="AVQ54" s="141"/>
      <c r="AVR54" s="141"/>
      <c r="AVS54" s="142"/>
      <c r="AVT54" s="142"/>
      <c r="AVU54" s="143"/>
      <c r="AVV54" s="144"/>
      <c r="AVW54" s="144"/>
      <c r="AVX54" s="144"/>
      <c r="AVY54" s="141"/>
      <c r="AVZ54" s="141"/>
      <c r="AWA54" s="142"/>
      <c r="AWB54" s="142"/>
      <c r="AWC54" s="143"/>
      <c r="AWD54" s="144"/>
      <c r="AWE54" s="144"/>
      <c r="AWF54" s="144"/>
      <c r="AWG54" s="141"/>
      <c r="AWH54" s="141"/>
      <c r="AWI54" s="142"/>
      <c r="AWJ54" s="142"/>
      <c r="AWK54" s="143"/>
      <c r="AWL54" s="144"/>
      <c r="AWM54" s="144"/>
      <c r="AWN54" s="144"/>
      <c r="AWO54" s="141"/>
      <c r="AWP54" s="141"/>
      <c r="AWQ54" s="142"/>
      <c r="AWR54" s="142"/>
      <c r="AWS54" s="143"/>
      <c r="AWT54" s="144"/>
      <c r="AWU54" s="144"/>
      <c r="AWV54" s="144"/>
      <c r="AWW54" s="141"/>
      <c r="AWX54" s="141"/>
      <c r="AWY54" s="142"/>
      <c r="AWZ54" s="142"/>
      <c r="AXA54" s="143"/>
      <c r="AXB54" s="144"/>
      <c r="AXC54" s="144"/>
      <c r="AXD54" s="144"/>
      <c r="AXE54" s="141"/>
      <c r="AXF54" s="141"/>
      <c r="AXG54" s="142"/>
      <c r="AXH54" s="142"/>
      <c r="AXI54" s="143"/>
      <c r="AXJ54" s="144"/>
      <c r="AXK54" s="144"/>
      <c r="AXL54" s="144"/>
      <c r="AXM54" s="141"/>
      <c r="AXN54" s="141"/>
      <c r="AXO54" s="142"/>
      <c r="AXP54" s="142"/>
      <c r="AXQ54" s="143"/>
      <c r="AXR54" s="144"/>
      <c r="AXS54" s="144"/>
      <c r="AXT54" s="144"/>
      <c r="AXU54" s="141"/>
      <c r="AXV54" s="141"/>
      <c r="AXW54" s="142"/>
      <c r="AXX54" s="142"/>
      <c r="AXY54" s="143"/>
      <c r="AXZ54" s="144"/>
      <c r="AYA54" s="144"/>
      <c r="AYB54" s="144"/>
      <c r="AYC54" s="141"/>
      <c r="AYD54" s="141"/>
      <c r="AYE54" s="142"/>
      <c r="AYF54" s="142"/>
      <c r="AYG54" s="143"/>
      <c r="AYH54" s="144"/>
      <c r="AYI54" s="144"/>
      <c r="AYJ54" s="144"/>
      <c r="AYK54" s="141"/>
      <c r="AYL54" s="141"/>
      <c r="AYM54" s="142"/>
      <c r="AYN54" s="142"/>
      <c r="AYO54" s="143"/>
      <c r="AYP54" s="144"/>
      <c r="AYQ54" s="144"/>
      <c r="AYR54" s="144"/>
      <c r="AYS54" s="141"/>
      <c r="AYT54" s="141"/>
      <c r="AYU54" s="142"/>
      <c r="AYV54" s="142"/>
      <c r="AYW54" s="143"/>
      <c r="AYX54" s="144"/>
      <c r="AYY54" s="144"/>
      <c r="AYZ54" s="144"/>
      <c r="AZA54" s="141"/>
      <c r="AZB54" s="141"/>
      <c r="AZC54" s="142"/>
      <c r="AZD54" s="142"/>
      <c r="AZE54" s="143"/>
      <c r="AZF54" s="144"/>
      <c r="AZG54" s="144"/>
      <c r="AZH54" s="144"/>
      <c r="AZI54" s="141"/>
      <c r="AZJ54" s="141"/>
      <c r="AZK54" s="142"/>
      <c r="AZL54" s="142"/>
      <c r="AZM54" s="143"/>
      <c r="AZN54" s="144"/>
      <c r="AZO54" s="144"/>
      <c r="AZP54" s="144"/>
      <c r="AZQ54" s="141"/>
      <c r="AZR54" s="141"/>
      <c r="AZS54" s="142"/>
      <c r="AZT54" s="142"/>
      <c r="AZU54" s="143"/>
      <c r="AZV54" s="144"/>
      <c r="AZW54" s="144"/>
      <c r="AZX54" s="144"/>
      <c r="AZY54" s="141"/>
      <c r="AZZ54" s="141"/>
      <c r="BAA54" s="142"/>
      <c r="BAB54" s="142"/>
      <c r="BAC54" s="143"/>
      <c r="BAD54" s="144"/>
      <c r="BAE54" s="144"/>
      <c r="BAF54" s="144"/>
      <c r="BAG54" s="141"/>
      <c r="BAH54" s="141"/>
      <c r="BAI54" s="142"/>
      <c r="BAJ54" s="142"/>
      <c r="BAK54" s="143"/>
      <c r="BAL54" s="144"/>
      <c r="BAM54" s="144"/>
      <c r="BAN54" s="144"/>
      <c r="BAO54" s="141"/>
      <c r="BAP54" s="141"/>
      <c r="BAQ54" s="142"/>
      <c r="BAR54" s="142"/>
      <c r="BAS54" s="143"/>
      <c r="BAT54" s="144"/>
      <c r="BAU54" s="144"/>
      <c r="BAV54" s="144"/>
      <c r="BAW54" s="141"/>
      <c r="BAX54" s="141"/>
      <c r="BAY54" s="142"/>
      <c r="BAZ54" s="142"/>
      <c r="BBA54" s="143"/>
      <c r="BBB54" s="144"/>
      <c r="BBC54" s="144"/>
      <c r="BBD54" s="144"/>
      <c r="BBE54" s="141"/>
      <c r="BBF54" s="141"/>
      <c r="BBG54" s="142"/>
      <c r="BBH54" s="142"/>
      <c r="BBI54" s="143"/>
      <c r="BBJ54" s="144"/>
      <c r="BBK54" s="144"/>
      <c r="BBL54" s="144"/>
      <c r="BBM54" s="141"/>
      <c r="BBN54" s="141"/>
      <c r="BBO54" s="142"/>
      <c r="BBP54" s="142"/>
      <c r="BBQ54" s="143"/>
      <c r="BBR54" s="144"/>
      <c r="BBS54" s="144"/>
      <c r="BBT54" s="144"/>
      <c r="BBU54" s="141"/>
      <c r="BBV54" s="141"/>
      <c r="BBW54" s="142"/>
      <c r="BBX54" s="142"/>
      <c r="BBY54" s="143"/>
      <c r="BBZ54" s="144"/>
      <c r="BCA54" s="144"/>
      <c r="BCB54" s="144"/>
      <c r="BCC54" s="141"/>
      <c r="BCD54" s="141"/>
      <c r="BCE54" s="142"/>
      <c r="BCF54" s="142"/>
      <c r="BCG54" s="143"/>
      <c r="BCH54" s="144"/>
      <c r="BCI54" s="144"/>
      <c r="BCJ54" s="144"/>
      <c r="BCK54" s="141"/>
      <c r="BCL54" s="141"/>
      <c r="BCM54" s="142"/>
      <c r="BCN54" s="142"/>
      <c r="BCO54" s="143"/>
      <c r="BCP54" s="144"/>
      <c r="BCQ54" s="144"/>
      <c r="BCR54" s="144"/>
      <c r="BCS54" s="141"/>
      <c r="BCT54" s="141"/>
      <c r="BCU54" s="142"/>
      <c r="BCV54" s="142"/>
      <c r="BCW54" s="143"/>
      <c r="BCX54" s="144"/>
      <c r="BCY54" s="144"/>
      <c r="BCZ54" s="144"/>
      <c r="BDA54" s="141"/>
      <c r="BDB54" s="141"/>
      <c r="BDC54" s="142"/>
      <c r="BDD54" s="142"/>
      <c r="BDE54" s="143"/>
      <c r="BDF54" s="144"/>
      <c r="BDG54" s="144"/>
      <c r="BDH54" s="144"/>
      <c r="BDI54" s="141"/>
      <c r="BDJ54" s="141"/>
      <c r="BDK54" s="142"/>
      <c r="BDL54" s="142"/>
      <c r="BDM54" s="143"/>
      <c r="BDN54" s="144"/>
      <c r="BDO54" s="144"/>
      <c r="BDP54" s="144"/>
      <c r="BDQ54" s="141"/>
      <c r="BDR54" s="141"/>
      <c r="BDS54" s="142"/>
      <c r="BDT54" s="142"/>
      <c r="BDU54" s="143"/>
      <c r="BDV54" s="144"/>
      <c r="BDW54" s="144"/>
      <c r="BDX54" s="144"/>
      <c r="BDY54" s="141"/>
      <c r="BDZ54" s="141"/>
      <c r="BEA54" s="142"/>
      <c r="BEB54" s="142"/>
      <c r="BEC54" s="143"/>
      <c r="BED54" s="144"/>
      <c r="BEE54" s="144"/>
      <c r="BEF54" s="144"/>
      <c r="BEG54" s="141"/>
      <c r="BEH54" s="141"/>
      <c r="BEI54" s="142"/>
      <c r="BEJ54" s="142"/>
      <c r="BEK54" s="143"/>
      <c r="BEL54" s="144"/>
      <c r="BEM54" s="144"/>
      <c r="BEN54" s="144"/>
      <c r="BEO54" s="141"/>
      <c r="BEP54" s="141"/>
      <c r="BEQ54" s="142"/>
      <c r="BER54" s="142"/>
      <c r="BES54" s="143"/>
      <c r="BET54" s="144"/>
      <c r="BEU54" s="144"/>
      <c r="BEV54" s="144"/>
      <c r="BEW54" s="141"/>
      <c r="BEX54" s="141"/>
      <c r="BEY54" s="142"/>
      <c r="BEZ54" s="142"/>
      <c r="BFA54" s="143"/>
      <c r="BFB54" s="144"/>
      <c r="BFC54" s="144"/>
      <c r="BFD54" s="144"/>
      <c r="BFE54" s="141"/>
      <c r="BFF54" s="141"/>
      <c r="BFG54" s="142"/>
      <c r="BFH54" s="142"/>
      <c r="BFI54" s="143"/>
      <c r="BFJ54" s="144"/>
      <c r="BFK54" s="144"/>
      <c r="BFL54" s="144"/>
      <c r="BFM54" s="141"/>
      <c r="BFN54" s="141"/>
      <c r="BFO54" s="142"/>
      <c r="BFP54" s="142"/>
      <c r="BFQ54" s="143"/>
      <c r="BFR54" s="144"/>
      <c r="BFS54" s="144"/>
      <c r="BFT54" s="144"/>
      <c r="BFU54" s="141"/>
      <c r="BFV54" s="141"/>
      <c r="BFW54" s="142"/>
      <c r="BFX54" s="142"/>
      <c r="BFY54" s="143"/>
      <c r="BFZ54" s="144"/>
      <c r="BGA54" s="144"/>
      <c r="BGB54" s="144"/>
      <c r="BGC54" s="141"/>
      <c r="BGD54" s="141"/>
      <c r="BGE54" s="142"/>
      <c r="BGF54" s="142"/>
      <c r="BGG54" s="143"/>
      <c r="BGH54" s="144"/>
      <c r="BGI54" s="144"/>
      <c r="BGJ54" s="144"/>
      <c r="BGK54" s="141"/>
      <c r="BGL54" s="141"/>
      <c r="BGM54" s="142"/>
      <c r="BGN54" s="142"/>
      <c r="BGO54" s="143"/>
      <c r="BGP54" s="144"/>
      <c r="BGQ54" s="144"/>
      <c r="BGR54" s="144"/>
      <c r="BGS54" s="141"/>
      <c r="BGT54" s="141"/>
      <c r="BGU54" s="142"/>
      <c r="BGV54" s="142"/>
      <c r="BGW54" s="143"/>
      <c r="BGX54" s="144"/>
      <c r="BGY54" s="144"/>
      <c r="BGZ54" s="144"/>
      <c r="BHA54" s="141"/>
      <c r="BHB54" s="141"/>
      <c r="BHC54" s="142"/>
      <c r="BHD54" s="142"/>
      <c r="BHE54" s="143"/>
      <c r="BHF54" s="144"/>
      <c r="BHG54" s="144"/>
      <c r="BHH54" s="144"/>
      <c r="BHI54" s="141"/>
      <c r="BHJ54" s="141"/>
      <c r="BHK54" s="142"/>
      <c r="BHL54" s="142"/>
      <c r="BHM54" s="143"/>
      <c r="BHN54" s="144"/>
      <c r="BHO54" s="144"/>
      <c r="BHP54" s="144"/>
      <c r="BHQ54" s="141"/>
      <c r="BHR54" s="141"/>
      <c r="BHS54" s="142"/>
      <c r="BHT54" s="142"/>
      <c r="BHU54" s="143"/>
      <c r="BHV54" s="144"/>
      <c r="BHW54" s="144"/>
      <c r="BHX54" s="144"/>
      <c r="BHY54" s="141"/>
      <c r="BHZ54" s="141"/>
      <c r="BIA54" s="142"/>
      <c r="BIB54" s="142"/>
      <c r="BIC54" s="143"/>
      <c r="BID54" s="144"/>
      <c r="BIE54" s="144"/>
      <c r="BIF54" s="144"/>
      <c r="BIG54" s="141"/>
      <c r="BIH54" s="141"/>
      <c r="BII54" s="142"/>
      <c r="BIJ54" s="142"/>
      <c r="BIK54" s="143"/>
      <c r="BIL54" s="144"/>
      <c r="BIM54" s="144"/>
      <c r="BIN54" s="144"/>
      <c r="BIO54" s="141"/>
      <c r="BIP54" s="141"/>
      <c r="BIQ54" s="142"/>
      <c r="BIR54" s="142"/>
      <c r="BIS54" s="143"/>
      <c r="BIT54" s="144"/>
      <c r="BIU54" s="144"/>
      <c r="BIV54" s="144"/>
      <c r="BIW54" s="141"/>
      <c r="BIX54" s="141"/>
      <c r="BIY54" s="142"/>
      <c r="BIZ54" s="142"/>
      <c r="BJA54" s="143"/>
      <c r="BJB54" s="144"/>
      <c r="BJC54" s="144"/>
      <c r="BJD54" s="144"/>
      <c r="BJE54" s="141"/>
      <c r="BJF54" s="141"/>
      <c r="BJG54" s="142"/>
      <c r="BJH54" s="142"/>
      <c r="BJI54" s="143"/>
      <c r="BJJ54" s="144"/>
      <c r="BJK54" s="144"/>
      <c r="BJL54" s="144"/>
      <c r="BJM54" s="141"/>
      <c r="BJN54" s="141"/>
      <c r="BJO54" s="142"/>
      <c r="BJP54" s="142"/>
      <c r="BJQ54" s="143"/>
      <c r="BJR54" s="144"/>
      <c r="BJS54" s="144"/>
      <c r="BJT54" s="144"/>
      <c r="BJU54" s="141"/>
      <c r="BJV54" s="141"/>
      <c r="BJW54" s="142"/>
      <c r="BJX54" s="142"/>
      <c r="BJY54" s="143"/>
      <c r="BJZ54" s="144"/>
      <c r="BKA54" s="144"/>
      <c r="BKB54" s="144"/>
      <c r="BKC54" s="141"/>
      <c r="BKD54" s="141"/>
      <c r="BKE54" s="142"/>
      <c r="BKF54" s="142"/>
      <c r="BKG54" s="143"/>
      <c r="BKH54" s="144"/>
      <c r="BKI54" s="144"/>
      <c r="BKJ54" s="144"/>
      <c r="BKK54" s="141"/>
      <c r="BKL54" s="141"/>
      <c r="BKM54" s="142"/>
      <c r="BKN54" s="142"/>
      <c r="BKO54" s="143"/>
      <c r="BKP54" s="144"/>
      <c r="BKQ54" s="144"/>
      <c r="BKR54" s="144"/>
      <c r="BKS54" s="141"/>
      <c r="BKT54" s="141"/>
      <c r="BKU54" s="142"/>
      <c r="BKV54" s="142"/>
      <c r="BKW54" s="143"/>
      <c r="BKX54" s="144"/>
      <c r="BKY54" s="144"/>
      <c r="BKZ54" s="144"/>
      <c r="BLA54" s="141"/>
      <c r="BLB54" s="141"/>
      <c r="BLC54" s="142"/>
      <c r="BLD54" s="142"/>
      <c r="BLE54" s="143"/>
      <c r="BLF54" s="144"/>
      <c r="BLG54" s="144"/>
      <c r="BLH54" s="144"/>
      <c r="BLI54" s="141"/>
      <c r="BLJ54" s="141"/>
      <c r="BLK54" s="142"/>
      <c r="BLL54" s="142"/>
      <c r="BLM54" s="143"/>
      <c r="BLN54" s="144"/>
      <c r="BLO54" s="144"/>
      <c r="BLP54" s="144"/>
      <c r="BLQ54" s="141"/>
      <c r="BLR54" s="141"/>
      <c r="BLS54" s="142"/>
      <c r="BLT54" s="142"/>
      <c r="BLU54" s="143"/>
      <c r="BLV54" s="144"/>
      <c r="BLW54" s="144"/>
      <c r="BLX54" s="144"/>
      <c r="BLY54" s="141"/>
      <c r="BLZ54" s="141"/>
      <c r="BMA54" s="142"/>
      <c r="BMB54" s="142"/>
      <c r="BMC54" s="143"/>
      <c r="BMD54" s="144"/>
      <c r="BME54" s="144"/>
      <c r="BMF54" s="144"/>
      <c r="BMG54" s="141"/>
      <c r="BMH54" s="141"/>
      <c r="BMI54" s="142"/>
      <c r="BMJ54" s="142"/>
      <c r="BMK54" s="143"/>
      <c r="BML54" s="144"/>
      <c r="BMM54" s="144"/>
      <c r="BMN54" s="144"/>
      <c r="BMO54" s="141"/>
      <c r="BMP54" s="141"/>
      <c r="BMQ54" s="142"/>
      <c r="BMR54" s="142"/>
      <c r="BMS54" s="143"/>
      <c r="BMT54" s="144"/>
      <c r="BMU54" s="144"/>
      <c r="BMV54" s="144"/>
      <c r="BMW54" s="141"/>
      <c r="BMX54" s="141"/>
      <c r="BMY54" s="142"/>
      <c r="BMZ54" s="142"/>
      <c r="BNA54" s="143"/>
      <c r="BNB54" s="144"/>
      <c r="BNC54" s="144"/>
      <c r="BND54" s="144"/>
      <c r="BNE54" s="141"/>
      <c r="BNF54" s="141"/>
      <c r="BNG54" s="142"/>
      <c r="BNH54" s="142"/>
      <c r="BNI54" s="143"/>
      <c r="BNJ54" s="144"/>
      <c r="BNK54" s="144"/>
      <c r="BNL54" s="144"/>
      <c r="BNM54" s="141"/>
      <c r="BNN54" s="141"/>
      <c r="BNO54" s="142"/>
      <c r="BNP54" s="142"/>
      <c r="BNQ54" s="143"/>
      <c r="BNR54" s="144"/>
      <c r="BNS54" s="144"/>
      <c r="BNT54" s="144"/>
      <c r="BNU54" s="141"/>
      <c r="BNV54" s="141"/>
      <c r="BNW54" s="142"/>
      <c r="BNX54" s="142"/>
      <c r="BNY54" s="143"/>
      <c r="BNZ54" s="144"/>
      <c r="BOA54" s="144"/>
      <c r="BOB54" s="144"/>
      <c r="BOC54" s="141"/>
      <c r="BOD54" s="141"/>
      <c r="BOE54" s="142"/>
      <c r="BOF54" s="142"/>
      <c r="BOG54" s="143"/>
      <c r="BOH54" s="144"/>
      <c r="BOI54" s="144"/>
      <c r="BOJ54" s="144"/>
      <c r="BOK54" s="141"/>
      <c r="BOL54" s="141"/>
      <c r="BOM54" s="142"/>
      <c r="BON54" s="142"/>
      <c r="BOO54" s="143"/>
      <c r="BOP54" s="144"/>
      <c r="BOQ54" s="144"/>
      <c r="BOR54" s="144"/>
      <c r="BOS54" s="141"/>
      <c r="BOT54" s="141"/>
      <c r="BOU54" s="142"/>
      <c r="BOV54" s="142"/>
      <c r="BOW54" s="143"/>
      <c r="BOX54" s="144"/>
      <c r="BOY54" s="144"/>
      <c r="BOZ54" s="144"/>
      <c r="BPA54" s="141"/>
      <c r="BPB54" s="141"/>
      <c r="BPC54" s="142"/>
      <c r="BPD54" s="142"/>
      <c r="BPE54" s="143"/>
      <c r="BPF54" s="144"/>
      <c r="BPG54" s="144"/>
      <c r="BPH54" s="144"/>
      <c r="BPI54" s="141"/>
      <c r="BPJ54" s="141"/>
      <c r="BPK54" s="142"/>
      <c r="BPL54" s="142"/>
      <c r="BPM54" s="143"/>
      <c r="BPN54" s="144"/>
      <c r="BPO54" s="144"/>
      <c r="BPP54" s="144"/>
      <c r="BPQ54" s="141"/>
      <c r="BPR54" s="141"/>
      <c r="BPS54" s="142"/>
      <c r="BPT54" s="142"/>
      <c r="BPU54" s="143"/>
      <c r="BPV54" s="144"/>
      <c r="BPW54" s="144"/>
      <c r="BPX54" s="144"/>
      <c r="BPY54" s="141"/>
      <c r="BPZ54" s="141"/>
      <c r="BQA54" s="142"/>
      <c r="BQB54" s="142"/>
      <c r="BQC54" s="143"/>
      <c r="BQD54" s="144"/>
      <c r="BQE54" s="144"/>
      <c r="BQF54" s="144"/>
      <c r="BQG54" s="141"/>
      <c r="BQH54" s="141"/>
      <c r="BQI54" s="142"/>
      <c r="BQJ54" s="142"/>
      <c r="BQK54" s="143"/>
      <c r="BQL54" s="144"/>
      <c r="BQM54" s="144"/>
      <c r="BQN54" s="144"/>
      <c r="BQO54" s="141"/>
      <c r="BQP54" s="141"/>
      <c r="BQQ54" s="142"/>
      <c r="BQR54" s="142"/>
      <c r="BQS54" s="143"/>
      <c r="BQT54" s="144"/>
      <c r="BQU54" s="144"/>
      <c r="BQV54" s="144"/>
      <c r="BQW54" s="141"/>
      <c r="BQX54" s="141"/>
      <c r="BQY54" s="142"/>
      <c r="BQZ54" s="142"/>
      <c r="BRA54" s="143"/>
      <c r="BRB54" s="144"/>
      <c r="BRC54" s="144"/>
      <c r="BRD54" s="144"/>
      <c r="BRE54" s="141"/>
      <c r="BRF54" s="141"/>
      <c r="BRG54" s="142"/>
      <c r="BRH54" s="142"/>
      <c r="BRI54" s="143"/>
      <c r="BRJ54" s="144"/>
      <c r="BRK54" s="144"/>
      <c r="BRL54" s="144"/>
      <c r="BRM54" s="141"/>
      <c r="BRN54" s="141"/>
      <c r="BRO54" s="142"/>
      <c r="BRP54" s="142"/>
      <c r="BRQ54" s="143"/>
      <c r="BRR54" s="144"/>
      <c r="BRS54" s="144"/>
      <c r="BRT54" s="144"/>
      <c r="BRU54" s="141"/>
      <c r="BRV54" s="141"/>
      <c r="BRW54" s="142"/>
      <c r="BRX54" s="142"/>
      <c r="BRY54" s="143"/>
      <c r="BRZ54" s="144"/>
      <c r="BSA54" s="144"/>
      <c r="BSB54" s="144"/>
      <c r="BSC54" s="141"/>
      <c r="BSD54" s="141"/>
      <c r="BSE54" s="142"/>
      <c r="BSF54" s="142"/>
      <c r="BSG54" s="143"/>
      <c r="BSH54" s="144"/>
      <c r="BSI54" s="144"/>
      <c r="BSJ54" s="144"/>
      <c r="BSK54" s="141"/>
      <c r="BSL54" s="141"/>
      <c r="BSM54" s="142"/>
      <c r="BSN54" s="142"/>
      <c r="BSO54" s="143"/>
      <c r="BSP54" s="144"/>
      <c r="BSQ54" s="144"/>
      <c r="BSR54" s="144"/>
      <c r="BSS54" s="141"/>
      <c r="BST54" s="141"/>
      <c r="BSU54" s="142"/>
      <c r="BSV54" s="142"/>
      <c r="BSW54" s="143"/>
      <c r="BSX54" s="144"/>
      <c r="BSY54" s="144"/>
      <c r="BSZ54" s="144"/>
      <c r="BTA54" s="141"/>
      <c r="BTB54" s="141"/>
      <c r="BTC54" s="142"/>
      <c r="BTD54" s="142"/>
      <c r="BTE54" s="143"/>
      <c r="BTF54" s="144"/>
      <c r="BTG54" s="144"/>
      <c r="BTH54" s="144"/>
      <c r="BTI54" s="141"/>
      <c r="BTJ54" s="141"/>
      <c r="BTK54" s="142"/>
      <c r="BTL54" s="142"/>
      <c r="BTM54" s="143"/>
      <c r="BTN54" s="144"/>
      <c r="BTO54" s="144"/>
      <c r="BTP54" s="144"/>
      <c r="BTQ54" s="141"/>
      <c r="BTR54" s="141"/>
      <c r="BTS54" s="142"/>
      <c r="BTT54" s="142"/>
      <c r="BTU54" s="143"/>
      <c r="BTV54" s="144"/>
      <c r="BTW54" s="144"/>
      <c r="BTX54" s="144"/>
      <c r="BTY54" s="141"/>
      <c r="BTZ54" s="141"/>
      <c r="BUA54" s="142"/>
      <c r="BUB54" s="142"/>
      <c r="BUC54" s="143"/>
      <c r="BUD54" s="144"/>
      <c r="BUE54" s="144"/>
      <c r="BUF54" s="144"/>
      <c r="BUG54" s="141"/>
      <c r="BUH54" s="141"/>
      <c r="BUI54" s="142"/>
      <c r="BUJ54" s="142"/>
      <c r="BUK54" s="143"/>
      <c r="BUL54" s="144"/>
      <c r="BUM54" s="144"/>
      <c r="BUN54" s="144"/>
      <c r="BUO54" s="141"/>
      <c r="BUP54" s="141"/>
      <c r="BUQ54" s="142"/>
      <c r="BUR54" s="142"/>
      <c r="BUS54" s="143"/>
      <c r="BUT54" s="144"/>
      <c r="BUU54" s="144"/>
      <c r="BUV54" s="144"/>
      <c r="BUW54" s="141"/>
      <c r="BUX54" s="141"/>
      <c r="BUY54" s="142"/>
      <c r="BUZ54" s="142"/>
      <c r="BVA54" s="143"/>
      <c r="BVB54" s="144"/>
      <c r="BVC54" s="144"/>
      <c r="BVD54" s="144"/>
      <c r="BVE54" s="141"/>
      <c r="BVF54" s="141"/>
      <c r="BVG54" s="142"/>
      <c r="BVH54" s="142"/>
      <c r="BVI54" s="143"/>
      <c r="BVJ54" s="144"/>
      <c r="BVK54" s="144"/>
      <c r="BVL54" s="144"/>
      <c r="BVM54" s="141"/>
      <c r="BVN54" s="141"/>
      <c r="BVO54" s="142"/>
      <c r="BVP54" s="142"/>
      <c r="BVQ54" s="143"/>
      <c r="BVR54" s="144"/>
      <c r="BVS54" s="144"/>
      <c r="BVT54" s="144"/>
      <c r="BVU54" s="141"/>
      <c r="BVV54" s="141"/>
      <c r="BVW54" s="142"/>
      <c r="BVX54" s="142"/>
      <c r="BVY54" s="143"/>
      <c r="BVZ54" s="144"/>
      <c r="BWA54" s="144"/>
      <c r="BWB54" s="144"/>
      <c r="BWC54" s="141"/>
      <c r="BWD54" s="141"/>
      <c r="BWE54" s="142"/>
      <c r="BWF54" s="142"/>
      <c r="BWG54" s="143"/>
      <c r="BWH54" s="144"/>
      <c r="BWI54" s="144"/>
      <c r="BWJ54" s="144"/>
      <c r="BWK54" s="141"/>
      <c r="BWL54" s="141"/>
      <c r="BWM54" s="142"/>
      <c r="BWN54" s="142"/>
      <c r="BWO54" s="143"/>
      <c r="BWP54" s="144"/>
      <c r="BWQ54" s="144"/>
      <c r="BWR54" s="144"/>
      <c r="BWS54" s="141"/>
      <c r="BWT54" s="141"/>
      <c r="BWU54" s="142"/>
      <c r="BWV54" s="142"/>
      <c r="BWW54" s="143"/>
      <c r="BWX54" s="144"/>
      <c r="BWY54" s="144"/>
      <c r="BWZ54" s="144"/>
      <c r="BXA54" s="141"/>
      <c r="BXB54" s="141"/>
      <c r="BXC54" s="142"/>
      <c r="BXD54" s="142"/>
      <c r="BXE54" s="143"/>
      <c r="BXF54" s="144"/>
      <c r="BXG54" s="144"/>
      <c r="BXH54" s="144"/>
      <c r="BXI54" s="141"/>
      <c r="BXJ54" s="141"/>
      <c r="BXK54" s="142"/>
      <c r="BXL54" s="142"/>
      <c r="BXM54" s="143"/>
      <c r="BXN54" s="144"/>
      <c r="BXO54" s="144"/>
      <c r="BXP54" s="144"/>
      <c r="BXQ54" s="141"/>
      <c r="BXR54" s="141"/>
      <c r="BXS54" s="142"/>
      <c r="BXT54" s="142"/>
      <c r="BXU54" s="143"/>
      <c r="BXV54" s="144"/>
      <c r="BXW54" s="144"/>
      <c r="BXX54" s="144"/>
      <c r="BXY54" s="141"/>
      <c r="BXZ54" s="141"/>
      <c r="BYA54" s="142"/>
      <c r="BYB54" s="142"/>
      <c r="BYC54" s="143"/>
      <c r="BYD54" s="144"/>
      <c r="BYE54" s="144"/>
      <c r="BYF54" s="144"/>
      <c r="BYG54" s="141"/>
      <c r="BYH54" s="141"/>
      <c r="BYI54" s="142"/>
      <c r="BYJ54" s="142"/>
      <c r="BYK54" s="143"/>
      <c r="BYL54" s="144"/>
      <c r="BYM54" s="144"/>
      <c r="BYN54" s="144"/>
      <c r="BYO54" s="141"/>
      <c r="BYP54" s="141"/>
      <c r="BYQ54" s="142"/>
      <c r="BYR54" s="142"/>
      <c r="BYS54" s="143"/>
      <c r="BYT54" s="144"/>
      <c r="BYU54" s="144"/>
      <c r="BYV54" s="144"/>
      <c r="BYW54" s="141"/>
      <c r="BYX54" s="141"/>
      <c r="BYY54" s="142"/>
      <c r="BYZ54" s="142"/>
      <c r="BZA54" s="143"/>
      <c r="BZB54" s="144"/>
      <c r="BZC54" s="144"/>
      <c r="BZD54" s="144"/>
      <c r="BZE54" s="141"/>
      <c r="BZF54" s="141"/>
      <c r="BZG54" s="142"/>
      <c r="BZH54" s="142"/>
      <c r="BZI54" s="143"/>
      <c r="BZJ54" s="144"/>
      <c r="BZK54" s="144"/>
      <c r="BZL54" s="144"/>
      <c r="BZM54" s="141"/>
      <c r="BZN54" s="141"/>
      <c r="BZO54" s="142"/>
      <c r="BZP54" s="142"/>
      <c r="BZQ54" s="143"/>
      <c r="BZR54" s="144"/>
      <c r="BZS54" s="144"/>
      <c r="BZT54" s="144"/>
      <c r="BZU54" s="141"/>
      <c r="BZV54" s="141"/>
      <c r="BZW54" s="142"/>
      <c r="BZX54" s="142"/>
      <c r="BZY54" s="143"/>
      <c r="BZZ54" s="144"/>
      <c r="CAA54" s="144"/>
      <c r="CAB54" s="144"/>
      <c r="CAC54" s="141"/>
      <c r="CAD54" s="141"/>
      <c r="CAE54" s="142"/>
      <c r="CAF54" s="142"/>
      <c r="CAG54" s="143"/>
      <c r="CAH54" s="144"/>
      <c r="CAI54" s="144"/>
      <c r="CAJ54" s="144"/>
      <c r="CAK54" s="141"/>
      <c r="CAL54" s="141"/>
      <c r="CAM54" s="142"/>
      <c r="CAN54" s="142"/>
      <c r="CAO54" s="143"/>
      <c r="CAP54" s="144"/>
      <c r="CAQ54" s="144"/>
      <c r="CAR54" s="144"/>
      <c r="CAS54" s="141"/>
      <c r="CAT54" s="141"/>
      <c r="CAU54" s="142"/>
      <c r="CAV54" s="142"/>
      <c r="CAW54" s="143"/>
      <c r="CAX54" s="144"/>
      <c r="CAY54" s="144"/>
      <c r="CAZ54" s="144"/>
      <c r="CBA54" s="141"/>
      <c r="CBB54" s="141"/>
      <c r="CBC54" s="142"/>
      <c r="CBD54" s="142"/>
      <c r="CBE54" s="143"/>
      <c r="CBF54" s="144"/>
      <c r="CBG54" s="144"/>
      <c r="CBH54" s="144"/>
      <c r="CBI54" s="141"/>
      <c r="CBJ54" s="141"/>
      <c r="CBK54" s="142"/>
      <c r="CBL54" s="142"/>
      <c r="CBM54" s="143"/>
      <c r="CBN54" s="144"/>
      <c r="CBO54" s="144"/>
      <c r="CBP54" s="144"/>
      <c r="CBQ54" s="141"/>
      <c r="CBR54" s="141"/>
      <c r="CBS54" s="142"/>
      <c r="CBT54" s="142"/>
      <c r="CBU54" s="143"/>
      <c r="CBV54" s="144"/>
      <c r="CBW54" s="144"/>
      <c r="CBX54" s="144"/>
      <c r="CBY54" s="141"/>
      <c r="CBZ54" s="141"/>
      <c r="CCA54" s="142"/>
      <c r="CCB54" s="142"/>
      <c r="CCC54" s="143"/>
      <c r="CCD54" s="144"/>
      <c r="CCE54" s="144"/>
      <c r="CCF54" s="144"/>
      <c r="CCG54" s="141"/>
      <c r="CCH54" s="141"/>
      <c r="CCI54" s="142"/>
      <c r="CCJ54" s="142"/>
      <c r="CCK54" s="143"/>
      <c r="CCL54" s="144"/>
      <c r="CCM54" s="144"/>
      <c r="CCN54" s="144"/>
      <c r="CCO54" s="141"/>
      <c r="CCP54" s="141"/>
      <c r="CCQ54" s="142"/>
      <c r="CCR54" s="142"/>
      <c r="CCS54" s="143"/>
      <c r="CCT54" s="144"/>
      <c r="CCU54" s="144"/>
      <c r="CCV54" s="144"/>
      <c r="CCW54" s="141"/>
      <c r="CCX54" s="141"/>
      <c r="CCY54" s="142"/>
      <c r="CCZ54" s="142"/>
      <c r="CDA54" s="143"/>
      <c r="CDB54" s="144"/>
      <c r="CDC54" s="144"/>
      <c r="CDD54" s="144"/>
      <c r="CDE54" s="141"/>
      <c r="CDF54" s="141"/>
      <c r="CDG54" s="142"/>
      <c r="CDH54" s="142"/>
      <c r="CDI54" s="143"/>
      <c r="CDJ54" s="144"/>
      <c r="CDK54" s="144"/>
      <c r="CDL54" s="144"/>
      <c r="CDM54" s="141"/>
      <c r="CDN54" s="141"/>
      <c r="CDO54" s="142"/>
      <c r="CDP54" s="142"/>
      <c r="CDQ54" s="143"/>
      <c r="CDR54" s="144"/>
      <c r="CDS54" s="144"/>
      <c r="CDT54" s="144"/>
      <c r="CDU54" s="141"/>
      <c r="CDV54" s="141"/>
      <c r="CDW54" s="142"/>
      <c r="CDX54" s="142"/>
      <c r="CDY54" s="143"/>
      <c r="CDZ54" s="144"/>
      <c r="CEA54" s="144"/>
      <c r="CEB54" s="144"/>
      <c r="CEC54" s="141"/>
      <c r="CED54" s="141"/>
      <c r="CEE54" s="142"/>
      <c r="CEF54" s="142"/>
      <c r="CEG54" s="143"/>
      <c r="CEH54" s="144"/>
      <c r="CEI54" s="144"/>
      <c r="CEJ54" s="144"/>
      <c r="CEK54" s="141"/>
      <c r="CEL54" s="141"/>
      <c r="CEM54" s="142"/>
      <c r="CEN54" s="142"/>
      <c r="CEO54" s="143"/>
      <c r="CEP54" s="144"/>
      <c r="CEQ54" s="144"/>
      <c r="CER54" s="144"/>
      <c r="CES54" s="141"/>
      <c r="CET54" s="141"/>
      <c r="CEU54" s="142"/>
      <c r="CEV54" s="142"/>
      <c r="CEW54" s="143"/>
      <c r="CEX54" s="144"/>
      <c r="CEY54" s="144"/>
      <c r="CEZ54" s="144"/>
      <c r="CFA54" s="141"/>
      <c r="CFB54" s="141"/>
      <c r="CFC54" s="142"/>
      <c r="CFD54" s="142"/>
      <c r="CFE54" s="143"/>
      <c r="CFF54" s="144"/>
      <c r="CFG54" s="144"/>
      <c r="CFH54" s="144"/>
      <c r="CFI54" s="141"/>
      <c r="CFJ54" s="141"/>
      <c r="CFK54" s="142"/>
      <c r="CFL54" s="142"/>
      <c r="CFM54" s="143"/>
      <c r="CFN54" s="144"/>
      <c r="CFO54" s="144"/>
      <c r="CFP54" s="144"/>
      <c r="CFQ54" s="141"/>
      <c r="CFR54" s="141"/>
      <c r="CFS54" s="142"/>
      <c r="CFT54" s="142"/>
      <c r="CFU54" s="143"/>
      <c r="CFV54" s="144"/>
      <c r="CFW54" s="144"/>
      <c r="CFX54" s="144"/>
      <c r="CFY54" s="141"/>
      <c r="CFZ54" s="141"/>
      <c r="CGA54" s="142"/>
      <c r="CGB54" s="142"/>
      <c r="CGC54" s="143"/>
      <c r="CGD54" s="144"/>
      <c r="CGE54" s="144"/>
      <c r="CGF54" s="144"/>
      <c r="CGG54" s="141"/>
      <c r="CGH54" s="141"/>
      <c r="CGI54" s="142"/>
      <c r="CGJ54" s="142"/>
      <c r="CGK54" s="143"/>
      <c r="CGL54" s="144"/>
      <c r="CGM54" s="144"/>
      <c r="CGN54" s="144"/>
      <c r="CGO54" s="141"/>
      <c r="CGP54" s="141"/>
      <c r="CGQ54" s="142"/>
      <c r="CGR54" s="142"/>
      <c r="CGS54" s="143"/>
      <c r="CGT54" s="144"/>
      <c r="CGU54" s="144"/>
      <c r="CGV54" s="144"/>
      <c r="CGW54" s="141"/>
      <c r="CGX54" s="141"/>
      <c r="CGY54" s="142"/>
      <c r="CGZ54" s="142"/>
      <c r="CHA54" s="143"/>
      <c r="CHB54" s="144"/>
      <c r="CHC54" s="144"/>
      <c r="CHD54" s="144"/>
      <c r="CHE54" s="141"/>
      <c r="CHF54" s="141"/>
      <c r="CHG54" s="142"/>
      <c r="CHH54" s="142"/>
      <c r="CHI54" s="143"/>
      <c r="CHJ54" s="144"/>
      <c r="CHK54" s="144"/>
      <c r="CHL54" s="144"/>
      <c r="CHM54" s="141"/>
      <c r="CHN54" s="141"/>
      <c r="CHO54" s="142"/>
      <c r="CHP54" s="142"/>
      <c r="CHQ54" s="143"/>
      <c r="CHR54" s="144"/>
      <c r="CHS54" s="144"/>
      <c r="CHT54" s="144"/>
      <c r="CHU54" s="141"/>
      <c r="CHV54" s="141"/>
      <c r="CHW54" s="142"/>
      <c r="CHX54" s="142"/>
      <c r="CHY54" s="143"/>
      <c r="CHZ54" s="144"/>
      <c r="CIA54" s="144"/>
      <c r="CIB54" s="144"/>
      <c r="CIC54" s="141"/>
      <c r="CID54" s="141"/>
      <c r="CIE54" s="142"/>
      <c r="CIF54" s="142"/>
      <c r="CIG54" s="143"/>
      <c r="CIH54" s="144"/>
      <c r="CII54" s="144"/>
      <c r="CIJ54" s="144"/>
      <c r="CIK54" s="141"/>
      <c r="CIL54" s="141"/>
      <c r="CIM54" s="142"/>
      <c r="CIN54" s="142"/>
      <c r="CIO54" s="143"/>
      <c r="CIP54" s="144"/>
      <c r="CIQ54" s="144"/>
      <c r="CIR54" s="144"/>
      <c r="CIS54" s="141"/>
      <c r="CIT54" s="141"/>
      <c r="CIU54" s="142"/>
      <c r="CIV54" s="142"/>
      <c r="CIW54" s="143"/>
      <c r="CIX54" s="144"/>
      <c r="CIY54" s="144"/>
      <c r="CIZ54" s="144"/>
      <c r="CJA54" s="141"/>
      <c r="CJB54" s="141"/>
      <c r="CJC54" s="142"/>
      <c r="CJD54" s="142"/>
      <c r="CJE54" s="143"/>
      <c r="CJF54" s="144"/>
      <c r="CJG54" s="144"/>
      <c r="CJH54" s="144"/>
      <c r="CJI54" s="141"/>
      <c r="CJJ54" s="141"/>
      <c r="CJK54" s="142"/>
      <c r="CJL54" s="142"/>
      <c r="CJM54" s="143"/>
      <c r="CJN54" s="144"/>
      <c r="CJO54" s="144"/>
      <c r="CJP54" s="144"/>
      <c r="CJQ54" s="141"/>
      <c r="CJR54" s="141"/>
      <c r="CJS54" s="142"/>
      <c r="CJT54" s="142"/>
      <c r="CJU54" s="143"/>
      <c r="CJV54" s="144"/>
      <c r="CJW54" s="144"/>
      <c r="CJX54" s="144"/>
      <c r="CJY54" s="141"/>
      <c r="CJZ54" s="141"/>
      <c r="CKA54" s="142"/>
      <c r="CKB54" s="142"/>
      <c r="CKC54" s="143"/>
      <c r="CKD54" s="144"/>
      <c r="CKE54" s="144"/>
      <c r="CKF54" s="144"/>
      <c r="CKG54" s="141"/>
      <c r="CKH54" s="141"/>
      <c r="CKI54" s="142"/>
      <c r="CKJ54" s="142"/>
      <c r="CKK54" s="143"/>
      <c r="CKL54" s="144"/>
      <c r="CKM54" s="144"/>
      <c r="CKN54" s="144"/>
      <c r="CKO54" s="141"/>
      <c r="CKP54" s="141"/>
      <c r="CKQ54" s="142"/>
      <c r="CKR54" s="142"/>
      <c r="CKS54" s="143"/>
      <c r="CKT54" s="144"/>
      <c r="CKU54" s="144"/>
      <c r="CKV54" s="144"/>
      <c r="CKW54" s="141"/>
      <c r="CKX54" s="141"/>
      <c r="CKY54" s="142"/>
      <c r="CKZ54" s="142"/>
      <c r="CLA54" s="143"/>
      <c r="CLB54" s="144"/>
      <c r="CLC54" s="144"/>
      <c r="CLD54" s="144"/>
      <c r="CLE54" s="141"/>
      <c r="CLF54" s="141"/>
      <c r="CLG54" s="142"/>
      <c r="CLH54" s="142"/>
      <c r="CLI54" s="143"/>
      <c r="CLJ54" s="144"/>
      <c r="CLK54" s="144"/>
      <c r="CLL54" s="144"/>
      <c r="CLM54" s="141"/>
      <c r="CLN54" s="141"/>
      <c r="CLO54" s="142"/>
      <c r="CLP54" s="142"/>
      <c r="CLQ54" s="143"/>
      <c r="CLR54" s="144"/>
      <c r="CLS54" s="144"/>
      <c r="CLT54" s="144"/>
      <c r="CLU54" s="141"/>
      <c r="CLV54" s="141"/>
      <c r="CLW54" s="142"/>
      <c r="CLX54" s="142"/>
      <c r="CLY54" s="143"/>
      <c r="CLZ54" s="144"/>
      <c r="CMA54" s="144"/>
      <c r="CMB54" s="144"/>
      <c r="CMC54" s="141"/>
      <c r="CMD54" s="141"/>
      <c r="CME54" s="142"/>
      <c r="CMF54" s="142"/>
      <c r="CMG54" s="143"/>
      <c r="CMH54" s="144"/>
      <c r="CMI54" s="144"/>
      <c r="CMJ54" s="144"/>
      <c r="CMK54" s="141"/>
      <c r="CML54" s="141"/>
      <c r="CMM54" s="142"/>
      <c r="CMN54" s="142"/>
      <c r="CMO54" s="143"/>
      <c r="CMP54" s="144"/>
      <c r="CMQ54" s="144"/>
      <c r="CMR54" s="144"/>
      <c r="CMS54" s="141"/>
      <c r="CMT54" s="141"/>
      <c r="CMU54" s="142"/>
      <c r="CMV54" s="142"/>
      <c r="CMW54" s="143"/>
      <c r="CMX54" s="144"/>
      <c r="CMY54" s="144"/>
      <c r="CMZ54" s="144"/>
      <c r="CNA54" s="141"/>
      <c r="CNB54" s="141"/>
      <c r="CNC54" s="142"/>
      <c r="CND54" s="142"/>
      <c r="CNE54" s="143"/>
      <c r="CNF54" s="144"/>
      <c r="CNG54" s="144"/>
      <c r="CNH54" s="144"/>
      <c r="CNI54" s="141"/>
      <c r="CNJ54" s="141"/>
      <c r="CNK54" s="142"/>
      <c r="CNL54" s="142"/>
      <c r="CNM54" s="143"/>
      <c r="CNN54" s="144"/>
      <c r="CNO54" s="144"/>
      <c r="CNP54" s="144"/>
      <c r="CNQ54" s="141"/>
      <c r="CNR54" s="141"/>
      <c r="CNS54" s="142"/>
      <c r="CNT54" s="142"/>
      <c r="CNU54" s="143"/>
      <c r="CNV54" s="144"/>
      <c r="CNW54" s="144"/>
      <c r="CNX54" s="144"/>
      <c r="CNY54" s="141"/>
      <c r="CNZ54" s="141"/>
      <c r="COA54" s="142"/>
      <c r="COB54" s="142"/>
      <c r="COC54" s="143"/>
      <c r="COD54" s="144"/>
      <c r="COE54" s="144"/>
      <c r="COF54" s="144"/>
      <c r="COG54" s="141"/>
      <c r="COH54" s="141"/>
      <c r="COI54" s="142"/>
      <c r="COJ54" s="142"/>
      <c r="COK54" s="143"/>
      <c r="COL54" s="144"/>
      <c r="COM54" s="144"/>
      <c r="CON54" s="144"/>
      <c r="COO54" s="141"/>
      <c r="COP54" s="141"/>
      <c r="COQ54" s="142"/>
      <c r="COR54" s="142"/>
      <c r="COS54" s="143"/>
      <c r="COT54" s="144"/>
      <c r="COU54" s="144"/>
      <c r="COV54" s="144"/>
      <c r="COW54" s="141"/>
      <c r="COX54" s="141"/>
      <c r="COY54" s="142"/>
      <c r="COZ54" s="142"/>
      <c r="CPA54" s="143"/>
      <c r="CPB54" s="144"/>
      <c r="CPC54" s="144"/>
      <c r="CPD54" s="144"/>
      <c r="CPE54" s="141"/>
      <c r="CPF54" s="141"/>
      <c r="CPG54" s="142"/>
      <c r="CPH54" s="142"/>
      <c r="CPI54" s="143"/>
      <c r="CPJ54" s="144"/>
      <c r="CPK54" s="144"/>
      <c r="CPL54" s="144"/>
      <c r="CPM54" s="141"/>
      <c r="CPN54" s="141"/>
      <c r="CPO54" s="142"/>
      <c r="CPP54" s="142"/>
      <c r="CPQ54" s="143"/>
      <c r="CPR54" s="144"/>
      <c r="CPS54" s="144"/>
      <c r="CPT54" s="144"/>
      <c r="CPU54" s="141"/>
      <c r="CPV54" s="141"/>
      <c r="CPW54" s="142"/>
      <c r="CPX54" s="142"/>
      <c r="CPY54" s="143"/>
      <c r="CPZ54" s="144"/>
      <c r="CQA54" s="144"/>
      <c r="CQB54" s="144"/>
      <c r="CQC54" s="141"/>
      <c r="CQD54" s="141"/>
      <c r="CQE54" s="142"/>
      <c r="CQF54" s="142"/>
      <c r="CQG54" s="143"/>
      <c r="CQH54" s="144"/>
      <c r="CQI54" s="144"/>
      <c r="CQJ54" s="144"/>
      <c r="CQK54" s="141"/>
      <c r="CQL54" s="141"/>
      <c r="CQM54" s="142"/>
      <c r="CQN54" s="142"/>
      <c r="CQO54" s="143"/>
      <c r="CQP54" s="144"/>
      <c r="CQQ54" s="144"/>
      <c r="CQR54" s="144"/>
      <c r="CQS54" s="141"/>
      <c r="CQT54" s="141"/>
      <c r="CQU54" s="142"/>
      <c r="CQV54" s="142"/>
      <c r="CQW54" s="143"/>
      <c r="CQX54" s="144"/>
      <c r="CQY54" s="144"/>
      <c r="CQZ54" s="144"/>
      <c r="CRA54" s="141"/>
      <c r="CRB54" s="141"/>
      <c r="CRC54" s="142"/>
      <c r="CRD54" s="142"/>
      <c r="CRE54" s="143"/>
      <c r="CRF54" s="144"/>
      <c r="CRG54" s="144"/>
      <c r="CRH54" s="144"/>
      <c r="CRI54" s="141"/>
      <c r="CRJ54" s="141"/>
      <c r="CRK54" s="142"/>
      <c r="CRL54" s="142"/>
      <c r="CRM54" s="143"/>
      <c r="CRN54" s="144"/>
      <c r="CRO54" s="144"/>
      <c r="CRP54" s="144"/>
      <c r="CRQ54" s="141"/>
      <c r="CRR54" s="141"/>
      <c r="CRS54" s="142"/>
      <c r="CRT54" s="142"/>
      <c r="CRU54" s="143"/>
      <c r="CRV54" s="144"/>
      <c r="CRW54" s="144"/>
      <c r="CRX54" s="144"/>
      <c r="CRY54" s="141"/>
      <c r="CRZ54" s="141"/>
      <c r="CSA54" s="142"/>
      <c r="CSB54" s="142"/>
      <c r="CSC54" s="143"/>
      <c r="CSD54" s="144"/>
      <c r="CSE54" s="144"/>
      <c r="CSF54" s="144"/>
      <c r="CSG54" s="141"/>
      <c r="CSH54" s="141"/>
      <c r="CSI54" s="142"/>
      <c r="CSJ54" s="142"/>
      <c r="CSK54" s="143"/>
      <c r="CSL54" s="144"/>
      <c r="CSM54" s="144"/>
      <c r="CSN54" s="144"/>
      <c r="CSO54" s="141"/>
      <c r="CSP54" s="141"/>
      <c r="CSQ54" s="142"/>
      <c r="CSR54" s="142"/>
      <c r="CSS54" s="143"/>
      <c r="CST54" s="144"/>
      <c r="CSU54" s="144"/>
      <c r="CSV54" s="144"/>
      <c r="CSW54" s="141"/>
      <c r="CSX54" s="141"/>
      <c r="CSY54" s="142"/>
      <c r="CSZ54" s="142"/>
      <c r="CTA54" s="143"/>
      <c r="CTB54" s="144"/>
      <c r="CTC54" s="144"/>
      <c r="CTD54" s="144"/>
      <c r="CTE54" s="141"/>
      <c r="CTF54" s="141"/>
      <c r="CTG54" s="142"/>
      <c r="CTH54" s="142"/>
      <c r="CTI54" s="143"/>
      <c r="CTJ54" s="144"/>
      <c r="CTK54" s="144"/>
      <c r="CTL54" s="144"/>
      <c r="CTM54" s="141"/>
      <c r="CTN54" s="141"/>
      <c r="CTO54" s="142"/>
      <c r="CTP54" s="142"/>
      <c r="CTQ54" s="143"/>
      <c r="CTR54" s="144"/>
      <c r="CTS54" s="144"/>
      <c r="CTT54" s="144"/>
      <c r="CTU54" s="141"/>
      <c r="CTV54" s="141"/>
      <c r="CTW54" s="142"/>
      <c r="CTX54" s="142"/>
      <c r="CTY54" s="143"/>
      <c r="CTZ54" s="144"/>
      <c r="CUA54" s="144"/>
      <c r="CUB54" s="144"/>
      <c r="CUC54" s="141"/>
      <c r="CUD54" s="141"/>
      <c r="CUE54" s="142"/>
      <c r="CUF54" s="142"/>
      <c r="CUG54" s="143"/>
      <c r="CUH54" s="144"/>
      <c r="CUI54" s="144"/>
      <c r="CUJ54" s="144"/>
      <c r="CUK54" s="141"/>
      <c r="CUL54" s="141"/>
      <c r="CUM54" s="142"/>
      <c r="CUN54" s="142"/>
      <c r="CUO54" s="143"/>
      <c r="CUP54" s="144"/>
      <c r="CUQ54" s="144"/>
      <c r="CUR54" s="144"/>
      <c r="CUS54" s="141"/>
      <c r="CUT54" s="141"/>
      <c r="CUU54" s="142"/>
      <c r="CUV54" s="142"/>
      <c r="CUW54" s="143"/>
      <c r="CUX54" s="144"/>
      <c r="CUY54" s="144"/>
      <c r="CUZ54" s="144"/>
      <c r="CVA54" s="141"/>
      <c r="CVB54" s="141"/>
      <c r="CVC54" s="142"/>
      <c r="CVD54" s="142"/>
      <c r="CVE54" s="143"/>
      <c r="CVF54" s="144"/>
      <c r="CVG54" s="144"/>
      <c r="CVH54" s="144"/>
      <c r="CVI54" s="141"/>
      <c r="CVJ54" s="141"/>
      <c r="CVK54" s="142"/>
      <c r="CVL54" s="142"/>
      <c r="CVM54" s="143"/>
      <c r="CVN54" s="144"/>
      <c r="CVO54" s="144"/>
      <c r="CVP54" s="144"/>
      <c r="CVQ54" s="141"/>
      <c r="CVR54" s="141"/>
      <c r="CVS54" s="142"/>
      <c r="CVT54" s="142"/>
      <c r="CVU54" s="143"/>
      <c r="CVV54" s="144"/>
      <c r="CVW54" s="144"/>
      <c r="CVX54" s="144"/>
      <c r="CVY54" s="141"/>
      <c r="CVZ54" s="141"/>
      <c r="CWA54" s="142"/>
      <c r="CWB54" s="142"/>
      <c r="CWC54" s="143"/>
      <c r="CWD54" s="144"/>
      <c r="CWE54" s="144"/>
      <c r="CWF54" s="144"/>
      <c r="CWG54" s="141"/>
      <c r="CWH54" s="141"/>
      <c r="CWI54" s="142"/>
      <c r="CWJ54" s="142"/>
      <c r="CWK54" s="143"/>
      <c r="CWL54" s="144"/>
      <c r="CWM54" s="144"/>
      <c r="CWN54" s="144"/>
      <c r="CWO54" s="141"/>
      <c r="CWP54" s="141"/>
      <c r="CWQ54" s="142"/>
      <c r="CWR54" s="142"/>
      <c r="CWS54" s="143"/>
      <c r="CWT54" s="144"/>
      <c r="CWU54" s="144"/>
      <c r="CWV54" s="144"/>
      <c r="CWW54" s="141"/>
      <c r="CWX54" s="141"/>
      <c r="CWY54" s="142"/>
      <c r="CWZ54" s="142"/>
      <c r="CXA54" s="143"/>
      <c r="CXB54" s="144"/>
      <c r="CXC54" s="144"/>
      <c r="CXD54" s="144"/>
      <c r="CXE54" s="141"/>
      <c r="CXF54" s="141"/>
      <c r="CXG54" s="142"/>
      <c r="CXH54" s="142"/>
      <c r="CXI54" s="143"/>
      <c r="CXJ54" s="144"/>
      <c r="CXK54" s="144"/>
      <c r="CXL54" s="144"/>
      <c r="CXM54" s="141"/>
      <c r="CXN54" s="141"/>
      <c r="CXO54" s="142"/>
      <c r="CXP54" s="142"/>
      <c r="CXQ54" s="143"/>
      <c r="CXR54" s="144"/>
      <c r="CXS54" s="144"/>
      <c r="CXT54" s="144"/>
      <c r="CXU54" s="141"/>
      <c r="CXV54" s="141"/>
      <c r="CXW54" s="142"/>
      <c r="CXX54" s="142"/>
      <c r="CXY54" s="143"/>
      <c r="CXZ54" s="144"/>
      <c r="CYA54" s="144"/>
      <c r="CYB54" s="144"/>
      <c r="CYC54" s="141"/>
      <c r="CYD54" s="141"/>
      <c r="CYE54" s="142"/>
      <c r="CYF54" s="142"/>
      <c r="CYG54" s="143"/>
      <c r="CYH54" s="144"/>
      <c r="CYI54" s="144"/>
      <c r="CYJ54" s="144"/>
      <c r="CYK54" s="141"/>
      <c r="CYL54" s="141"/>
      <c r="CYM54" s="142"/>
      <c r="CYN54" s="142"/>
      <c r="CYO54" s="143"/>
      <c r="CYP54" s="144"/>
      <c r="CYQ54" s="144"/>
      <c r="CYR54" s="144"/>
      <c r="CYS54" s="141"/>
      <c r="CYT54" s="141"/>
      <c r="CYU54" s="142"/>
      <c r="CYV54" s="142"/>
      <c r="CYW54" s="143"/>
      <c r="CYX54" s="144"/>
      <c r="CYY54" s="144"/>
      <c r="CYZ54" s="144"/>
      <c r="CZA54" s="141"/>
      <c r="CZB54" s="141"/>
      <c r="CZC54" s="142"/>
      <c r="CZD54" s="142"/>
      <c r="CZE54" s="143"/>
      <c r="CZF54" s="144"/>
      <c r="CZG54" s="144"/>
      <c r="CZH54" s="144"/>
      <c r="CZI54" s="141"/>
      <c r="CZJ54" s="141"/>
      <c r="CZK54" s="142"/>
      <c r="CZL54" s="142"/>
      <c r="CZM54" s="143"/>
      <c r="CZN54" s="144"/>
      <c r="CZO54" s="144"/>
      <c r="CZP54" s="144"/>
      <c r="CZQ54" s="141"/>
      <c r="CZR54" s="141"/>
      <c r="CZS54" s="142"/>
      <c r="CZT54" s="142"/>
      <c r="CZU54" s="143"/>
      <c r="CZV54" s="144"/>
      <c r="CZW54" s="144"/>
      <c r="CZX54" s="144"/>
      <c r="CZY54" s="141"/>
      <c r="CZZ54" s="141"/>
      <c r="DAA54" s="142"/>
      <c r="DAB54" s="142"/>
      <c r="DAC54" s="143"/>
      <c r="DAD54" s="144"/>
      <c r="DAE54" s="144"/>
      <c r="DAF54" s="144"/>
      <c r="DAG54" s="141"/>
      <c r="DAH54" s="141"/>
      <c r="DAI54" s="142"/>
      <c r="DAJ54" s="142"/>
      <c r="DAK54" s="143"/>
      <c r="DAL54" s="144"/>
      <c r="DAM54" s="144"/>
      <c r="DAN54" s="144"/>
      <c r="DAO54" s="141"/>
      <c r="DAP54" s="141"/>
      <c r="DAQ54" s="142"/>
      <c r="DAR54" s="142"/>
      <c r="DAS54" s="143"/>
      <c r="DAT54" s="144"/>
      <c r="DAU54" s="144"/>
      <c r="DAV54" s="144"/>
      <c r="DAW54" s="141"/>
      <c r="DAX54" s="141"/>
      <c r="DAY54" s="142"/>
      <c r="DAZ54" s="142"/>
      <c r="DBA54" s="143"/>
      <c r="DBB54" s="144"/>
      <c r="DBC54" s="144"/>
      <c r="DBD54" s="144"/>
      <c r="DBE54" s="141"/>
      <c r="DBF54" s="141"/>
      <c r="DBG54" s="142"/>
      <c r="DBH54" s="142"/>
      <c r="DBI54" s="143"/>
      <c r="DBJ54" s="144"/>
      <c r="DBK54" s="144"/>
      <c r="DBL54" s="144"/>
      <c r="DBM54" s="141"/>
      <c r="DBN54" s="141"/>
      <c r="DBO54" s="142"/>
      <c r="DBP54" s="142"/>
      <c r="DBQ54" s="143"/>
      <c r="DBR54" s="144"/>
      <c r="DBS54" s="144"/>
      <c r="DBT54" s="144"/>
      <c r="DBU54" s="141"/>
      <c r="DBV54" s="141"/>
      <c r="DBW54" s="142"/>
      <c r="DBX54" s="142"/>
      <c r="DBY54" s="143"/>
      <c r="DBZ54" s="144"/>
      <c r="DCA54" s="144"/>
      <c r="DCB54" s="144"/>
      <c r="DCC54" s="141"/>
      <c r="DCD54" s="141"/>
      <c r="DCE54" s="142"/>
      <c r="DCF54" s="142"/>
      <c r="DCG54" s="143"/>
      <c r="DCH54" s="144"/>
      <c r="DCI54" s="144"/>
      <c r="DCJ54" s="144"/>
      <c r="DCK54" s="141"/>
      <c r="DCL54" s="141"/>
      <c r="DCM54" s="142"/>
      <c r="DCN54" s="142"/>
      <c r="DCO54" s="143"/>
      <c r="DCP54" s="144"/>
      <c r="DCQ54" s="144"/>
      <c r="DCR54" s="144"/>
      <c r="DCS54" s="141"/>
      <c r="DCT54" s="141"/>
      <c r="DCU54" s="142"/>
      <c r="DCV54" s="142"/>
      <c r="DCW54" s="143"/>
      <c r="DCX54" s="144"/>
      <c r="DCY54" s="144"/>
      <c r="DCZ54" s="144"/>
      <c r="DDA54" s="141"/>
      <c r="DDB54" s="141"/>
      <c r="DDC54" s="142"/>
      <c r="DDD54" s="142"/>
      <c r="DDE54" s="143"/>
      <c r="DDF54" s="144"/>
      <c r="DDG54" s="144"/>
      <c r="DDH54" s="144"/>
      <c r="DDI54" s="141"/>
      <c r="DDJ54" s="141"/>
      <c r="DDK54" s="142"/>
      <c r="DDL54" s="142"/>
      <c r="DDM54" s="143"/>
      <c r="DDN54" s="144"/>
      <c r="DDO54" s="144"/>
      <c r="DDP54" s="144"/>
      <c r="DDQ54" s="141"/>
      <c r="DDR54" s="141"/>
      <c r="DDS54" s="142"/>
      <c r="DDT54" s="142"/>
      <c r="DDU54" s="143"/>
      <c r="DDV54" s="144"/>
      <c r="DDW54" s="144"/>
      <c r="DDX54" s="144"/>
      <c r="DDY54" s="141"/>
      <c r="DDZ54" s="141"/>
      <c r="DEA54" s="142"/>
      <c r="DEB54" s="142"/>
      <c r="DEC54" s="143"/>
      <c r="DED54" s="144"/>
      <c r="DEE54" s="144"/>
      <c r="DEF54" s="144"/>
      <c r="DEG54" s="141"/>
      <c r="DEH54" s="141"/>
      <c r="DEI54" s="142"/>
      <c r="DEJ54" s="142"/>
      <c r="DEK54" s="143"/>
      <c r="DEL54" s="144"/>
      <c r="DEM54" s="144"/>
      <c r="DEN54" s="144"/>
      <c r="DEO54" s="141"/>
      <c r="DEP54" s="141"/>
      <c r="DEQ54" s="142"/>
      <c r="DER54" s="142"/>
      <c r="DES54" s="143"/>
      <c r="DET54" s="144"/>
      <c r="DEU54" s="144"/>
      <c r="DEV54" s="144"/>
      <c r="DEW54" s="141"/>
      <c r="DEX54" s="141"/>
      <c r="DEY54" s="142"/>
      <c r="DEZ54" s="142"/>
      <c r="DFA54" s="143"/>
      <c r="DFB54" s="144"/>
      <c r="DFC54" s="144"/>
      <c r="DFD54" s="144"/>
      <c r="DFE54" s="141"/>
      <c r="DFF54" s="141"/>
      <c r="DFG54" s="142"/>
      <c r="DFH54" s="142"/>
      <c r="DFI54" s="143"/>
      <c r="DFJ54" s="144"/>
      <c r="DFK54" s="144"/>
      <c r="DFL54" s="144"/>
      <c r="DFM54" s="141"/>
      <c r="DFN54" s="141"/>
      <c r="DFO54" s="142"/>
      <c r="DFP54" s="142"/>
      <c r="DFQ54" s="143"/>
      <c r="DFR54" s="144"/>
      <c r="DFS54" s="144"/>
      <c r="DFT54" s="144"/>
      <c r="DFU54" s="141"/>
      <c r="DFV54" s="141"/>
      <c r="DFW54" s="142"/>
      <c r="DFX54" s="142"/>
      <c r="DFY54" s="143"/>
      <c r="DFZ54" s="144"/>
      <c r="DGA54" s="144"/>
      <c r="DGB54" s="144"/>
      <c r="DGC54" s="141"/>
      <c r="DGD54" s="141"/>
      <c r="DGE54" s="142"/>
      <c r="DGF54" s="142"/>
      <c r="DGG54" s="143"/>
      <c r="DGH54" s="144"/>
      <c r="DGI54" s="144"/>
      <c r="DGJ54" s="144"/>
      <c r="DGK54" s="141"/>
      <c r="DGL54" s="141"/>
      <c r="DGM54" s="142"/>
      <c r="DGN54" s="142"/>
      <c r="DGO54" s="143"/>
      <c r="DGP54" s="144"/>
      <c r="DGQ54" s="144"/>
      <c r="DGR54" s="144"/>
      <c r="DGS54" s="141"/>
      <c r="DGT54" s="141"/>
      <c r="DGU54" s="142"/>
      <c r="DGV54" s="142"/>
      <c r="DGW54" s="143"/>
      <c r="DGX54" s="144"/>
      <c r="DGY54" s="144"/>
      <c r="DGZ54" s="144"/>
      <c r="DHA54" s="141"/>
      <c r="DHB54" s="141"/>
      <c r="DHC54" s="142"/>
      <c r="DHD54" s="142"/>
      <c r="DHE54" s="143"/>
      <c r="DHF54" s="144"/>
      <c r="DHG54" s="144"/>
      <c r="DHH54" s="144"/>
      <c r="DHI54" s="141"/>
      <c r="DHJ54" s="141"/>
      <c r="DHK54" s="142"/>
      <c r="DHL54" s="142"/>
      <c r="DHM54" s="143"/>
      <c r="DHN54" s="144"/>
      <c r="DHO54" s="144"/>
      <c r="DHP54" s="144"/>
      <c r="DHQ54" s="141"/>
      <c r="DHR54" s="141"/>
      <c r="DHS54" s="142"/>
      <c r="DHT54" s="142"/>
      <c r="DHU54" s="143"/>
      <c r="DHV54" s="144"/>
      <c r="DHW54" s="144"/>
      <c r="DHX54" s="144"/>
      <c r="DHY54" s="141"/>
      <c r="DHZ54" s="141"/>
      <c r="DIA54" s="142"/>
      <c r="DIB54" s="142"/>
      <c r="DIC54" s="143"/>
      <c r="DID54" s="144"/>
      <c r="DIE54" s="144"/>
      <c r="DIF54" s="144"/>
      <c r="DIG54" s="141"/>
      <c r="DIH54" s="141"/>
      <c r="DII54" s="142"/>
      <c r="DIJ54" s="142"/>
      <c r="DIK54" s="143"/>
      <c r="DIL54" s="144"/>
      <c r="DIM54" s="144"/>
      <c r="DIN54" s="144"/>
      <c r="DIO54" s="141"/>
      <c r="DIP54" s="141"/>
      <c r="DIQ54" s="142"/>
      <c r="DIR54" s="142"/>
      <c r="DIS54" s="143"/>
      <c r="DIT54" s="144"/>
      <c r="DIU54" s="144"/>
      <c r="DIV54" s="144"/>
      <c r="DIW54" s="141"/>
      <c r="DIX54" s="141"/>
      <c r="DIY54" s="142"/>
      <c r="DIZ54" s="142"/>
      <c r="DJA54" s="143"/>
      <c r="DJB54" s="144"/>
      <c r="DJC54" s="144"/>
      <c r="DJD54" s="144"/>
      <c r="DJE54" s="141"/>
      <c r="DJF54" s="141"/>
      <c r="DJG54" s="142"/>
      <c r="DJH54" s="142"/>
      <c r="DJI54" s="143"/>
      <c r="DJJ54" s="144"/>
      <c r="DJK54" s="144"/>
      <c r="DJL54" s="144"/>
      <c r="DJM54" s="141"/>
      <c r="DJN54" s="141"/>
      <c r="DJO54" s="142"/>
      <c r="DJP54" s="142"/>
      <c r="DJQ54" s="143"/>
      <c r="DJR54" s="144"/>
      <c r="DJS54" s="144"/>
      <c r="DJT54" s="144"/>
      <c r="DJU54" s="141"/>
      <c r="DJV54" s="141"/>
      <c r="DJW54" s="142"/>
      <c r="DJX54" s="142"/>
      <c r="DJY54" s="143"/>
      <c r="DJZ54" s="144"/>
      <c r="DKA54" s="144"/>
      <c r="DKB54" s="144"/>
      <c r="DKC54" s="141"/>
      <c r="DKD54" s="141"/>
      <c r="DKE54" s="142"/>
      <c r="DKF54" s="142"/>
      <c r="DKG54" s="143"/>
      <c r="DKH54" s="144"/>
      <c r="DKI54" s="144"/>
      <c r="DKJ54" s="144"/>
      <c r="DKK54" s="141"/>
      <c r="DKL54" s="141"/>
      <c r="DKM54" s="142"/>
      <c r="DKN54" s="142"/>
      <c r="DKO54" s="143"/>
      <c r="DKP54" s="144"/>
      <c r="DKQ54" s="144"/>
      <c r="DKR54" s="144"/>
      <c r="DKS54" s="141"/>
      <c r="DKT54" s="141"/>
      <c r="DKU54" s="142"/>
      <c r="DKV54" s="142"/>
      <c r="DKW54" s="143"/>
      <c r="DKX54" s="144"/>
      <c r="DKY54" s="144"/>
      <c r="DKZ54" s="144"/>
      <c r="DLA54" s="141"/>
      <c r="DLB54" s="141"/>
      <c r="DLC54" s="142"/>
      <c r="DLD54" s="142"/>
      <c r="DLE54" s="143"/>
      <c r="DLF54" s="144"/>
      <c r="DLG54" s="144"/>
      <c r="DLH54" s="144"/>
      <c r="DLI54" s="141"/>
      <c r="DLJ54" s="141"/>
      <c r="DLK54" s="142"/>
      <c r="DLL54" s="142"/>
      <c r="DLM54" s="143"/>
      <c r="DLN54" s="144"/>
      <c r="DLO54" s="144"/>
      <c r="DLP54" s="144"/>
      <c r="DLQ54" s="141"/>
      <c r="DLR54" s="141"/>
      <c r="DLS54" s="142"/>
      <c r="DLT54" s="142"/>
      <c r="DLU54" s="143"/>
      <c r="DLV54" s="144"/>
      <c r="DLW54" s="144"/>
      <c r="DLX54" s="144"/>
      <c r="DLY54" s="141"/>
      <c r="DLZ54" s="141"/>
      <c r="DMA54" s="142"/>
      <c r="DMB54" s="142"/>
      <c r="DMC54" s="143"/>
      <c r="DMD54" s="144"/>
      <c r="DME54" s="144"/>
      <c r="DMF54" s="144"/>
      <c r="DMG54" s="141"/>
      <c r="DMH54" s="141"/>
      <c r="DMI54" s="142"/>
      <c r="DMJ54" s="142"/>
      <c r="DMK54" s="143"/>
      <c r="DML54" s="144"/>
      <c r="DMM54" s="144"/>
      <c r="DMN54" s="144"/>
      <c r="DMO54" s="141"/>
      <c r="DMP54" s="141"/>
      <c r="DMQ54" s="142"/>
      <c r="DMR54" s="142"/>
      <c r="DMS54" s="143"/>
      <c r="DMT54" s="144"/>
      <c r="DMU54" s="144"/>
      <c r="DMV54" s="144"/>
      <c r="DMW54" s="141"/>
      <c r="DMX54" s="141"/>
      <c r="DMY54" s="142"/>
      <c r="DMZ54" s="142"/>
      <c r="DNA54" s="143"/>
      <c r="DNB54" s="144"/>
      <c r="DNC54" s="144"/>
      <c r="DND54" s="144"/>
      <c r="DNE54" s="141"/>
      <c r="DNF54" s="141"/>
      <c r="DNG54" s="142"/>
      <c r="DNH54" s="142"/>
      <c r="DNI54" s="143"/>
      <c r="DNJ54" s="144"/>
      <c r="DNK54" s="144"/>
      <c r="DNL54" s="144"/>
      <c r="DNM54" s="141"/>
      <c r="DNN54" s="141"/>
      <c r="DNO54" s="142"/>
      <c r="DNP54" s="142"/>
      <c r="DNQ54" s="143"/>
      <c r="DNR54" s="144"/>
      <c r="DNS54" s="144"/>
      <c r="DNT54" s="144"/>
      <c r="DNU54" s="141"/>
      <c r="DNV54" s="141"/>
      <c r="DNW54" s="142"/>
      <c r="DNX54" s="142"/>
      <c r="DNY54" s="143"/>
      <c r="DNZ54" s="144"/>
      <c r="DOA54" s="144"/>
      <c r="DOB54" s="144"/>
      <c r="DOC54" s="141"/>
      <c r="DOD54" s="141"/>
      <c r="DOE54" s="142"/>
      <c r="DOF54" s="142"/>
      <c r="DOG54" s="143"/>
      <c r="DOH54" s="144"/>
      <c r="DOI54" s="144"/>
      <c r="DOJ54" s="144"/>
      <c r="DOK54" s="141"/>
      <c r="DOL54" s="141"/>
      <c r="DOM54" s="142"/>
      <c r="DON54" s="142"/>
      <c r="DOO54" s="143"/>
      <c r="DOP54" s="144"/>
      <c r="DOQ54" s="144"/>
      <c r="DOR54" s="144"/>
      <c r="DOS54" s="141"/>
      <c r="DOT54" s="141"/>
      <c r="DOU54" s="142"/>
      <c r="DOV54" s="142"/>
      <c r="DOW54" s="143"/>
      <c r="DOX54" s="144"/>
      <c r="DOY54" s="144"/>
      <c r="DOZ54" s="144"/>
      <c r="DPA54" s="141"/>
      <c r="DPB54" s="141"/>
      <c r="DPC54" s="142"/>
      <c r="DPD54" s="142"/>
      <c r="DPE54" s="143"/>
      <c r="DPF54" s="144"/>
      <c r="DPG54" s="144"/>
      <c r="DPH54" s="144"/>
      <c r="DPI54" s="141"/>
      <c r="DPJ54" s="141"/>
      <c r="DPK54" s="142"/>
      <c r="DPL54" s="142"/>
      <c r="DPM54" s="143"/>
      <c r="DPN54" s="144"/>
      <c r="DPO54" s="144"/>
      <c r="DPP54" s="144"/>
      <c r="DPQ54" s="141"/>
      <c r="DPR54" s="141"/>
      <c r="DPS54" s="142"/>
      <c r="DPT54" s="142"/>
      <c r="DPU54" s="143"/>
      <c r="DPV54" s="144"/>
      <c r="DPW54" s="144"/>
      <c r="DPX54" s="144"/>
      <c r="DPY54" s="141"/>
      <c r="DPZ54" s="141"/>
      <c r="DQA54" s="142"/>
      <c r="DQB54" s="142"/>
      <c r="DQC54" s="143"/>
      <c r="DQD54" s="144"/>
      <c r="DQE54" s="144"/>
      <c r="DQF54" s="144"/>
      <c r="DQG54" s="141"/>
      <c r="DQH54" s="141"/>
      <c r="DQI54" s="142"/>
      <c r="DQJ54" s="142"/>
      <c r="DQK54" s="143"/>
      <c r="DQL54" s="144"/>
      <c r="DQM54" s="144"/>
      <c r="DQN54" s="144"/>
      <c r="DQO54" s="141"/>
      <c r="DQP54" s="141"/>
      <c r="DQQ54" s="142"/>
      <c r="DQR54" s="142"/>
      <c r="DQS54" s="143"/>
      <c r="DQT54" s="144"/>
      <c r="DQU54" s="144"/>
      <c r="DQV54" s="144"/>
      <c r="DQW54" s="141"/>
      <c r="DQX54" s="141"/>
      <c r="DQY54" s="142"/>
      <c r="DQZ54" s="142"/>
      <c r="DRA54" s="143"/>
      <c r="DRB54" s="144"/>
      <c r="DRC54" s="144"/>
      <c r="DRD54" s="144"/>
      <c r="DRE54" s="141"/>
      <c r="DRF54" s="141"/>
      <c r="DRG54" s="142"/>
      <c r="DRH54" s="142"/>
      <c r="DRI54" s="143"/>
      <c r="DRJ54" s="144"/>
      <c r="DRK54" s="144"/>
      <c r="DRL54" s="144"/>
      <c r="DRM54" s="141"/>
      <c r="DRN54" s="141"/>
      <c r="DRO54" s="142"/>
      <c r="DRP54" s="142"/>
      <c r="DRQ54" s="143"/>
      <c r="DRR54" s="144"/>
      <c r="DRS54" s="144"/>
      <c r="DRT54" s="144"/>
      <c r="DRU54" s="141"/>
      <c r="DRV54" s="141"/>
      <c r="DRW54" s="142"/>
      <c r="DRX54" s="142"/>
      <c r="DRY54" s="143"/>
      <c r="DRZ54" s="144"/>
      <c r="DSA54" s="144"/>
      <c r="DSB54" s="144"/>
      <c r="DSC54" s="141"/>
      <c r="DSD54" s="141"/>
      <c r="DSE54" s="142"/>
      <c r="DSF54" s="142"/>
      <c r="DSG54" s="143"/>
      <c r="DSH54" s="144"/>
      <c r="DSI54" s="144"/>
      <c r="DSJ54" s="144"/>
      <c r="DSK54" s="141"/>
      <c r="DSL54" s="141"/>
      <c r="DSM54" s="142"/>
      <c r="DSN54" s="142"/>
      <c r="DSO54" s="143"/>
      <c r="DSP54" s="144"/>
      <c r="DSQ54" s="144"/>
      <c r="DSR54" s="144"/>
      <c r="DSS54" s="141"/>
      <c r="DST54" s="141"/>
      <c r="DSU54" s="142"/>
      <c r="DSV54" s="142"/>
      <c r="DSW54" s="143"/>
      <c r="DSX54" s="144"/>
      <c r="DSY54" s="144"/>
      <c r="DSZ54" s="144"/>
      <c r="DTA54" s="141"/>
      <c r="DTB54" s="141"/>
      <c r="DTC54" s="142"/>
      <c r="DTD54" s="142"/>
      <c r="DTE54" s="143"/>
      <c r="DTF54" s="144"/>
      <c r="DTG54" s="144"/>
      <c r="DTH54" s="144"/>
      <c r="DTI54" s="141"/>
      <c r="DTJ54" s="141"/>
      <c r="DTK54" s="142"/>
      <c r="DTL54" s="142"/>
      <c r="DTM54" s="143"/>
      <c r="DTN54" s="144"/>
      <c r="DTO54" s="144"/>
      <c r="DTP54" s="144"/>
      <c r="DTQ54" s="141"/>
      <c r="DTR54" s="141"/>
      <c r="DTS54" s="142"/>
      <c r="DTT54" s="142"/>
      <c r="DTU54" s="143"/>
      <c r="DTV54" s="144"/>
      <c r="DTW54" s="144"/>
      <c r="DTX54" s="144"/>
      <c r="DTY54" s="141"/>
      <c r="DTZ54" s="141"/>
      <c r="DUA54" s="142"/>
      <c r="DUB54" s="142"/>
      <c r="DUC54" s="143"/>
      <c r="DUD54" s="144"/>
      <c r="DUE54" s="144"/>
      <c r="DUF54" s="144"/>
      <c r="DUG54" s="141"/>
      <c r="DUH54" s="141"/>
      <c r="DUI54" s="142"/>
      <c r="DUJ54" s="142"/>
      <c r="DUK54" s="143"/>
      <c r="DUL54" s="144"/>
      <c r="DUM54" s="144"/>
      <c r="DUN54" s="144"/>
      <c r="DUO54" s="141"/>
      <c r="DUP54" s="141"/>
      <c r="DUQ54" s="142"/>
      <c r="DUR54" s="142"/>
      <c r="DUS54" s="143"/>
      <c r="DUT54" s="144"/>
      <c r="DUU54" s="144"/>
      <c r="DUV54" s="144"/>
      <c r="DUW54" s="141"/>
      <c r="DUX54" s="141"/>
      <c r="DUY54" s="142"/>
      <c r="DUZ54" s="142"/>
      <c r="DVA54" s="143"/>
      <c r="DVB54" s="144"/>
      <c r="DVC54" s="144"/>
      <c r="DVD54" s="144"/>
      <c r="DVE54" s="141"/>
      <c r="DVF54" s="141"/>
      <c r="DVG54" s="142"/>
      <c r="DVH54" s="142"/>
      <c r="DVI54" s="143"/>
      <c r="DVJ54" s="144"/>
      <c r="DVK54" s="144"/>
      <c r="DVL54" s="144"/>
      <c r="DVM54" s="141"/>
      <c r="DVN54" s="141"/>
      <c r="DVO54" s="142"/>
      <c r="DVP54" s="142"/>
      <c r="DVQ54" s="143"/>
      <c r="DVR54" s="144"/>
      <c r="DVS54" s="144"/>
      <c r="DVT54" s="144"/>
      <c r="DVU54" s="141"/>
      <c r="DVV54" s="141"/>
      <c r="DVW54" s="142"/>
      <c r="DVX54" s="142"/>
      <c r="DVY54" s="143"/>
      <c r="DVZ54" s="144"/>
      <c r="DWA54" s="144"/>
      <c r="DWB54" s="144"/>
      <c r="DWC54" s="141"/>
      <c r="DWD54" s="141"/>
      <c r="DWE54" s="142"/>
      <c r="DWF54" s="142"/>
      <c r="DWG54" s="143"/>
      <c r="DWH54" s="144"/>
      <c r="DWI54" s="144"/>
      <c r="DWJ54" s="144"/>
      <c r="DWK54" s="141"/>
      <c r="DWL54" s="141"/>
      <c r="DWM54" s="142"/>
      <c r="DWN54" s="142"/>
      <c r="DWO54" s="143"/>
      <c r="DWP54" s="144"/>
      <c r="DWQ54" s="144"/>
      <c r="DWR54" s="144"/>
      <c r="DWS54" s="141"/>
      <c r="DWT54" s="141"/>
      <c r="DWU54" s="142"/>
      <c r="DWV54" s="142"/>
      <c r="DWW54" s="143"/>
      <c r="DWX54" s="144"/>
      <c r="DWY54" s="144"/>
      <c r="DWZ54" s="144"/>
      <c r="DXA54" s="141"/>
      <c r="DXB54" s="141"/>
      <c r="DXC54" s="142"/>
      <c r="DXD54" s="142"/>
      <c r="DXE54" s="143"/>
      <c r="DXF54" s="144"/>
      <c r="DXG54" s="144"/>
      <c r="DXH54" s="144"/>
      <c r="DXI54" s="141"/>
      <c r="DXJ54" s="141"/>
      <c r="DXK54" s="142"/>
      <c r="DXL54" s="142"/>
      <c r="DXM54" s="143"/>
      <c r="DXN54" s="144"/>
      <c r="DXO54" s="144"/>
      <c r="DXP54" s="144"/>
      <c r="DXQ54" s="141"/>
      <c r="DXR54" s="141"/>
      <c r="DXS54" s="142"/>
      <c r="DXT54" s="142"/>
      <c r="DXU54" s="143"/>
      <c r="DXV54" s="144"/>
      <c r="DXW54" s="144"/>
      <c r="DXX54" s="144"/>
      <c r="DXY54" s="141"/>
      <c r="DXZ54" s="141"/>
      <c r="DYA54" s="142"/>
      <c r="DYB54" s="142"/>
      <c r="DYC54" s="143"/>
      <c r="DYD54" s="144"/>
      <c r="DYE54" s="144"/>
      <c r="DYF54" s="144"/>
      <c r="DYG54" s="141"/>
      <c r="DYH54" s="141"/>
      <c r="DYI54" s="142"/>
      <c r="DYJ54" s="142"/>
      <c r="DYK54" s="143"/>
      <c r="DYL54" s="144"/>
      <c r="DYM54" s="144"/>
      <c r="DYN54" s="144"/>
      <c r="DYO54" s="141"/>
      <c r="DYP54" s="141"/>
      <c r="DYQ54" s="142"/>
      <c r="DYR54" s="142"/>
      <c r="DYS54" s="143"/>
      <c r="DYT54" s="144"/>
      <c r="DYU54" s="144"/>
      <c r="DYV54" s="144"/>
      <c r="DYW54" s="141"/>
      <c r="DYX54" s="141"/>
      <c r="DYY54" s="142"/>
      <c r="DYZ54" s="142"/>
      <c r="DZA54" s="143"/>
      <c r="DZB54" s="144"/>
      <c r="DZC54" s="144"/>
      <c r="DZD54" s="144"/>
      <c r="DZE54" s="141"/>
      <c r="DZF54" s="141"/>
      <c r="DZG54" s="142"/>
      <c r="DZH54" s="142"/>
      <c r="DZI54" s="143"/>
      <c r="DZJ54" s="144"/>
      <c r="DZK54" s="144"/>
      <c r="DZL54" s="144"/>
      <c r="DZM54" s="141"/>
      <c r="DZN54" s="141"/>
      <c r="DZO54" s="142"/>
      <c r="DZP54" s="142"/>
      <c r="DZQ54" s="143"/>
      <c r="DZR54" s="144"/>
      <c r="DZS54" s="144"/>
      <c r="DZT54" s="144"/>
      <c r="DZU54" s="141"/>
      <c r="DZV54" s="141"/>
      <c r="DZW54" s="142"/>
      <c r="DZX54" s="142"/>
      <c r="DZY54" s="143"/>
      <c r="DZZ54" s="144"/>
      <c r="EAA54" s="144"/>
      <c r="EAB54" s="144"/>
      <c r="EAC54" s="141"/>
      <c r="EAD54" s="141"/>
      <c r="EAE54" s="142"/>
      <c r="EAF54" s="142"/>
      <c r="EAG54" s="143"/>
      <c r="EAH54" s="144"/>
      <c r="EAI54" s="144"/>
      <c r="EAJ54" s="144"/>
      <c r="EAK54" s="141"/>
      <c r="EAL54" s="141"/>
      <c r="EAM54" s="142"/>
      <c r="EAN54" s="142"/>
      <c r="EAO54" s="143"/>
      <c r="EAP54" s="144"/>
      <c r="EAQ54" s="144"/>
      <c r="EAR54" s="144"/>
      <c r="EAS54" s="141"/>
      <c r="EAT54" s="141"/>
      <c r="EAU54" s="142"/>
      <c r="EAV54" s="142"/>
      <c r="EAW54" s="143"/>
      <c r="EAX54" s="144"/>
      <c r="EAY54" s="144"/>
      <c r="EAZ54" s="144"/>
      <c r="EBA54" s="141"/>
      <c r="EBB54" s="141"/>
      <c r="EBC54" s="142"/>
      <c r="EBD54" s="142"/>
      <c r="EBE54" s="143"/>
      <c r="EBF54" s="144"/>
      <c r="EBG54" s="144"/>
      <c r="EBH54" s="144"/>
      <c r="EBI54" s="141"/>
      <c r="EBJ54" s="141"/>
      <c r="EBK54" s="142"/>
      <c r="EBL54" s="142"/>
      <c r="EBM54" s="143"/>
      <c r="EBN54" s="144"/>
      <c r="EBO54" s="144"/>
      <c r="EBP54" s="144"/>
      <c r="EBQ54" s="141"/>
      <c r="EBR54" s="141"/>
      <c r="EBS54" s="142"/>
      <c r="EBT54" s="142"/>
      <c r="EBU54" s="143"/>
      <c r="EBV54" s="144"/>
      <c r="EBW54" s="144"/>
      <c r="EBX54" s="144"/>
      <c r="EBY54" s="141"/>
      <c r="EBZ54" s="141"/>
      <c r="ECA54" s="142"/>
      <c r="ECB54" s="142"/>
      <c r="ECC54" s="143"/>
      <c r="ECD54" s="144"/>
      <c r="ECE54" s="144"/>
      <c r="ECF54" s="144"/>
      <c r="ECG54" s="141"/>
      <c r="ECH54" s="141"/>
      <c r="ECI54" s="142"/>
      <c r="ECJ54" s="142"/>
      <c r="ECK54" s="143"/>
      <c r="ECL54" s="144"/>
      <c r="ECM54" s="144"/>
      <c r="ECN54" s="144"/>
      <c r="ECO54" s="141"/>
      <c r="ECP54" s="141"/>
      <c r="ECQ54" s="142"/>
      <c r="ECR54" s="142"/>
      <c r="ECS54" s="143"/>
      <c r="ECT54" s="144"/>
      <c r="ECU54" s="144"/>
      <c r="ECV54" s="144"/>
      <c r="ECW54" s="141"/>
      <c r="ECX54" s="141"/>
      <c r="ECY54" s="142"/>
      <c r="ECZ54" s="142"/>
      <c r="EDA54" s="143"/>
      <c r="EDB54" s="144"/>
      <c r="EDC54" s="144"/>
      <c r="EDD54" s="144"/>
      <c r="EDE54" s="141"/>
      <c r="EDF54" s="141"/>
      <c r="EDG54" s="142"/>
      <c r="EDH54" s="142"/>
      <c r="EDI54" s="143"/>
      <c r="EDJ54" s="144"/>
      <c r="EDK54" s="144"/>
      <c r="EDL54" s="144"/>
      <c r="EDM54" s="141"/>
      <c r="EDN54" s="141"/>
      <c r="EDO54" s="142"/>
      <c r="EDP54" s="142"/>
      <c r="EDQ54" s="143"/>
      <c r="EDR54" s="144"/>
      <c r="EDS54" s="144"/>
      <c r="EDT54" s="144"/>
      <c r="EDU54" s="141"/>
      <c r="EDV54" s="141"/>
      <c r="EDW54" s="142"/>
      <c r="EDX54" s="142"/>
      <c r="EDY54" s="143"/>
      <c r="EDZ54" s="144"/>
      <c r="EEA54" s="144"/>
      <c r="EEB54" s="144"/>
      <c r="EEC54" s="141"/>
      <c r="EED54" s="141"/>
      <c r="EEE54" s="142"/>
      <c r="EEF54" s="142"/>
      <c r="EEG54" s="143"/>
      <c r="EEH54" s="144"/>
      <c r="EEI54" s="144"/>
      <c r="EEJ54" s="144"/>
      <c r="EEK54" s="141"/>
      <c r="EEL54" s="141"/>
      <c r="EEM54" s="142"/>
      <c r="EEN54" s="142"/>
      <c r="EEO54" s="143"/>
      <c r="EEP54" s="144"/>
      <c r="EEQ54" s="144"/>
      <c r="EER54" s="144"/>
      <c r="EES54" s="141"/>
      <c r="EET54" s="141"/>
      <c r="EEU54" s="142"/>
      <c r="EEV54" s="142"/>
      <c r="EEW54" s="143"/>
      <c r="EEX54" s="144"/>
      <c r="EEY54" s="144"/>
      <c r="EEZ54" s="144"/>
      <c r="EFA54" s="141"/>
      <c r="EFB54" s="141"/>
      <c r="EFC54" s="142"/>
      <c r="EFD54" s="142"/>
      <c r="EFE54" s="143"/>
      <c r="EFF54" s="144"/>
      <c r="EFG54" s="144"/>
      <c r="EFH54" s="144"/>
      <c r="EFI54" s="141"/>
      <c r="EFJ54" s="141"/>
      <c r="EFK54" s="142"/>
      <c r="EFL54" s="142"/>
      <c r="EFM54" s="143"/>
      <c r="EFN54" s="144"/>
      <c r="EFO54" s="144"/>
      <c r="EFP54" s="144"/>
      <c r="EFQ54" s="141"/>
      <c r="EFR54" s="141"/>
      <c r="EFS54" s="142"/>
      <c r="EFT54" s="142"/>
      <c r="EFU54" s="143"/>
      <c r="EFV54" s="144"/>
      <c r="EFW54" s="144"/>
      <c r="EFX54" s="144"/>
      <c r="EFY54" s="141"/>
      <c r="EFZ54" s="141"/>
      <c r="EGA54" s="142"/>
      <c r="EGB54" s="142"/>
      <c r="EGC54" s="143"/>
      <c r="EGD54" s="144"/>
      <c r="EGE54" s="144"/>
      <c r="EGF54" s="144"/>
      <c r="EGG54" s="141"/>
      <c r="EGH54" s="141"/>
      <c r="EGI54" s="142"/>
      <c r="EGJ54" s="142"/>
      <c r="EGK54" s="143"/>
      <c r="EGL54" s="144"/>
      <c r="EGM54" s="144"/>
      <c r="EGN54" s="144"/>
      <c r="EGO54" s="141"/>
      <c r="EGP54" s="141"/>
      <c r="EGQ54" s="142"/>
      <c r="EGR54" s="142"/>
      <c r="EGS54" s="143"/>
      <c r="EGT54" s="144"/>
      <c r="EGU54" s="144"/>
      <c r="EGV54" s="144"/>
      <c r="EGW54" s="141"/>
      <c r="EGX54" s="141"/>
      <c r="EGY54" s="142"/>
      <c r="EGZ54" s="142"/>
      <c r="EHA54" s="143"/>
      <c r="EHB54" s="144"/>
      <c r="EHC54" s="144"/>
      <c r="EHD54" s="144"/>
      <c r="EHE54" s="141"/>
      <c r="EHF54" s="141"/>
      <c r="EHG54" s="142"/>
      <c r="EHH54" s="142"/>
      <c r="EHI54" s="143"/>
      <c r="EHJ54" s="144"/>
      <c r="EHK54" s="144"/>
      <c r="EHL54" s="144"/>
      <c r="EHM54" s="141"/>
      <c r="EHN54" s="141"/>
      <c r="EHO54" s="142"/>
      <c r="EHP54" s="142"/>
      <c r="EHQ54" s="143"/>
      <c r="EHR54" s="144"/>
      <c r="EHS54" s="144"/>
      <c r="EHT54" s="144"/>
      <c r="EHU54" s="141"/>
      <c r="EHV54" s="141"/>
      <c r="EHW54" s="142"/>
      <c r="EHX54" s="142"/>
      <c r="EHY54" s="143"/>
      <c r="EHZ54" s="144"/>
      <c r="EIA54" s="144"/>
      <c r="EIB54" s="144"/>
      <c r="EIC54" s="141"/>
      <c r="EID54" s="141"/>
      <c r="EIE54" s="142"/>
      <c r="EIF54" s="142"/>
      <c r="EIG54" s="143"/>
      <c r="EIH54" s="144"/>
      <c r="EII54" s="144"/>
      <c r="EIJ54" s="144"/>
      <c r="EIK54" s="141"/>
      <c r="EIL54" s="141"/>
      <c r="EIM54" s="142"/>
      <c r="EIN54" s="142"/>
      <c r="EIO54" s="143"/>
      <c r="EIP54" s="144"/>
      <c r="EIQ54" s="144"/>
      <c r="EIR54" s="144"/>
      <c r="EIS54" s="141"/>
      <c r="EIT54" s="141"/>
      <c r="EIU54" s="142"/>
      <c r="EIV54" s="142"/>
      <c r="EIW54" s="143"/>
      <c r="EIX54" s="144"/>
      <c r="EIY54" s="144"/>
      <c r="EIZ54" s="144"/>
      <c r="EJA54" s="141"/>
      <c r="EJB54" s="141"/>
      <c r="EJC54" s="142"/>
      <c r="EJD54" s="142"/>
      <c r="EJE54" s="143"/>
      <c r="EJF54" s="144"/>
      <c r="EJG54" s="144"/>
      <c r="EJH54" s="144"/>
      <c r="EJI54" s="141"/>
      <c r="EJJ54" s="141"/>
      <c r="EJK54" s="142"/>
      <c r="EJL54" s="142"/>
      <c r="EJM54" s="143"/>
      <c r="EJN54" s="144"/>
      <c r="EJO54" s="144"/>
      <c r="EJP54" s="144"/>
      <c r="EJQ54" s="141"/>
      <c r="EJR54" s="141"/>
      <c r="EJS54" s="142"/>
      <c r="EJT54" s="142"/>
      <c r="EJU54" s="143"/>
      <c r="EJV54" s="144"/>
      <c r="EJW54" s="144"/>
      <c r="EJX54" s="144"/>
      <c r="EJY54" s="141"/>
      <c r="EJZ54" s="141"/>
      <c r="EKA54" s="142"/>
      <c r="EKB54" s="142"/>
      <c r="EKC54" s="143"/>
      <c r="EKD54" s="144"/>
      <c r="EKE54" s="144"/>
      <c r="EKF54" s="144"/>
      <c r="EKG54" s="141"/>
      <c r="EKH54" s="141"/>
      <c r="EKI54" s="142"/>
      <c r="EKJ54" s="142"/>
      <c r="EKK54" s="143"/>
      <c r="EKL54" s="144"/>
      <c r="EKM54" s="144"/>
      <c r="EKN54" s="144"/>
      <c r="EKO54" s="141"/>
      <c r="EKP54" s="141"/>
      <c r="EKQ54" s="142"/>
      <c r="EKR54" s="142"/>
      <c r="EKS54" s="143"/>
      <c r="EKT54" s="144"/>
      <c r="EKU54" s="144"/>
      <c r="EKV54" s="144"/>
      <c r="EKW54" s="141"/>
      <c r="EKX54" s="141"/>
      <c r="EKY54" s="142"/>
      <c r="EKZ54" s="142"/>
      <c r="ELA54" s="143"/>
      <c r="ELB54" s="144"/>
      <c r="ELC54" s="144"/>
      <c r="ELD54" s="144"/>
      <c r="ELE54" s="141"/>
      <c r="ELF54" s="141"/>
      <c r="ELG54" s="142"/>
      <c r="ELH54" s="142"/>
      <c r="ELI54" s="143"/>
      <c r="ELJ54" s="144"/>
      <c r="ELK54" s="144"/>
      <c r="ELL54" s="144"/>
      <c r="ELM54" s="141"/>
      <c r="ELN54" s="141"/>
      <c r="ELO54" s="142"/>
      <c r="ELP54" s="142"/>
      <c r="ELQ54" s="143"/>
      <c r="ELR54" s="144"/>
      <c r="ELS54" s="144"/>
      <c r="ELT54" s="144"/>
      <c r="ELU54" s="141"/>
      <c r="ELV54" s="141"/>
      <c r="ELW54" s="142"/>
      <c r="ELX54" s="142"/>
      <c r="ELY54" s="143"/>
      <c r="ELZ54" s="144"/>
      <c r="EMA54" s="144"/>
      <c r="EMB54" s="144"/>
      <c r="EMC54" s="141"/>
      <c r="EMD54" s="141"/>
      <c r="EME54" s="142"/>
      <c r="EMF54" s="142"/>
      <c r="EMG54" s="143"/>
      <c r="EMH54" s="144"/>
      <c r="EMI54" s="144"/>
      <c r="EMJ54" s="144"/>
      <c r="EMK54" s="141"/>
      <c r="EML54" s="141"/>
      <c r="EMM54" s="142"/>
      <c r="EMN54" s="142"/>
      <c r="EMO54" s="143"/>
      <c r="EMP54" s="144"/>
      <c r="EMQ54" s="144"/>
      <c r="EMR54" s="144"/>
      <c r="EMS54" s="141"/>
      <c r="EMT54" s="141"/>
      <c r="EMU54" s="142"/>
      <c r="EMV54" s="142"/>
      <c r="EMW54" s="143"/>
      <c r="EMX54" s="144"/>
      <c r="EMY54" s="144"/>
      <c r="EMZ54" s="144"/>
      <c r="ENA54" s="141"/>
      <c r="ENB54" s="141"/>
      <c r="ENC54" s="142"/>
      <c r="END54" s="142"/>
      <c r="ENE54" s="143"/>
      <c r="ENF54" s="144"/>
      <c r="ENG54" s="144"/>
      <c r="ENH54" s="144"/>
      <c r="ENI54" s="141"/>
      <c r="ENJ54" s="141"/>
      <c r="ENK54" s="142"/>
      <c r="ENL54" s="142"/>
      <c r="ENM54" s="143"/>
      <c r="ENN54" s="144"/>
      <c r="ENO54" s="144"/>
      <c r="ENP54" s="144"/>
      <c r="ENQ54" s="141"/>
      <c r="ENR54" s="141"/>
      <c r="ENS54" s="142"/>
      <c r="ENT54" s="142"/>
      <c r="ENU54" s="143"/>
      <c r="ENV54" s="144"/>
      <c r="ENW54" s="144"/>
      <c r="ENX54" s="144"/>
      <c r="ENY54" s="141"/>
      <c r="ENZ54" s="141"/>
      <c r="EOA54" s="142"/>
      <c r="EOB54" s="142"/>
      <c r="EOC54" s="143"/>
      <c r="EOD54" s="144"/>
      <c r="EOE54" s="144"/>
      <c r="EOF54" s="144"/>
      <c r="EOG54" s="141"/>
      <c r="EOH54" s="141"/>
      <c r="EOI54" s="142"/>
      <c r="EOJ54" s="142"/>
      <c r="EOK54" s="143"/>
      <c r="EOL54" s="144"/>
      <c r="EOM54" s="144"/>
      <c r="EON54" s="144"/>
      <c r="EOO54" s="141"/>
      <c r="EOP54" s="141"/>
      <c r="EOQ54" s="142"/>
      <c r="EOR54" s="142"/>
      <c r="EOS54" s="143"/>
      <c r="EOT54" s="144"/>
      <c r="EOU54" s="144"/>
      <c r="EOV54" s="144"/>
      <c r="EOW54" s="141"/>
      <c r="EOX54" s="141"/>
      <c r="EOY54" s="142"/>
      <c r="EOZ54" s="142"/>
      <c r="EPA54" s="143"/>
      <c r="EPB54" s="144"/>
      <c r="EPC54" s="144"/>
      <c r="EPD54" s="144"/>
      <c r="EPE54" s="141"/>
      <c r="EPF54" s="141"/>
      <c r="EPG54" s="142"/>
      <c r="EPH54" s="142"/>
      <c r="EPI54" s="143"/>
      <c r="EPJ54" s="144"/>
      <c r="EPK54" s="144"/>
      <c r="EPL54" s="144"/>
      <c r="EPM54" s="141"/>
      <c r="EPN54" s="141"/>
      <c r="EPO54" s="142"/>
      <c r="EPP54" s="142"/>
      <c r="EPQ54" s="143"/>
      <c r="EPR54" s="144"/>
      <c r="EPS54" s="144"/>
      <c r="EPT54" s="144"/>
      <c r="EPU54" s="141"/>
      <c r="EPV54" s="141"/>
      <c r="EPW54" s="142"/>
      <c r="EPX54" s="142"/>
      <c r="EPY54" s="143"/>
      <c r="EPZ54" s="144"/>
      <c r="EQA54" s="144"/>
      <c r="EQB54" s="144"/>
      <c r="EQC54" s="141"/>
      <c r="EQD54" s="141"/>
      <c r="EQE54" s="142"/>
      <c r="EQF54" s="142"/>
      <c r="EQG54" s="143"/>
      <c r="EQH54" s="144"/>
      <c r="EQI54" s="144"/>
      <c r="EQJ54" s="144"/>
      <c r="EQK54" s="141"/>
      <c r="EQL54" s="141"/>
      <c r="EQM54" s="142"/>
      <c r="EQN54" s="142"/>
      <c r="EQO54" s="143"/>
      <c r="EQP54" s="144"/>
      <c r="EQQ54" s="144"/>
      <c r="EQR54" s="144"/>
      <c r="EQS54" s="141"/>
      <c r="EQT54" s="141"/>
      <c r="EQU54" s="142"/>
      <c r="EQV54" s="142"/>
      <c r="EQW54" s="143"/>
      <c r="EQX54" s="144"/>
      <c r="EQY54" s="144"/>
      <c r="EQZ54" s="144"/>
      <c r="ERA54" s="141"/>
      <c r="ERB54" s="141"/>
      <c r="ERC54" s="142"/>
      <c r="ERD54" s="142"/>
      <c r="ERE54" s="143"/>
      <c r="ERF54" s="144"/>
      <c r="ERG54" s="144"/>
      <c r="ERH54" s="144"/>
      <c r="ERI54" s="141"/>
      <c r="ERJ54" s="141"/>
      <c r="ERK54" s="142"/>
      <c r="ERL54" s="142"/>
      <c r="ERM54" s="143"/>
      <c r="ERN54" s="144"/>
      <c r="ERO54" s="144"/>
      <c r="ERP54" s="144"/>
      <c r="ERQ54" s="141"/>
      <c r="ERR54" s="141"/>
      <c r="ERS54" s="142"/>
      <c r="ERT54" s="142"/>
      <c r="ERU54" s="143"/>
      <c r="ERV54" s="144"/>
      <c r="ERW54" s="144"/>
      <c r="ERX54" s="144"/>
      <c r="ERY54" s="141"/>
      <c r="ERZ54" s="141"/>
      <c r="ESA54" s="142"/>
      <c r="ESB54" s="142"/>
      <c r="ESC54" s="143"/>
      <c r="ESD54" s="144"/>
      <c r="ESE54" s="144"/>
      <c r="ESF54" s="144"/>
      <c r="ESG54" s="141"/>
      <c r="ESH54" s="141"/>
      <c r="ESI54" s="142"/>
      <c r="ESJ54" s="142"/>
      <c r="ESK54" s="143"/>
      <c r="ESL54" s="144"/>
      <c r="ESM54" s="144"/>
      <c r="ESN54" s="144"/>
      <c r="ESO54" s="141"/>
      <c r="ESP54" s="141"/>
      <c r="ESQ54" s="142"/>
      <c r="ESR54" s="142"/>
      <c r="ESS54" s="143"/>
      <c r="EST54" s="144"/>
      <c r="ESU54" s="144"/>
      <c r="ESV54" s="144"/>
      <c r="ESW54" s="141"/>
      <c r="ESX54" s="141"/>
      <c r="ESY54" s="142"/>
      <c r="ESZ54" s="142"/>
      <c r="ETA54" s="143"/>
      <c r="ETB54" s="144"/>
      <c r="ETC54" s="144"/>
      <c r="ETD54" s="144"/>
      <c r="ETE54" s="141"/>
      <c r="ETF54" s="141"/>
      <c r="ETG54" s="142"/>
      <c r="ETH54" s="142"/>
      <c r="ETI54" s="143"/>
      <c r="ETJ54" s="144"/>
      <c r="ETK54" s="144"/>
      <c r="ETL54" s="144"/>
      <c r="ETM54" s="141"/>
      <c r="ETN54" s="141"/>
      <c r="ETO54" s="142"/>
      <c r="ETP54" s="142"/>
      <c r="ETQ54" s="143"/>
      <c r="ETR54" s="144"/>
      <c r="ETS54" s="144"/>
      <c r="ETT54" s="144"/>
      <c r="ETU54" s="141"/>
      <c r="ETV54" s="141"/>
      <c r="ETW54" s="142"/>
      <c r="ETX54" s="142"/>
      <c r="ETY54" s="143"/>
      <c r="ETZ54" s="144"/>
      <c r="EUA54" s="144"/>
      <c r="EUB54" s="144"/>
      <c r="EUC54" s="141"/>
      <c r="EUD54" s="141"/>
      <c r="EUE54" s="142"/>
      <c r="EUF54" s="142"/>
      <c r="EUG54" s="143"/>
      <c r="EUH54" s="144"/>
      <c r="EUI54" s="144"/>
      <c r="EUJ54" s="144"/>
      <c r="EUK54" s="141"/>
      <c r="EUL54" s="141"/>
      <c r="EUM54" s="142"/>
      <c r="EUN54" s="142"/>
      <c r="EUO54" s="143"/>
      <c r="EUP54" s="144"/>
      <c r="EUQ54" s="144"/>
      <c r="EUR54" s="144"/>
      <c r="EUS54" s="141"/>
      <c r="EUT54" s="141"/>
      <c r="EUU54" s="142"/>
      <c r="EUV54" s="142"/>
      <c r="EUW54" s="143"/>
      <c r="EUX54" s="144"/>
      <c r="EUY54" s="144"/>
      <c r="EUZ54" s="144"/>
      <c r="EVA54" s="141"/>
      <c r="EVB54" s="141"/>
      <c r="EVC54" s="142"/>
      <c r="EVD54" s="142"/>
      <c r="EVE54" s="143"/>
      <c r="EVF54" s="144"/>
      <c r="EVG54" s="144"/>
      <c r="EVH54" s="144"/>
      <c r="EVI54" s="141"/>
      <c r="EVJ54" s="141"/>
      <c r="EVK54" s="142"/>
      <c r="EVL54" s="142"/>
      <c r="EVM54" s="143"/>
      <c r="EVN54" s="144"/>
      <c r="EVO54" s="144"/>
      <c r="EVP54" s="144"/>
      <c r="EVQ54" s="141"/>
      <c r="EVR54" s="141"/>
      <c r="EVS54" s="142"/>
      <c r="EVT54" s="142"/>
      <c r="EVU54" s="143"/>
      <c r="EVV54" s="144"/>
      <c r="EVW54" s="144"/>
      <c r="EVX54" s="144"/>
      <c r="EVY54" s="141"/>
      <c r="EVZ54" s="141"/>
      <c r="EWA54" s="142"/>
      <c r="EWB54" s="142"/>
      <c r="EWC54" s="143"/>
      <c r="EWD54" s="144"/>
      <c r="EWE54" s="144"/>
      <c r="EWF54" s="144"/>
      <c r="EWG54" s="141"/>
      <c r="EWH54" s="141"/>
      <c r="EWI54" s="142"/>
      <c r="EWJ54" s="142"/>
      <c r="EWK54" s="143"/>
      <c r="EWL54" s="144"/>
      <c r="EWM54" s="144"/>
      <c r="EWN54" s="144"/>
      <c r="EWO54" s="141"/>
      <c r="EWP54" s="141"/>
      <c r="EWQ54" s="142"/>
      <c r="EWR54" s="142"/>
      <c r="EWS54" s="143"/>
      <c r="EWT54" s="144"/>
      <c r="EWU54" s="144"/>
      <c r="EWV54" s="144"/>
      <c r="EWW54" s="141"/>
      <c r="EWX54" s="141"/>
      <c r="EWY54" s="142"/>
      <c r="EWZ54" s="142"/>
      <c r="EXA54" s="143"/>
      <c r="EXB54" s="144"/>
      <c r="EXC54" s="144"/>
      <c r="EXD54" s="144"/>
      <c r="EXE54" s="141"/>
      <c r="EXF54" s="141"/>
      <c r="EXG54" s="142"/>
      <c r="EXH54" s="142"/>
      <c r="EXI54" s="143"/>
      <c r="EXJ54" s="144"/>
      <c r="EXK54" s="144"/>
      <c r="EXL54" s="144"/>
      <c r="EXM54" s="141"/>
      <c r="EXN54" s="141"/>
      <c r="EXO54" s="142"/>
      <c r="EXP54" s="142"/>
      <c r="EXQ54" s="143"/>
      <c r="EXR54" s="144"/>
      <c r="EXS54" s="144"/>
      <c r="EXT54" s="144"/>
      <c r="EXU54" s="141"/>
      <c r="EXV54" s="141"/>
      <c r="EXW54" s="142"/>
      <c r="EXX54" s="142"/>
      <c r="EXY54" s="143"/>
      <c r="EXZ54" s="144"/>
      <c r="EYA54" s="144"/>
      <c r="EYB54" s="144"/>
      <c r="EYC54" s="141"/>
      <c r="EYD54" s="141"/>
      <c r="EYE54" s="142"/>
      <c r="EYF54" s="142"/>
      <c r="EYG54" s="143"/>
      <c r="EYH54" s="144"/>
      <c r="EYI54" s="144"/>
      <c r="EYJ54" s="144"/>
      <c r="EYK54" s="141"/>
      <c r="EYL54" s="141"/>
      <c r="EYM54" s="142"/>
      <c r="EYN54" s="142"/>
      <c r="EYO54" s="143"/>
      <c r="EYP54" s="144"/>
      <c r="EYQ54" s="144"/>
      <c r="EYR54" s="144"/>
      <c r="EYS54" s="141"/>
      <c r="EYT54" s="141"/>
      <c r="EYU54" s="142"/>
      <c r="EYV54" s="142"/>
      <c r="EYW54" s="143"/>
      <c r="EYX54" s="144"/>
      <c r="EYY54" s="144"/>
      <c r="EYZ54" s="144"/>
      <c r="EZA54" s="141"/>
      <c r="EZB54" s="141"/>
      <c r="EZC54" s="142"/>
      <c r="EZD54" s="142"/>
      <c r="EZE54" s="143"/>
      <c r="EZF54" s="144"/>
      <c r="EZG54" s="144"/>
      <c r="EZH54" s="144"/>
      <c r="EZI54" s="141"/>
      <c r="EZJ54" s="141"/>
      <c r="EZK54" s="142"/>
      <c r="EZL54" s="142"/>
      <c r="EZM54" s="143"/>
      <c r="EZN54" s="144"/>
      <c r="EZO54" s="144"/>
      <c r="EZP54" s="144"/>
      <c r="EZQ54" s="141"/>
      <c r="EZR54" s="141"/>
      <c r="EZS54" s="142"/>
      <c r="EZT54" s="142"/>
      <c r="EZU54" s="143"/>
      <c r="EZV54" s="144"/>
      <c r="EZW54" s="144"/>
      <c r="EZX54" s="144"/>
      <c r="EZY54" s="141"/>
      <c r="EZZ54" s="141"/>
      <c r="FAA54" s="142"/>
      <c r="FAB54" s="142"/>
      <c r="FAC54" s="143"/>
      <c r="FAD54" s="144"/>
      <c r="FAE54" s="144"/>
      <c r="FAF54" s="144"/>
      <c r="FAG54" s="141"/>
      <c r="FAH54" s="141"/>
      <c r="FAI54" s="142"/>
      <c r="FAJ54" s="142"/>
      <c r="FAK54" s="143"/>
      <c r="FAL54" s="144"/>
      <c r="FAM54" s="144"/>
      <c r="FAN54" s="144"/>
      <c r="FAO54" s="141"/>
      <c r="FAP54" s="141"/>
      <c r="FAQ54" s="142"/>
      <c r="FAR54" s="142"/>
      <c r="FAS54" s="143"/>
      <c r="FAT54" s="144"/>
      <c r="FAU54" s="144"/>
      <c r="FAV54" s="144"/>
      <c r="FAW54" s="141"/>
      <c r="FAX54" s="141"/>
      <c r="FAY54" s="142"/>
      <c r="FAZ54" s="142"/>
      <c r="FBA54" s="143"/>
      <c r="FBB54" s="144"/>
      <c r="FBC54" s="144"/>
      <c r="FBD54" s="144"/>
      <c r="FBE54" s="141"/>
      <c r="FBF54" s="141"/>
      <c r="FBG54" s="142"/>
      <c r="FBH54" s="142"/>
      <c r="FBI54" s="143"/>
      <c r="FBJ54" s="144"/>
      <c r="FBK54" s="144"/>
      <c r="FBL54" s="144"/>
      <c r="FBM54" s="141"/>
      <c r="FBN54" s="141"/>
      <c r="FBO54" s="142"/>
      <c r="FBP54" s="142"/>
      <c r="FBQ54" s="143"/>
      <c r="FBR54" s="144"/>
      <c r="FBS54" s="144"/>
      <c r="FBT54" s="144"/>
      <c r="FBU54" s="141"/>
      <c r="FBV54" s="141"/>
      <c r="FBW54" s="142"/>
      <c r="FBX54" s="142"/>
      <c r="FBY54" s="143"/>
      <c r="FBZ54" s="144"/>
      <c r="FCA54" s="144"/>
      <c r="FCB54" s="144"/>
      <c r="FCC54" s="141"/>
      <c r="FCD54" s="141"/>
      <c r="FCE54" s="142"/>
      <c r="FCF54" s="142"/>
      <c r="FCG54" s="143"/>
      <c r="FCH54" s="144"/>
      <c r="FCI54" s="144"/>
      <c r="FCJ54" s="144"/>
      <c r="FCK54" s="141"/>
      <c r="FCL54" s="141"/>
      <c r="FCM54" s="142"/>
      <c r="FCN54" s="142"/>
      <c r="FCO54" s="143"/>
      <c r="FCP54" s="144"/>
      <c r="FCQ54" s="144"/>
      <c r="FCR54" s="144"/>
      <c r="FCS54" s="141"/>
      <c r="FCT54" s="141"/>
      <c r="FCU54" s="142"/>
      <c r="FCV54" s="142"/>
      <c r="FCW54" s="143"/>
      <c r="FCX54" s="144"/>
      <c r="FCY54" s="144"/>
      <c r="FCZ54" s="144"/>
      <c r="FDA54" s="141"/>
      <c r="FDB54" s="141"/>
      <c r="FDC54" s="142"/>
      <c r="FDD54" s="142"/>
      <c r="FDE54" s="143"/>
      <c r="FDF54" s="144"/>
      <c r="FDG54" s="144"/>
      <c r="FDH54" s="144"/>
      <c r="FDI54" s="141"/>
      <c r="FDJ54" s="141"/>
      <c r="FDK54" s="142"/>
      <c r="FDL54" s="142"/>
      <c r="FDM54" s="143"/>
      <c r="FDN54" s="144"/>
      <c r="FDO54" s="144"/>
      <c r="FDP54" s="144"/>
      <c r="FDQ54" s="141"/>
      <c r="FDR54" s="141"/>
      <c r="FDS54" s="142"/>
      <c r="FDT54" s="142"/>
      <c r="FDU54" s="143"/>
      <c r="FDV54" s="144"/>
      <c r="FDW54" s="144"/>
      <c r="FDX54" s="144"/>
      <c r="FDY54" s="141"/>
      <c r="FDZ54" s="141"/>
      <c r="FEA54" s="142"/>
      <c r="FEB54" s="142"/>
      <c r="FEC54" s="143"/>
      <c r="FED54" s="144"/>
      <c r="FEE54" s="144"/>
      <c r="FEF54" s="144"/>
      <c r="FEG54" s="141"/>
      <c r="FEH54" s="141"/>
      <c r="FEI54" s="142"/>
      <c r="FEJ54" s="142"/>
      <c r="FEK54" s="143"/>
      <c r="FEL54" s="144"/>
      <c r="FEM54" s="144"/>
      <c r="FEN54" s="144"/>
      <c r="FEO54" s="141"/>
      <c r="FEP54" s="141"/>
      <c r="FEQ54" s="142"/>
      <c r="FER54" s="142"/>
      <c r="FES54" s="143"/>
      <c r="FET54" s="144"/>
      <c r="FEU54" s="144"/>
      <c r="FEV54" s="144"/>
      <c r="FEW54" s="141"/>
      <c r="FEX54" s="141"/>
      <c r="FEY54" s="142"/>
      <c r="FEZ54" s="142"/>
      <c r="FFA54" s="143"/>
      <c r="FFB54" s="144"/>
      <c r="FFC54" s="144"/>
      <c r="FFD54" s="144"/>
      <c r="FFE54" s="141"/>
      <c r="FFF54" s="141"/>
      <c r="FFG54" s="142"/>
      <c r="FFH54" s="142"/>
      <c r="FFI54" s="143"/>
      <c r="FFJ54" s="144"/>
      <c r="FFK54" s="144"/>
      <c r="FFL54" s="144"/>
      <c r="FFM54" s="141"/>
      <c r="FFN54" s="141"/>
      <c r="FFO54" s="142"/>
      <c r="FFP54" s="142"/>
      <c r="FFQ54" s="143"/>
      <c r="FFR54" s="144"/>
      <c r="FFS54" s="144"/>
      <c r="FFT54" s="144"/>
      <c r="FFU54" s="141"/>
      <c r="FFV54" s="141"/>
      <c r="FFW54" s="142"/>
      <c r="FFX54" s="142"/>
      <c r="FFY54" s="143"/>
      <c r="FFZ54" s="144"/>
      <c r="FGA54" s="144"/>
      <c r="FGB54" s="144"/>
      <c r="FGC54" s="141"/>
      <c r="FGD54" s="141"/>
      <c r="FGE54" s="142"/>
      <c r="FGF54" s="142"/>
      <c r="FGG54" s="143"/>
      <c r="FGH54" s="144"/>
      <c r="FGI54" s="144"/>
      <c r="FGJ54" s="144"/>
      <c r="FGK54" s="141"/>
      <c r="FGL54" s="141"/>
      <c r="FGM54" s="142"/>
      <c r="FGN54" s="142"/>
      <c r="FGO54" s="143"/>
      <c r="FGP54" s="144"/>
      <c r="FGQ54" s="144"/>
      <c r="FGR54" s="144"/>
      <c r="FGS54" s="141"/>
      <c r="FGT54" s="141"/>
      <c r="FGU54" s="142"/>
      <c r="FGV54" s="142"/>
      <c r="FGW54" s="143"/>
      <c r="FGX54" s="144"/>
      <c r="FGY54" s="144"/>
      <c r="FGZ54" s="144"/>
      <c r="FHA54" s="141"/>
      <c r="FHB54" s="141"/>
      <c r="FHC54" s="142"/>
      <c r="FHD54" s="142"/>
      <c r="FHE54" s="143"/>
      <c r="FHF54" s="144"/>
      <c r="FHG54" s="144"/>
      <c r="FHH54" s="144"/>
      <c r="FHI54" s="141"/>
      <c r="FHJ54" s="141"/>
      <c r="FHK54" s="142"/>
      <c r="FHL54" s="142"/>
      <c r="FHM54" s="143"/>
      <c r="FHN54" s="144"/>
      <c r="FHO54" s="144"/>
      <c r="FHP54" s="144"/>
      <c r="FHQ54" s="141"/>
      <c r="FHR54" s="141"/>
      <c r="FHS54" s="142"/>
      <c r="FHT54" s="142"/>
      <c r="FHU54" s="143"/>
      <c r="FHV54" s="144"/>
      <c r="FHW54" s="144"/>
      <c r="FHX54" s="144"/>
      <c r="FHY54" s="141"/>
      <c r="FHZ54" s="141"/>
      <c r="FIA54" s="142"/>
      <c r="FIB54" s="142"/>
      <c r="FIC54" s="143"/>
      <c r="FID54" s="144"/>
      <c r="FIE54" s="144"/>
      <c r="FIF54" s="144"/>
      <c r="FIG54" s="141"/>
      <c r="FIH54" s="141"/>
      <c r="FII54" s="142"/>
      <c r="FIJ54" s="142"/>
      <c r="FIK54" s="143"/>
      <c r="FIL54" s="144"/>
      <c r="FIM54" s="144"/>
      <c r="FIN54" s="144"/>
      <c r="FIO54" s="141"/>
      <c r="FIP54" s="141"/>
      <c r="FIQ54" s="142"/>
      <c r="FIR54" s="142"/>
      <c r="FIS54" s="143"/>
      <c r="FIT54" s="144"/>
      <c r="FIU54" s="144"/>
      <c r="FIV54" s="144"/>
      <c r="FIW54" s="141"/>
      <c r="FIX54" s="141"/>
      <c r="FIY54" s="142"/>
      <c r="FIZ54" s="142"/>
      <c r="FJA54" s="143"/>
      <c r="FJB54" s="144"/>
      <c r="FJC54" s="144"/>
      <c r="FJD54" s="144"/>
      <c r="FJE54" s="141"/>
      <c r="FJF54" s="141"/>
      <c r="FJG54" s="142"/>
      <c r="FJH54" s="142"/>
      <c r="FJI54" s="143"/>
      <c r="FJJ54" s="144"/>
      <c r="FJK54" s="144"/>
      <c r="FJL54" s="144"/>
      <c r="FJM54" s="141"/>
      <c r="FJN54" s="141"/>
      <c r="FJO54" s="142"/>
      <c r="FJP54" s="142"/>
      <c r="FJQ54" s="143"/>
      <c r="FJR54" s="144"/>
      <c r="FJS54" s="144"/>
      <c r="FJT54" s="144"/>
      <c r="FJU54" s="141"/>
      <c r="FJV54" s="141"/>
      <c r="FJW54" s="142"/>
      <c r="FJX54" s="142"/>
      <c r="FJY54" s="143"/>
      <c r="FJZ54" s="144"/>
      <c r="FKA54" s="144"/>
      <c r="FKB54" s="144"/>
      <c r="FKC54" s="141"/>
      <c r="FKD54" s="141"/>
      <c r="FKE54" s="142"/>
      <c r="FKF54" s="142"/>
      <c r="FKG54" s="143"/>
      <c r="FKH54" s="144"/>
      <c r="FKI54" s="144"/>
      <c r="FKJ54" s="144"/>
      <c r="FKK54" s="141"/>
      <c r="FKL54" s="141"/>
      <c r="FKM54" s="142"/>
      <c r="FKN54" s="142"/>
      <c r="FKO54" s="143"/>
      <c r="FKP54" s="144"/>
      <c r="FKQ54" s="144"/>
      <c r="FKR54" s="144"/>
      <c r="FKS54" s="141"/>
      <c r="FKT54" s="141"/>
      <c r="FKU54" s="142"/>
      <c r="FKV54" s="142"/>
      <c r="FKW54" s="143"/>
      <c r="FKX54" s="144"/>
      <c r="FKY54" s="144"/>
      <c r="FKZ54" s="144"/>
      <c r="FLA54" s="141"/>
      <c r="FLB54" s="141"/>
      <c r="FLC54" s="142"/>
      <c r="FLD54" s="142"/>
      <c r="FLE54" s="143"/>
      <c r="FLF54" s="144"/>
      <c r="FLG54" s="144"/>
      <c r="FLH54" s="144"/>
      <c r="FLI54" s="141"/>
      <c r="FLJ54" s="141"/>
      <c r="FLK54" s="142"/>
      <c r="FLL54" s="142"/>
      <c r="FLM54" s="143"/>
      <c r="FLN54" s="144"/>
      <c r="FLO54" s="144"/>
      <c r="FLP54" s="144"/>
      <c r="FLQ54" s="141"/>
      <c r="FLR54" s="141"/>
      <c r="FLS54" s="142"/>
      <c r="FLT54" s="142"/>
      <c r="FLU54" s="143"/>
      <c r="FLV54" s="144"/>
      <c r="FLW54" s="144"/>
      <c r="FLX54" s="144"/>
      <c r="FLY54" s="141"/>
      <c r="FLZ54" s="141"/>
      <c r="FMA54" s="142"/>
      <c r="FMB54" s="142"/>
      <c r="FMC54" s="143"/>
      <c r="FMD54" s="144"/>
      <c r="FME54" s="144"/>
      <c r="FMF54" s="144"/>
      <c r="FMG54" s="141"/>
      <c r="FMH54" s="141"/>
      <c r="FMI54" s="142"/>
      <c r="FMJ54" s="142"/>
      <c r="FMK54" s="143"/>
      <c r="FML54" s="144"/>
      <c r="FMM54" s="144"/>
      <c r="FMN54" s="144"/>
      <c r="FMO54" s="141"/>
      <c r="FMP54" s="141"/>
      <c r="FMQ54" s="142"/>
      <c r="FMR54" s="142"/>
      <c r="FMS54" s="143"/>
      <c r="FMT54" s="144"/>
      <c r="FMU54" s="144"/>
      <c r="FMV54" s="144"/>
      <c r="FMW54" s="141"/>
      <c r="FMX54" s="141"/>
      <c r="FMY54" s="142"/>
      <c r="FMZ54" s="142"/>
      <c r="FNA54" s="143"/>
      <c r="FNB54" s="144"/>
      <c r="FNC54" s="144"/>
      <c r="FND54" s="144"/>
      <c r="FNE54" s="141"/>
      <c r="FNF54" s="141"/>
      <c r="FNG54" s="142"/>
      <c r="FNH54" s="142"/>
      <c r="FNI54" s="143"/>
      <c r="FNJ54" s="144"/>
      <c r="FNK54" s="144"/>
      <c r="FNL54" s="144"/>
      <c r="FNM54" s="141"/>
      <c r="FNN54" s="141"/>
      <c r="FNO54" s="142"/>
      <c r="FNP54" s="142"/>
      <c r="FNQ54" s="143"/>
      <c r="FNR54" s="144"/>
      <c r="FNS54" s="144"/>
      <c r="FNT54" s="144"/>
      <c r="FNU54" s="141"/>
      <c r="FNV54" s="141"/>
      <c r="FNW54" s="142"/>
      <c r="FNX54" s="142"/>
      <c r="FNY54" s="143"/>
      <c r="FNZ54" s="144"/>
      <c r="FOA54" s="144"/>
      <c r="FOB54" s="144"/>
      <c r="FOC54" s="141"/>
      <c r="FOD54" s="141"/>
      <c r="FOE54" s="142"/>
      <c r="FOF54" s="142"/>
      <c r="FOG54" s="143"/>
      <c r="FOH54" s="144"/>
      <c r="FOI54" s="144"/>
      <c r="FOJ54" s="144"/>
      <c r="FOK54" s="141"/>
      <c r="FOL54" s="141"/>
      <c r="FOM54" s="142"/>
      <c r="FON54" s="142"/>
      <c r="FOO54" s="143"/>
      <c r="FOP54" s="144"/>
      <c r="FOQ54" s="144"/>
      <c r="FOR54" s="144"/>
      <c r="FOS54" s="141"/>
      <c r="FOT54" s="141"/>
      <c r="FOU54" s="142"/>
      <c r="FOV54" s="142"/>
      <c r="FOW54" s="143"/>
      <c r="FOX54" s="144"/>
      <c r="FOY54" s="144"/>
      <c r="FOZ54" s="144"/>
      <c r="FPA54" s="141"/>
      <c r="FPB54" s="141"/>
      <c r="FPC54" s="142"/>
      <c r="FPD54" s="142"/>
      <c r="FPE54" s="143"/>
      <c r="FPF54" s="144"/>
      <c r="FPG54" s="144"/>
      <c r="FPH54" s="144"/>
      <c r="FPI54" s="141"/>
      <c r="FPJ54" s="141"/>
      <c r="FPK54" s="142"/>
      <c r="FPL54" s="142"/>
      <c r="FPM54" s="143"/>
      <c r="FPN54" s="144"/>
      <c r="FPO54" s="144"/>
      <c r="FPP54" s="144"/>
      <c r="FPQ54" s="141"/>
      <c r="FPR54" s="141"/>
      <c r="FPS54" s="142"/>
      <c r="FPT54" s="142"/>
      <c r="FPU54" s="143"/>
      <c r="FPV54" s="144"/>
      <c r="FPW54" s="144"/>
      <c r="FPX54" s="144"/>
      <c r="FPY54" s="141"/>
      <c r="FPZ54" s="141"/>
      <c r="FQA54" s="142"/>
      <c r="FQB54" s="142"/>
      <c r="FQC54" s="143"/>
      <c r="FQD54" s="144"/>
      <c r="FQE54" s="144"/>
      <c r="FQF54" s="144"/>
      <c r="FQG54" s="141"/>
      <c r="FQH54" s="141"/>
      <c r="FQI54" s="142"/>
      <c r="FQJ54" s="142"/>
      <c r="FQK54" s="143"/>
      <c r="FQL54" s="144"/>
      <c r="FQM54" s="144"/>
      <c r="FQN54" s="144"/>
      <c r="FQO54" s="141"/>
      <c r="FQP54" s="141"/>
      <c r="FQQ54" s="142"/>
      <c r="FQR54" s="142"/>
      <c r="FQS54" s="143"/>
      <c r="FQT54" s="144"/>
      <c r="FQU54" s="144"/>
      <c r="FQV54" s="144"/>
      <c r="FQW54" s="141"/>
      <c r="FQX54" s="141"/>
      <c r="FQY54" s="142"/>
      <c r="FQZ54" s="142"/>
      <c r="FRA54" s="143"/>
      <c r="FRB54" s="144"/>
      <c r="FRC54" s="144"/>
      <c r="FRD54" s="144"/>
      <c r="FRE54" s="141"/>
      <c r="FRF54" s="141"/>
      <c r="FRG54" s="142"/>
      <c r="FRH54" s="142"/>
      <c r="FRI54" s="143"/>
      <c r="FRJ54" s="144"/>
      <c r="FRK54" s="144"/>
      <c r="FRL54" s="144"/>
      <c r="FRM54" s="141"/>
      <c r="FRN54" s="141"/>
      <c r="FRO54" s="142"/>
      <c r="FRP54" s="142"/>
      <c r="FRQ54" s="143"/>
      <c r="FRR54" s="144"/>
      <c r="FRS54" s="144"/>
      <c r="FRT54" s="144"/>
      <c r="FRU54" s="141"/>
      <c r="FRV54" s="141"/>
      <c r="FRW54" s="142"/>
      <c r="FRX54" s="142"/>
      <c r="FRY54" s="143"/>
      <c r="FRZ54" s="144"/>
      <c r="FSA54" s="144"/>
      <c r="FSB54" s="144"/>
      <c r="FSC54" s="141"/>
      <c r="FSD54" s="141"/>
      <c r="FSE54" s="142"/>
      <c r="FSF54" s="142"/>
      <c r="FSG54" s="143"/>
      <c r="FSH54" s="144"/>
      <c r="FSI54" s="144"/>
      <c r="FSJ54" s="144"/>
      <c r="FSK54" s="141"/>
      <c r="FSL54" s="141"/>
      <c r="FSM54" s="142"/>
      <c r="FSN54" s="142"/>
      <c r="FSO54" s="143"/>
      <c r="FSP54" s="144"/>
      <c r="FSQ54" s="144"/>
      <c r="FSR54" s="144"/>
      <c r="FSS54" s="141"/>
      <c r="FST54" s="141"/>
      <c r="FSU54" s="142"/>
      <c r="FSV54" s="142"/>
      <c r="FSW54" s="143"/>
      <c r="FSX54" s="144"/>
      <c r="FSY54" s="144"/>
      <c r="FSZ54" s="144"/>
      <c r="FTA54" s="141"/>
      <c r="FTB54" s="141"/>
      <c r="FTC54" s="142"/>
      <c r="FTD54" s="142"/>
      <c r="FTE54" s="143"/>
      <c r="FTF54" s="144"/>
      <c r="FTG54" s="144"/>
      <c r="FTH54" s="144"/>
      <c r="FTI54" s="141"/>
      <c r="FTJ54" s="141"/>
      <c r="FTK54" s="142"/>
      <c r="FTL54" s="142"/>
      <c r="FTM54" s="143"/>
      <c r="FTN54" s="144"/>
      <c r="FTO54" s="144"/>
      <c r="FTP54" s="144"/>
      <c r="FTQ54" s="141"/>
      <c r="FTR54" s="141"/>
      <c r="FTS54" s="142"/>
      <c r="FTT54" s="142"/>
      <c r="FTU54" s="143"/>
      <c r="FTV54" s="144"/>
      <c r="FTW54" s="144"/>
      <c r="FTX54" s="144"/>
      <c r="FTY54" s="141"/>
      <c r="FTZ54" s="141"/>
      <c r="FUA54" s="142"/>
      <c r="FUB54" s="142"/>
      <c r="FUC54" s="143"/>
      <c r="FUD54" s="144"/>
      <c r="FUE54" s="144"/>
      <c r="FUF54" s="144"/>
      <c r="FUG54" s="141"/>
      <c r="FUH54" s="141"/>
      <c r="FUI54" s="142"/>
      <c r="FUJ54" s="142"/>
      <c r="FUK54" s="143"/>
      <c r="FUL54" s="144"/>
      <c r="FUM54" s="144"/>
      <c r="FUN54" s="144"/>
      <c r="FUO54" s="141"/>
      <c r="FUP54" s="141"/>
      <c r="FUQ54" s="142"/>
      <c r="FUR54" s="142"/>
      <c r="FUS54" s="143"/>
      <c r="FUT54" s="144"/>
      <c r="FUU54" s="144"/>
      <c r="FUV54" s="144"/>
      <c r="FUW54" s="141"/>
      <c r="FUX54" s="141"/>
      <c r="FUY54" s="142"/>
      <c r="FUZ54" s="142"/>
      <c r="FVA54" s="143"/>
      <c r="FVB54" s="144"/>
      <c r="FVC54" s="144"/>
      <c r="FVD54" s="144"/>
      <c r="FVE54" s="141"/>
      <c r="FVF54" s="141"/>
      <c r="FVG54" s="142"/>
      <c r="FVH54" s="142"/>
      <c r="FVI54" s="143"/>
      <c r="FVJ54" s="144"/>
      <c r="FVK54" s="144"/>
      <c r="FVL54" s="144"/>
      <c r="FVM54" s="141"/>
      <c r="FVN54" s="141"/>
      <c r="FVO54" s="142"/>
      <c r="FVP54" s="142"/>
      <c r="FVQ54" s="143"/>
      <c r="FVR54" s="144"/>
      <c r="FVS54" s="144"/>
      <c r="FVT54" s="144"/>
      <c r="FVU54" s="141"/>
      <c r="FVV54" s="141"/>
      <c r="FVW54" s="142"/>
      <c r="FVX54" s="142"/>
      <c r="FVY54" s="143"/>
      <c r="FVZ54" s="144"/>
      <c r="FWA54" s="144"/>
      <c r="FWB54" s="144"/>
      <c r="FWC54" s="141"/>
      <c r="FWD54" s="141"/>
      <c r="FWE54" s="142"/>
      <c r="FWF54" s="142"/>
      <c r="FWG54" s="143"/>
      <c r="FWH54" s="144"/>
      <c r="FWI54" s="144"/>
      <c r="FWJ54" s="144"/>
      <c r="FWK54" s="141"/>
      <c r="FWL54" s="141"/>
      <c r="FWM54" s="142"/>
      <c r="FWN54" s="142"/>
      <c r="FWO54" s="143"/>
      <c r="FWP54" s="144"/>
      <c r="FWQ54" s="144"/>
      <c r="FWR54" s="144"/>
      <c r="FWS54" s="141"/>
      <c r="FWT54" s="141"/>
      <c r="FWU54" s="142"/>
      <c r="FWV54" s="142"/>
      <c r="FWW54" s="143"/>
      <c r="FWX54" s="144"/>
      <c r="FWY54" s="144"/>
      <c r="FWZ54" s="144"/>
      <c r="FXA54" s="141"/>
      <c r="FXB54" s="141"/>
      <c r="FXC54" s="142"/>
      <c r="FXD54" s="142"/>
      <c r="FXE54" s="143"/>
      <c r="FXF54" s="144"/>
      <c r="FXG54" s="144"/>
      <c r="FXH54" s="144"/>
      <c r="FXI54" s="141"/>
      <c r="FXJ54" s="141"/>
      <c r="FXK54" s="142"/>
      <c r="FXL54" s="142"/>
      <c r="FXM54" s="143"/>
      <c r="FXN54" s="144"/>
      <c r="FXO54" s="144"/>
      <c r="FXP54" s="144"/>
      <c r="FXQ54" s="141"/>
      <c r="FXR54" s="141"/>
      <c r="FXS54" s="142"/>
      <c r="FXT54" s="142"/>
      <c r="FXU54" s="143"/>
      <c r="FXV54" s="144"/>
      <c r="FXW54" s="144"/>
      <c r="FXX54" s="144"/>
      <c r="FXY54" s="141"/>
      <c r="FXZ54" s="141"/>
      <c r="FYA54" s="142"/>
      <c r="FYB54" s="142"/>
      <c r="FYC54" s="143"/>
      <c r="FYD54" s="144"/>
      <c r="FYE54" s="144"/>
      <c r="FYF54" s="144"/>
      <c r="FYG54" s="141"/>
      <c r="FYH54" s="141"/>
      <c r="FYI54" s="142"/>
      <c r="FYJ54" s="142"/>
      <c r="FYK54" s="143"/>
      <c r="FYL54" s="144"/>
      <c r="FYM54" s="144"/>
      <c r="FYN54" s="144"/>
      <c r="FYO54" s="141"/>
      <c r="FYP54" s="141"/>
      <c r="FYQ54" s="142"/>
      <c r="FYR54" s="142"/>
      <c r="FYS54" s="143"/>
      <c r="FYT54" s="144"/>
      <c r="FYU54" s="144"/>
      <c r="FYV54" s="144"/>
      <c r="FYW54" s="141"/>
      <c r="FYX54" s="141"/>
      <c r="FYY54" s="142"/>
      <c r="FYZ54" s="142"/>
      <c r="FZA54" s="143"/>
      <c r="FZB54" s="144"/>
      <c r="FZC54" s="144"/>
      <c r="FZD54" s="144"/>
      <c r="FZE54" s="141"/>
      <c r="FZF54" s="141"/>
      <c r="FZG54" s="142"/>
      <c r="FZH54" s="142"/>
      <c r="FZI54" s="143"/>
      <c r="FZJ54" s="144"/>
      <c r="FZK54" s="144"/>
      <c r="FZL54" s="144"/>
      <c r="FZM54" s="141"/>
      <c r="FZN54" s="141"/>
      <c r="FZO54" s="142"/>
      <c r="FZP54" s="142"/>
      <c r="FZQ54" s="143"/>
      <c r="FZR54" s="144"/>
      <c r="FZS54" s="144"/>
      <c r="FZT54" s="144"/>
      <c r="FZU54" s="141"/>
      <c r="FZV54" s="141"/>
      <c r="FZW54" s="142"/>
      <c r="FZX54" s="142"/>
      <c r="FZY54" s="143"/>
      <c r="FZZ54" s="144"/>
      <c r="GAA54" s="144"/>
      <c r="GAB54" s="144"/>
      <c r="GAC54" s="141"/>
      <c r="GAD54" s="141"/>
      <c r="GAE54" s="142"/>
      <c r="GAF54" s="142"/>
      <c r="GAG54" s="143"/>
      <c r="GAH54" s="144"/>
      <c r="GAI54" s="144"/>
      <c r="GAJ54" s="144"/>
      <c r="GAK54" s="141"/>
      <c r="GAL54" s="141"/>
      <c r="GAM54" s="142"/>
      <c r="GAN54" s="142"/>
      <c r="GAO54" s="143"/>
      <c r="GAP54" s="144"/>
      <c r="GAQ54" s="144"/>
      <c r="GAR54" s="144"/>
      <c r="GAS54" s="141"/>
      <c r="GAT54" s="141"/>
      <c r="GAU54" s="142"/>
      <c r="GAV54" s="142"/>
      <c r="GAW54" s="143"/>
      <c r="GAX54" s="144"/>
      <c r="GAY54" s="144"/>
      <c r="GAZ54" s="144"/>
      <c r="GBA54" s="141"/>
      <c r="GBB54" s="141"/>
      <c r="GBC54" s="142"/>
      <c r="GBD54" s="142"/>
      <c r="GBE54" s="143"/>
      <c r="GBF54" s="144"/>
      <c r="GBG54" s="144"/>
      <c r="GBH54" s="144"/>
      <c r="GBI54" s="141"/>
      <c r="GBJ54" s="141"/>
      <c r="GBK54" s="142"/>
      <c r="GBL54" s="142"/>
      <c r="GBM54" s="143"/>
      <c r="GBN54" s="144"/>
      <c r="GBO54" s="144"/>
      <c r="GBP54" s="144"/>
      <c r="GBQ54" s="141"/>
      <c r="GBR54" s="141"/>
      <c r="GBS54" s="142"/>
      <c r="GBT54" s="142"/>
      <c r="GBU54" s="143"/>
      <c r="GBV54" s="144"/>
      <c r="GBW54" s="144"/>
      <c r="GBX54" s="144"/>
      <c r="GBY54" s="141"/>
      <c r="GBZ54" s="141"/>
      <c r="GCA54" s="142"/>
      <c r="GCB54" s="142"/>
      <c r="GCC54" s="143"/>
      <c r="GCD54" s="144"/>
      <c r="GCE54" s="144"/>
      <c r="GCF54" s="144"/>
      <c r="GCG54" s="141"/>
      <c r="GCH54" s="141"/>
      <c r="GCI54" s="142"/>
      <c r="GCJ54" s="142"/>
      <c r="GCK54" s="143"/>
      <c r="GCL54" s="144"/>
      <c r="GCM54" s="144"/>
      <c r="GCN54" s="144"/>
      <c r="GCO54" s="141"/>
      <c r="GCP54" s="141"/>
      <c r="GCQ54" s="142"/>
      <c r="GCR54" s="142"/>
      <c r="GCS54" s="143"/>
      <c r="GCT54" s="144"/>
      <c r="GCU54" s="144"/>
      <c r="GCV54" s="144"/>
      <c r="GCW54" s="141"/>
      <c r="GCX54" s="141"/>
      <c r="GCY54" s="142"/>
      <c r="GCZ54" s="142"/>
      <c r="GDA54" s="143"/>
      <c r="GDB54" s="144"/>
      <c r="GDC54" s="144"/>
      <c r="GDD54" s="144"/>
      <c r="GDE54" s="141"/>
      <c r="GDF54" s="141"/>
      <c r="GDG54" s="142"/>
      <c r="GDH54" s="142"/>
      <c r="GDI54" s="143"/>
      <c r="GDJ54" s="144"/>
      <c r="GDK54" s="144"/>
      <c r="GDL54" s="144"/>
      <c r="GDM54" s="141"/>
      <c r="GDN54" s="141"/>
      <c r="GDO54" s="142"/>
      <c r="GDP54" s="142"/>
      <c r="GDQ54" s="143"/>
      <c r="GDR54" s="144"/>
      <c r="GDS54" s="144"/>
      <c r="GDT54" s="144"/>
      <c r="GDU54" s="141"/>
      <c r="GDV54" s="141"/>
      <c r="GDW54" s="142"/>
      <c r="GDX54" s="142"/>
      <c r="GDY54" s="143"/>
      <c r="GDZ54" s="144"/>
      <c r="GEA54" s="144"/>
      <c r="GEB54" s="144"/>
      <c r="GEC54" s="141"/>
      <c r="GED54" s="141"/>
      <c r="GEE54" s="142"/>
      <c r="GEF54" s="142"/>
      <c r="GEG54" s="143"/>
      <c r="GEH54" s="144"/>
      <c r="GEI54" s="144"/>
      <c r="GEJ54" s="144"/>
      <c r="GEK54" s="141"/>
      <c r="GEL54" s="141"/>
      <c r="GEM54" s="142"/>
      <c r="GEN54" s="142"/>
      <c r="GEO54" s="143"/>
      <c r="GEP54" s="144"/>
      <c r="GEQ54" s="144"/>
      <c r="GER54" s="144"/>
      <c r="GES54" s="141"/>
      <c r="GET54" s="141"/>
      <c r="GEU54" s="142"/>
      <c r="GEV54" s="142"/>
      <c r="GEW54" s="143"/>
      <c r="GEX54" s="144"/>
      <c r="GEY54" s="144"/>
      <c r="GEZ54" s="144"/>
      <c r="GFA54" s="141"/>
      <c r="GFB54" s="141"/>
      <c r="GFC54" s="142"/>
      <c r="GFD54" s="142"/>
      <c r="GFE54" s="143"/>
      <c r="GFF54" s="144"/>
      <c r="GFG54" s="144"/>
      <c r="GFH54" s="144"/>
      <c r="GFI54" s="141"/>
      <c r="GFJ54" s="141"/>
      <c r="GFK54" s="142"/>
      <c r="GFL54" s="142"/>
      <c r="GFM54" s="143"/>
      <c r="GFN54" s="144"/>
      <c r="GFO54" s="144"/>
      <c r="GFP54" s="144"/>
      <c r="GFQ54" s="141"/>
      <c r="GFR54" s="141"/>
      <c r="GFS54" s="142"/>
      <c r="GFT54" s="142"/>
      <c r="GFU54" s="143"/>
      <c r="GFV54" s="144"/>
      <c r="GFW54" s="144"/>
      <c r="GFX54" s="144"/>
      <c r="GFY54" s="141"/>
      <c r="GFZ54" s="141"/>
      <c r="GGA54" s="142"/>
      <c r="GGB54" s="142"/>
      <c r="GGC54" s="143"/>
      <c r="GGD54" s="144"/>
      <c r="GGE54" s="144"/>
      <c r="GGF54" s="144"/>
      <c r="GGG54" s="141"/>
      <c r="GGH54" s="141"/>
      <c r="GGI54" s="142"/>
      <c r="GGJ54" s="142"/>
      <c r="GGK54" s="143"/>
      <c r="GGL54" s="144"/>
      <c r="GGM54" s="144"/>
      <c r="GGN54" s="144"/>
      <c r="GGO54" s="141"/>
      <c r="GGP54" s="141"/>
      <c r="GGQ54" s="142"/>
      <c r="GGR54" s="142"/>
      <c r="GGS54" s="143"/>
      <c r="GGT54" s="144"/>
      <c r="GGU54" s="144"/>
      <c r="GGV54" s="144"/>
      <c r="GGW54" s="141"/>
      <c r="GGX54" s="141"/>
      <c r="GGY54" s="142"/>
      <c r="GGZ54" s="142"/>
      <c r="GHA54" s="143"/>
      <c r="GHB54" s="144"/>
      <c r="GHC54" s="144"/>
      <c r="GHD54" s="144"/>
      <c r="GHE54" s="141"/>
      <c r="GHF54" s="141"/>
      <c r="GHG54" s="142"/>
      <c r="GHH54" s="142"/>
      <c r="GHI54" s="143"/>
      <c r="GHJ54" s="144"/>
      <c r="GHK54" s="144"/>
      <c r="GHL54" s="144"/>
      <c r="GHM54" s="141"/>
      <c r="GHN54" s="141"/>
      <c r="GHO54" s="142"/>
      <c r="GHP54" s="142"/>
      <c r="GHQ54" s="143"/>
      <c r="GHR54" s="144"/>
      <c r="GHS54" s="144"/>
      <c r="GHT54" s="144"/>
      <c r="GHU54" s="141"/>
      <c r="GHV54" s="141"/>
      <c r="GHW54" s="142"/>
      <c r="GHX54" s="142"/>
      <c r="GHY54" s="143"/>
      <c r="GHZ54" s="144"/>
      <c r="GIA54" s="144"/>
      <c r="GIB54" s="144"/>
      <c r="GIC54" s="141"/>
      <c r="GID54" s="141"/>
      <c r="GIE54" s="142"/>
      <c r="GIF54" s="142"/>
      <c r="GIG54" s="143"/>
      <c r="GIH54" s="144"/>
      <c r="GII54" s="144"/>
      <c r="GIJ54" s="144"/>
      <c r="GIK54" s="141"/>
      <c r="GIL54" s="141"/>
      <c r="GIM54" s="142"/>
      <c r="GIN54" s="142"/>
      <c r="GIO54" s="143"/>
      <c r="GIP54" s="144"/>
      <c r="GIQ54" s="144"/>
      <c r="GIR54" s="144"/>
      <c r="GIS54" s="141"/>
      <c r="GIT54" s="141"/>
      <c r="GIU54" s="142"/>
      <c r="GIV54" s="142"/>
      <c r="GIW54" s="143"/>
      <c r="GIX54" s="144"/>
      <c r="GIY54" s="144"/>
      <c r="GIZ54" s="144"/>
      <c r="GJA54" s="141"/>
      <c r="GJB54" s="141"/>
      <c r="GJC54" s="142"/>
      <c r="GJD54" s="142"/>
      <c r="GJE54" s="143"/>
      <c r="GJF54" s="144"/>
      <c r="GJG54" s="144"/>
      <c r="GJH54" s="144"/>
      <c r="GJI54" s="141"/>
      <c r="GJJ54" s="141"/>
      <c r="GJK54" s="142"/>
      <c r="GJL54" s="142"/>
      <c r="GJM54" s="143"/>
      <c r="GJN54" s="144"/>
      <c r="GJO54" s="144"/>
      <c r="GJP54" s="144"/>
      <c r="GJQ54" s="141"/>
      <c r="GJR54" s="141"/>
      <c r="GJS54" s="142"/>
      <c r="GJT54" s="142"/>
      <c r="GJU54" s="143"/>
      <c r="GJV54" s="144"/>
      <c r="GJW54" s="144"/>
      <c r="GJX54" s="144"/>
      <c r="GJY54" s="141"/>
      <c r="GJZ54" s="141"/>
      <c r="GKA54" s="142"/>
      <c r="GKB54" s="142"/>
      <c r="GKC54" s="143"/>
      <c r="GKD54" s="144"/>
      <c r="GKE54" s="144"/>
      <c r="GKF54" s="144"/>
      <c r="GKG54" s="141"/>
      <c r="GKH54" s="141"/>
      <c r="GKI54" s="142"/>
      <c r="GKJ54" s="142"/>
      <c r="GKK54" s="143"/>
      <c r="GKL54" s="144"/>
      <c r="GKM54" s="144"/>
      <c r="GKN54" s="144"/>
      <c r="GKO54" s="141"/>
      <c r="GKP54" s="141"/>
      <c r="GKQ54" s="142"/>
      <c r="GKR54" s="142"/>
      <c r="GKS54" s="143"/>
      <c r="GKT54" s="144"/>
      <c r="GKU54" s="144"/>
      <c r="GKV54" s="144"/>
      <c r="GKW54" s="141"/>
      <c r="GKX54" s="141"/>
      <c r="GKY54" s="142"/>
      <c r="GKZ54" s="142"/>
      <c r="GLA54" s="143"/>
      <c r="GLB54" s="144"/>
      <c r="GLC54" s="144"/>
      <c r="GLD54" s="144"/>
      <c r="GLE54" s="141"/>
      <c r="GLF54" s="141"/>
      <c r="GLG54" s="142"/>
      <c r="GLH54" s="142"/>
      <c r="GLI54" s="143"/>
      <c r="GLJ54" s="144"/>
      <c r="GLK54" s="144"/>
      <c r="GLL54" s="144"/>
      <c r="GLM54" s="141"/>
      <c r="GLN54" s="141"/>
      <c r="GLO54" s="142"/>
      <c r="GLP54" s="142"/>
      <c r="GLQ54" s="143"/>
      <c r="GLR54" s="144"/>
      <c r="GLS54" s="144"/>
      <c r="GLT54" s="144"/>
      <c r="GLU54" s="141"/>
      <c r="GLV54" s="141"/>
      <c r="GLW54" s="142"/>
      <c r="GLX54" s="142"/>
      <c r="GLY54" s="143"/>
      <c r="GLZ54" s="144"/>
      <c r="GMA54" s="144"/>
      <c r="GMB54" s="144"/>
      <c r="GMC54" s="141"/>
      <c r="GMD54" s="141"/>
      <c r="GME54" s="142"/>
      <c r="GMF54" s="142"/>
      <c r="GMG54" s="143"/>
      <c r="GMH54" s="144"/>
      <c r="GMI54" s="144"/>
      <c r="GMJ54" s="144"/>
      <c r="GMK54" s="141"/>
      <c r="GML54" s="141"/>
      <c r="GMM54" s="142"/>
      <c r="GMN54" s="142"/>
      <c r="GMO54" s="143"/>
      <c r="GMP54" s="144"/>
      <c r="GMQ54" s="144"/>
      <c r="GMR54" s="144"/>
      <c r="GMS54" s="141"/>
      <c r="GMT54" s="141"/>
      <c r="GMU54" s="142"/>
      <c r="GMV54" s="142"/>
      <c r="GMW54" s="143"/>
      <c r="GMX54" s="144"/>
      <c r="GMY54" s="144"/>
      <c r="GMZ54" s="144"/>
      <c r="GNA54" s="141"/>
      <c r="GNB54" s="141"/>
      <c r="GNC54" s="142"/>
      <c r="GND54" s="142"/>
      <c r="GNE54" s="143"/>
      <c r="GNF54" s="144"/>
      <c r="GNG54" s="144"/>
      <c r="GNH54" s="144"/>
      <c r="GNI54" s="141"/>
      <c r="GNJ54" s="141"/>
      <c r="GNK54" s="142"/>
      <c r="GNL54" s="142"/>
      <c r="GNM54" s="143"/>
      <c r="GNN54" s="144"/>
      <c r="GNO54" s="144"/>
      <c r="GNP54" s="144"/>
      <c r="GNQ54" s="141"/>
      <c r="GNR54" s="141"/>
      <c r="GNS54" s="142"/>
      <c r="GNT54" s="142"/>
      <c r="GNU54" s="143"/>
      <c r="GNV54" s="144"/>
      <c r="GNW54" s="144"/>
      <c r="GNX54" s="144"/>
      <c r="GNY54" s="141"/>
      <c r="GNZ54" s="141"/>
      <c r="GOA54" s="142"/>
      <c r="GOB54" s="142"/>
      <c r="GOC54" s="143"/>
      <c r="GOD54" s="144"/>
      <c r="GOE54" s="144"/>
      <c r="GOF54" s="144"/>
      <c r="GOG54" s="141"/>
      <c r="GOH54" s="141"/>
      <c r="GOI54" s="142"/>
      <c r="GOJ54" s="142"/>
      <c r="GOK54" s="143"/>
      <c r="GOL54" s="144"/>
      <c r="GOM54" s="144"/>
      <c r="GON54" s="144"/>
      <c r="GOO54" s="141"/>
      <c r="GOP54" s="141"/>
      <c r="GOQ54" s="142"/>
      <c r="GOR54" s="142"/>
      <c r="GOS54" s="143"/>
      <c r="GOT54" s="144"/>
      <c r="GOU54" s="144"/>
      <c r="GOV54" s="144"/>
      <c r="GOW54" s="141"/>
      <c r="GOX54" s="141"/>
      <c r="GOY54" s="142"/>
      <c r="GOZ54" s="142"/>
      <c r="GPA54" s="143"/>
      <c r="GPB54" s="144"/>
      <c r="GPC54" s="144"/>
      <c r="GPD54" s="144"/>
      <c r="GPE54" s="141"/>
      <c r="GPF54" s="141"/>
      <c r="GPG54" s="142"/>
      <c r="GPH54" s="142"/>
      <c r="GPI54" s="143"/>
      <c r="GPJ54" s="144"/>
      <c r="GPK54" s="144"/>
      <c r="GPL54" s="144"/>
      <c r="GPM54" s="141"/>
      <c r="GPN54" s="141"/>
      <c r="GPO54" s="142"/>
      <c r="GPP54" s="142"/>
      <c r="GPQ54" s="143"/>
      <c r="GPR54" s="144"/>
      <c r="GPS54" s="144"/>
      <c r="GPT54" s="144"/>
      <c r="GPU54" s="141"/>
      <c r="GPV54" s="141"/>
      <c r="GPW54" s="142"/>
      <c r="GPX54" s="142"/>
      <c r="GPY54" s="143"/>
      <c r="GPZ54" s="144"/>
      <c r="GQA54" s="144"/>
      <c r="GQB54" s="144"/>
      <c r="GQC54" s="141"/>
      <c r="GQD54" s="141"/>
      <c r="GQE54" s="142"/>
      <c r="GQF54" s="142"/>
      <c r="GQG54" s="143"/>
      <c r="GQH54" s="144"/>
      <c r="GQI54" s="144"/>
      <c r="GQJ54" s="144"/>
      <c r="GQK54" s="141"/>
      <c r="GQL54" s="141"/>
      <c r="GQM54" s="142"/>
      <c r="GQN54" s="142"/>
      <c r="GQO54" s="143"/>
      <c r="GQP54" s="144"/>
      <c r="GQQ54" s="144"/>
      <c r="GQR54" s="144"/>
      <c r="GQS54" s="141"/>
      <c r="GQT54" s="141"/>
      <c r="GQU54" s="142"/>
      <c r="GQV54" s="142"/>
      <c r="GQW54" s="143"/>
      <c r="GQX54" s="144"/>
      <c r="GQY54" s="144"/>
      <c r="GQZ54" s="144"/>
      <c r="GRA54" s="141"/>
      <c r="GRB54" s="141"/>
      <c r="GRC54" s="142"/>
      <c r="GRD54" s="142"/>
      <c r="GRE54" s="143"/>
      <c r="GRF54" s="144"/>
      <c r="GRG54" s="144"/>
      <c r="GRH54" s="144"/>
      <c r="GRI54" s="141"/>
      <c r="GRJ54" s="141"/>
      <c r="GRK54" s="142"/>
      <c r="GRL54" s="142"/>
      <c r="GRM54" s="143"/>
      <c r="GRN54" s="144"/>
      <c r="GRO54" s="144"/>
      <c r="GRP54" s="144"/>
      <c r="GRQ54" s="141"/>
      <c r="GRR54" s="141"/>
      <c r="GRS54" s="142"/>
      <c r="GRT54" s="142"/>
      <c r="GRU54" s="143"/>
      <c r="GRV54" s="144"/>
      <c r="GRW54" s="144"/>
      <c r="GRX54" s="144"/>
      <c r="GRY54" s="141"/>
      <c r="GRZ54" s="141"/>
      <c r="GSA54" s="142"/>
      <c r="GSB54" s="142"/>
      <c r="GSC54" s="143"/>
      <c r="GSD54" s="144"/>
      <c r="GSE54" s="144"/>
      <c r="GSF54" s="144"/>
      <c r="GSG54" s="141"/>
      <c r="GSH54" s="141"/>
      <c r="GSI54" s="142"/>
      <c r="GSJ54" s="142"/>
      <c r="GSK54" s="143"/>
      <c r="GSL54" s="144"/>
      <c r="GSM54" s="144"/>
      <c r="GSN54" s="144"/>
      <c r="GSO54" s="141"/>
      <c r="GSP54" s="141"/>
      <c r="GSQ54" s="142"/>
      <c r="GSR54" s="142"/>
      <c r="GSS54" s="143"/>
      <c r="GST54" s="144"/>
      <c r="GSU54" s="144"/>
      <c r="GSV54" s="144"/>
      <c r="GSW54" s="141"/>
      <c r="GSX54" s="141"/>
      <c r="GSY54" s="142"/>
      <c r="GSZ54" s="142"/>
      <c r="GTA54" s="143"/>
      <c r="GTB54" s="144"/>
      <c r="GTC54" s="144"/>
      <c r="GTD54" s="144"/>
      <c r="GTE54" s="141"/>
      <c r="GTF54" s="141"/>
      <c r="GTG54" s="142"/>
      <c r="GTH54" s="142"/>
      <c r="GTI54" s="143"/>
      <c r="GTJ54" s="144"/>
      <c r="GTK54" s="144"/>
      <c r="GTL54" s="144"/>
      <c r="GTM54" s="141"/>
      <c r="GTN54" s="141"/>
      <c r="GTO54" s="142"/>
      <c r="GTP54" s="142"/>
      <c r="GTQ54" s="143"/>
      <c r="GTR54" s="144"/>
      <c r="GTS54" s="144"/>
      <c r="GTT54" s="144"/>
      <c r="GTU54" s="141"/>
      <c r="GTV54" s="141"/>
      <c r="GTW54" s="142"/>
      <c r="GTX54" s="142"/>
      <c r="GTY54" s="143"/>
      <c r="GTZ54" s="144"/>
      <c r="GUA54" s="144"/>
      <c r="GUB54" s="144"/>
      <c r="GUC54" s="141"/>
      <c r="GUD54" s="141"/>
      <c r="GUE54" s="142"/>
      <c r="GUF54" s="142"/>
      <c r="GUG54" s="143"/>
      <c r="GUH54" s="144"/>
      <c r="GUI54" s="144"/>
      <c r="GUJ54" s="144"/>
      <c r="GUK54" s="141"/>
      <c r="GUL54" s="141"/>
      <c r="GUM54" s="142"/>
      <c r="GUN54" s="142"/>
      <c r="GUO54" s="143"/>
      <c r="GUP54" s="144"/>
      <c r="GUQ54" s="144"/>
      <c r="GUR54" s="144"/>
      <c r="GUS54" s="141"/>
      <c r="GUT54" s="141"/>
      <c r="GUU54" s="142"/>
      <c r="GUV54" s="142"/>
      <c r="GUW54" s="143"/>
      <c r="GUX54" s="144"/>
      <c r="GUY54" s="144"/>
      <c r="GUZ54" s="144"/>
      <c r="GVA54" s="141"/>
      <c r="GVB54" s="141"/>
      <c r="GVC54" s="142"/>
      <c r="GVD54" s="142"/>
      <c r="GVE54" s="143"/>
      <c r="GVF54" s="144"/>
      <c r="GVG54" s="144"/>
      <c r="GVH54" s="144"/>
      <c r="GVI54" s="141"/>
      <c r="GVJ54" s="141"/>
      <c r="GVK54" s="142"/>
      <c r="GVL54" s="142"/>
      <c r="GVM54" s="143"/>
      <c r="GVN54" s="144"/>
      <c r="GVO54" s="144"/>
      <c r="GVP54" s="144"/>
      <c r="GVQ54" s="141"/>
      <c r="GVR54" s="141"/>
      <c r="GVS54" s="142"/>
      <c r="GVT54" s="142"/>
      <c r="GVU54" s="143"/>
      <c r="GVV54" s="144"/>
      <c r="GVW54" s="144"/>
      <c r="GVX54" s="144"/>
      <c r="GVY54" s="141"/>
      <c r="GVZ54" s="141"/>
      <c r="GWA54" s="142"/>
      <c r="GWB54" s="142"/>
      <c r="GWC54" s="143"/>
      <c r="GWD54" s="144"/>
      <c r="GWE54" s="144"/>
      <c r="GWF54" s="144"/>
      <c r="GWG54" s="141"/>
      <c r="GWH54" s="141"/>
      <c r="GWI54" s="142"/>
      <c r="GWJ54" s="142"/>
      <c r="GWK54" s="143"/>
      <c r="GWL54" s="144"/>
      <c r="GWM54" s="144"/>
      <c r="GWN54" s="144"/>
      <c r="GWO54" s="141"/>
      <c r="GWP54" s="141"/>
      <c r="GWQ54" s="142"/>
      <c r="GWR54" s="142"/>
      <c r="GWS54" s="143"/>
      <c r="GWT54" s="144"/>
      <c r="GWU54" s="144"/>
      <c r="GWV54" s="144"/>
      <c r="GWW54" s="141"/>
      <c r="GWX54" s="141"/>
      <c r="GWY54" s="142"/>
      <c r="GWZ54" s="142"/>
      <c r="GXA54" s="143"/>
      <c r="GXB54" s="144"/>
      <c r="GXC54" s="144"/>
      <c r="GXD54" s="144"/>
      <c r="GXE54" s="141"/>
      <c r="GXF54" s="141"/>
      <c r="GXG54" s="142"/>
      <c r="GXH54" s="142"/>
      <c r="GXI54" s="143"/>
      <c r="GXJ54" s="144"/>
      <c r="GXK54" s="144"/>
      <c r="GXL54" s="144"/>
      <c r="GXM54" s="141"/>
      <c r="GXN54" s="141"/>
      <c r="GXO54" s="142"/>
      <c r="GXP54" s="142"/>
      <c r="GXQ54" s="143"/>
      <c r="GXR54" s="144"/>
      <c r="GXS54" s="144"/>
      <c r="GXT54" s="144"/>
      <c r="GXU54" s="141"/>
      <c r="GXV54" s="141"/>
      <c r="GXW54" s="142"/>
      <c r="GXX54" s="142"/>
      <c r="GXY54" s="143"/>
      <c r="GXZ54" s="144"/>
      <c r="GYA54" s="144"/>
      <c r="GYB54" s="144"/>
      <c r="GYC54" s="141"/>
      <c r="GYD54" s="141"/>
      <c r="GYE54" s="142"/>
      <c r="GYF54" s="142"/>
      <c r="GYG54" s="143"/>
      <c r="GYH54" s="144"/>
      <c r="GYI54" s="144"/>
      <c r="GYJ54" s="144"/>
      <c r="GYK54" s="141"/>
      <c r="GYL54" s="141"/>
      <c r="GYM54" s="142"/>
      <c r="GYN54" s="142"/>
      <c r="GYO54" s="143"/>
      <c r="GYP54" s="144"/>
      <c r="GYQ54" s="144"/>
      <c r="GYR54" s="144"/>
      <c r="GYS54" s="141"/>
      <c r="GYT54" s="141"/>
      <c r="GYU54" s="142"/>
      <c r="GYV54" s="142"/>
      <c r="GYW54" s="143"/>
      <c r="GYX54" s="144"/>
      <c r="GYY54" s="144"/>
      <c r="GYZ54" s="144"/>
      <c r="GZA54" s="141"/>
      <c r="GZB54" s="141"/>
      <c r="GZC54" s="142"/>
      <c r="GZD54" s="142"/>
      <c r="GZE54" s="143"/>
      <c r="GZF54" s="144"/>
      <c r="GZG54" s="144"/>
      <c r="GZH54" s="144"/>
      <c r="GZI54" s="141"/>
      <c r="GZJ54" s="141"/>
      <c r="GZK54" s="142"/>
      <c r="GZL54" s="142"/>
      <c r="GZM54" s="143"/>
      <c r="GZN54" s="144"/>
      <c r="GZO54" s="144"/>
      <c r="GZP54" s="144"/>
      <c r="GZQ54" s="141"/>
      <c r="GZR54" s="141"/>
      <c r="GZS54" s="142"/>
      <c r="GZT54" s="142"/>
      <c r="GZU54" s="143"/>
      <c r="GZV54" s="144"/>
      <c r="GZW54" s="144"/>
      <c r="GZX54" s="144"/>
      <c r="GZY54" s="141"/>
      <c r="GZZ54" s="141"/>
      <c r="HAA54" s="142"/>
      <c r="HAB54" s="142"/>
      <c r="HAC54" s="143"/>
      <c r="HAD54" s="144"/>
      <c r="HAE54" s="144"/>
      <c r="HAF54" s="144"/>
      <c r="HAG54" s="141"/>
      <c r="HAH54" s="141"/>
      <c r="HAI54" s="142"/>
      <c r="HAJ54" s="142"/>
      <c r="HAK54" s="143"/>
      <c r="HAL54" s="144"/>
      <c r="HAM54" s="144"/>
      <c r="HAN54" s="144"/>
      <c r="HAO54" s="141"/>
      <c r="HAP54" s="141"/>
      <c r="HAQ54" s="142"/>
      <c r="HAR54" s="142"/>
      <c r="HAS54" s="143"/>
      <c r="HAT54" s="144"/>
      <c r="HAU54" s="144"/>
      <c r="HAV54" s="144"/>
      <c r="HAW54" s="141"/>
      <c r="HAX54" s="141"/>
      <c r="HAY54" s="142"/>
      <c r="HAZ54" s="142"/>
      <c r="HBA54" s="143"/>
      <c r="HBB54" s="144"/>
      <c r="HBC54" s="144"/>
      <c r="HBD54" s="144"/>
      <c r="HBE54" s="141"/>
      <c r="HBF54" s="141"/>
      <c r="HBG54" s="142"/>
      <c r="HBH54" s="142"/>
      <c r="HBI54" s="143"/>
      <c r="HBJ54" s="144"/>
      <c r="HBK54" s="144"/>
      <c r="HBL54" s="144"/>
      <c r="HBM54" s="141"/>
      <c r="HBN54" s="141"/>
      <c r="HBO54" s="142"/>
      <c r="HBP54" s="142"/>
      <c r="HBQ54" s="143"/>
      <c r="HBR54" s="144"/>
      <c r="HBS54" s="144"/>
      <c r="HBT54" s="144"/>
      <c r="HBU54" s="141"/>
      <c r="HBV54" s="141"/>
      <c r="HBW54" s="142"/>
      <c r="HBX54" s="142"/>
      <c r="HBY54" s="143"/>
      <c r="HBZ54" s="144"/>
      <c r="HCA54" s="144"/>
      <c r="HCB54" s="144"/>
      <c r="HCC54" s="141"/>
      <c r="HCD54" s="141"/>
      <c r="HCE54" s="142"/>
      <c r="HCF54" s="142"/>
      <c r="HCG54" s="143"/>
      <c r="HCH54" s="144"/>
      <c r="HCI54" s="144"/>
      <c r="HCJ54" s="144"/>
      <c r="HCK54" s="141"/>
      <c r="HCL54" s="141"/>
      <c r="HCM54" s="142"/>
      <c r="HCN54" s="142"/>
      <c r="HCO54" s="143"/>
      <c r="HCP54" s="144"/>
      <c r="HCQ54" s="144"/>
      <c r="HCR54" s="144"/>
      <c r="HCS54" s="141"/>
      <c r="HCT54" s="141"/>
      <c r="HCU54" s="142"/>
      <c r="HCV54" s="142"/>
      <c r="HCW54" s="143"/>
      <c r="HCX54" s="144"/>
      <c r="HCY54" s="144"/>
      <c r="HCZ54" s="144"/>
      <c r="HDA54" s="141"/>
      <c r="HDB54" s="141"/>
      <c r="HDC54" s="142"/>
      <c r="HDD54" s="142"/>
      <c r="HDE54" s="143"/>
      <c r="HDF54" s="144"/>
      <c r="HDG54" s="144"/>
      <c r="HDH54" s="144"/>
      <c r="HDI54" s="141"/>
      <c r="HDJ54" s="141"/>
      <c r="HDK54" s="142"/>
      <c r="HDL54" s="142"/>
      <c r="HDM54" s="143"/>
      <c r="HDN54" s="144"/>
      <c r="HDO54" s="144"/>
      <c r="HDP54" s="144"/>
      <c r="HDQ54" s="141"/>
      <c r="HDR54" s="141"/>
      <c r="HDS54" s="142"/>
      <c r="HDT54" s="142"/>
      <c r="HDU54" s="143"/>
      <c r="HDV54" s="144"/>
      <c r="HDW54" s="144"/>
      <c r="HDX54" s="144"/>
      <c r="HDY54" s="141"/>
      <c r="HDZ54" s="141"/>
      <c r="HEA54" s="142"/>
      <c r="HEB54" s="142"/>
      <c r="HEC54" s="143"/>
      <c r="HED54" s="144"/>
      <c r="HEE54" s="144"/>
      <c r="HEF54" s="144"/>
      <c r="HEG54" s="141"/>
      <c r="HEH54" s="141"/>
      <c r="HEI54" s="142"/>
      <c r="HEJ54" s="142"/>
      <c r="HEK54" s="143"/>
      <c r="HEL54" s="144"/>
      <c r="HEM54" s="144"/>
      <c r="HEN54" s="144"/>
      <c r="HEO54" s="141"/>
      <c r="HEP54" s="141"/>
      <c r="HEQ54" s="142"/>
      <c r="HER54" s="142"/>
      <c r="HES54" s="143"/>
      <c r="HET54" s="144"/>
      <c r="HEU54" s="144"/>
      <c r="HEV54" s="144"/>
      <c r="HEW54" s="141"/>
      <c r="HEX54" s="141"/>
      <c r="HEY54" s="142"/>
      <c r="HEZ54" s="142"/>
      <c r="HFA54" s="143"/>
      <c r="HFB54" s="144"/>
      <c r="HFC54" s="144"/>
      <c r="HFD54" s="144"/>
      <c r="HFE54" s="141"/>
      <c r="HFF54" s="141"/>
      <c r="HFG54" s="142"/>
      <c r="HFH54" s="142"/>
      <c r="HFI54" s="143"/>
      <c r="HFJ54" s="144"/>
      <c r="HFK54" s="144"/>
      <c r="HFL54" s="144"/>
      <c r="HFM54" s="141"/>
      <c r="HFN54" s="141"/>
      <c r="HFO54" s="142"/>
      <c r="HFP54" s="142"/>
      <c r="HFQ54" s="143"/>
      <c r="HFR54" s="144"/>
      <c r="HFS54" s="144"/>
      <c r="HFT54" s="144"/>
      <c r="HFU54" s="141"/>
      <c r="HFV54" s="141"/>
      <c r="HFW54" s="142"/>
      <c r="HFX54" s="142"/>
      <c r="HFY54" s="143"/>
      <c r="HFZ54" s="144"/>
      <c r="HGA54" s="144"/>
      <c r="HGB54" s="144"/>
      <c r="HGC54" s="141"/>
      <c r="HGD54" s="141"/>
      <c r="HGE54" s="142"/>
      <c r="HGF54" s="142"/>
      <c r="HGG54" s="143"/>
      <c r="HGH54" s="144"/>
      <c r="HGI54" s="144"/>
      <c r="HGJ54" s="144"/>
      <c r="HGK54" s="141"/>
      <c r="HGL54" s="141"/>
      <c r="HGM54" s="142"/>
      <c r="HGN54" s="142"/>
      <c r="HGO54" s="143"/>
      <c r="HGP54" s="144"/>
      <c r="HGQ54" s="144"/>
      <c r="HGR54" s="144"/>
      <c r="HGS54" s="141"/>
      <c r="HGT54" s="141"/>
      <c r="HGU54" s="142"/>
      <c r="HGV54" s="142"/>
      <c r="HGW54" s="143"/>
      <c r="HGX54" s="144"/>
      <c r="HGY54" s="144"/>
      <c r="HGZ54" s="144"/>
      <c r="HHA54" s="141"/>
      <c r="HHB54" s="141"/>
      <c r="HHC54" s="142"/>
      <c r="HHD54" s="142"/>
      <c r="HHE54" s="143"/>
      <c r="HHF54" s="144"/>
      <c r="HHG54" s="144"/>
      <c r="HHH54" s="144"/>
      <c r="HHI54" s="141"/>
      <c r="HHJ54" s="141"/>
      <c r="HHK54" s="142"/>
      <c r="HHL54" s="142"/>
      <c r="HHM54" s="143"/>
      <c r="HHN54" s="144"/>
      <c r="HHO54" s="144"/>
      <c r="HHP54" s="144"/>
      <c r="HHQ54" s="141"/>
      <c r="HHR54" s="141"/>
      <c r="HHS54" s="142"/>
      <c r="HHT54" s="142"/>
      <c r="HHU54" s="143"/>
      <c r="HHV54" s="144"/>
      <c r="HHW54" s="144"/>
      <c r="HHX54" s="144"/>
      <c r="HHY54" s="141"/>
      <c r="HHZ54" s="141"/>
      <c r="HIA54" s="142"/>
      <c r="HIB54" s="142"/>
      <c r="HIC54" s="143"/>
      <c r="HID54" s="144"/>
      <c r="HIE54" s="144"/>
      <c r="HIF54" s="144"/>
      <c r="HIG54" s="141"/>
      <c r="HIH54" s="141"/>
      <c r="HII54" s="142"/>
      <c r="HIJ54" s="142"/>
      <c r="HIK54" s="143"/>
      <c r="HIL54" s="144"/>
      <c r="HIM54" s="144"/>
      <c r="HIN54" s="144"/>
      <c r="HIO54" s="141"/>
      <c r="HIP54" s="141"/>
      <c r="HIQ54" s="142"/>
      <c r="HIR54" s="142"/>
      <c r="HIS54" s="143"/>
      <c r="HIT54" s="144"/>
      <c r="HIU54" s="144"/>
      <c r="HIV54" s="144"/>
      <c r="HIW54" s="141"/>
      <c r="HIX54" s="141"/>
      <c r="HIY54" s="142"/>
      <c r="HIZ54" s="142"/>
      <c r="HJA54" s="143"/>
      <c r="HJB54" s="144"/>
      <c r="HJC54" s="144"/>
      <c r="HJD54" s="144"/>
      <c r="HJE54" s="141"/>
      <c r="HJF54" s="141"/>
      <c r="HJG54" s="142"/>
      <c r="HJH54" s="142"/>
      <c r="HJI54" s="143"/>
      <c r="HJJ54" s="144"/>
      <c r="HJK54" s="144"/>
      <c r="HJL54" s="144"/>
      <c r="HJM54" s="141"/>
      <c r="HJN54" s="141"/>
      <c r="HJO54" s="142"/>
      <c r="HJP54" s="142"/>
      <c r="HJQ54" s="143"/>
      <c r="HJR54" s="144"/>
      <c r="HJS54" s="144"/>
      <c r="HJT54" s="144"/>
      <c r="HJU54" s="141"/>
      <c r="HJV54" s="141"/>
      <c r="HJW54" s="142"/>
      <c r="HJX54" s="142"/>
      <c r="HJY54" s="143"/>
      <c r="HJZ54" s="144"/>
      <c r="HKA54" s="144"/>
      <c r="HKB54" s="144"/>
      <c r="HKC54" s="141"/>
      <c r="HKD54" s="141"/>
      <c r="HKE54" s="142"/>
      <c r="HKF54" s="142"/>
      <c r="HKG54" s="143"/>
      <c r="HKH54" s="144"/>
      <c r="HKI54" s="144"/>
      <c r="HKJ54" s="144"/>
      <c r="HKK54" s="141"/>
      <c r="HKL54" s="141"/>
      <c r="HKM54" s="142"/>
      <c r="HKN54" s="142"/>
      <c r="HKO54" s="143"/>
      <c r="HKP54" s="144"/>
      <c r="HKQ54" s="144"/>
      <c r="HKR54" s="144"/>
      <c r="HKS54" s="141"/>
      <c r="HKT54" s="141"/>
      <c r="HKU54" s="142"/>
      <c r="HKV54" s="142"/>
      <c r="HKW54" s="143"/>
      <c r="HKX54" s="144"/>
      <c r="HKY54" s="144"/>
      <c r="HKZ54" s="144"/>
      <c r="HLA54" s="141"/>
      <c r="HLB54" s="141"/>
      <c r="HLC54" s="142"/>
      <c r="HLD54" s="142"/>
      <c r="HLE54" s="143"/>
      <c r="HLF54" s="144"/>
      <c r="HLG54" s="144"/>
      <c r="HLH54" s="144"/>
      <c r="HLI54" s="141"/>
      <c r="HLJ54" s="141"/>
      <c r="HLK54" s="142"/>
      <c r="HLL54" s="142"/>
      <c r="HLM54" s="143"/>
      <c r="HLN54" s="144"/>
      <c r="HLO54" s="144"/>
      <c r="HLP54" s="144"/>
      <c r="HLQ54" s="141"/>
      <c r="HLR54" s="141"/>
      <c r="HLS54" s="142"/>
      <c r="HLT54" s="142"/>
      <c r="HLU54" s="143"/>
      <c r="HLV54" s="144"/>
      <c r="HLW54" s="144"/>
      <c r="HLX54" s="144"/>
      <c r="HLY54" s="141"/>
      <c r="HLZ54" s="141"/>
      <c r="HMA54" s="142"/>
      <c r="HMB54" s="142"/>
      <c r="HMC54" s="143"/>
      <c r="HMD54" s="144"/>
      <c r="HME54" s="144"/>
      <c r="HMF54" s="144"/>
      <c r="HMG54" s="141"/>
      <c r="HMH54" s="141"/>
      <c r="HMI54" s="142"/>
      <c r="HMJ54" s="142"/>
      <c r="HMK54" s="143"/>
      <c r="HML54" s="144"/>
      <c r="HMM54" s="144"/>
      <c r="HMN54" s="144"/>
      <c r="HMO54" s="141"/>
      <c r="HMP54" s="141"/>
      <c r="HMQ54" s="142"/>
      <c r="HMR54" s="142"/>
      <c r="HMS54" s="143"/>
      <c r="HMT54" s="144"/>
      <c r="HMU54" s="144"/>
      <c r="HMV54" s="144"/>
      <c r="HMW54" s="141"/>
      <c r="HMX54" s="141"/>
      <c r="HMY54" s="142"/>
      <c r="HMZ54" s="142"/>
      <c r="HNA54" s="143"/>
      <c r="HNB54" s="144"/>
      <c r="HNC54" s="144"/>
      <c r="HND54" s="144"/>
      <c r="HNE54" s="141"/>
      <c r="HNF54" s="141"/>
      <c r="HNG54" s="142"/>
      <c r="HNH54" s="142"/>
      <c r="HNI54" s="143"/>
      <c r="HNJ54" s="144"/>
      <c r="HNK54" s="144"/>
      <c r="HNL54" s="144"/>
      <c r="HNM54" s="141"/>
      <c r="HNN54" s="141"/>
      <c r="HNO54" s="142"/>
      <c r="HNP54" s="142"/>
      <c r="HNQ54" s="143"/>
      <c r="HNR54" s="144"/>
      <c r="HNS54" s="144"/>
      <c r="HNT54" s="144"/>
      <c r="HNU54" s="141"/>
      <c r="HNV54" s="141"/>
      <c r="HNW54" s="142"/>
      <c r="HNX54" s="142"/>
      <c r="HNY54" s="143"/>
      <c r="HNZ54" s="144"/>
      <c r="HOA54" s="144"/>
      <c r="HOB54" s="144"/>
      <c r="HOC54" s="141"/>
      <c r="HOD54" s="141"/>
      <c r="HOE54" s="142"/>
      <c r="HOF54" s="142"/>
      <c r="HOG54" s="143"/>
      <c r="HOH54" s="144"/>
      <c r="HOI54" s="144"/>
      <c r="HOJ54" s="144"/>
      <c r="HOK54" s="141"/>
      <c r="HOL54" s="141"/>
      <c r="HOM54" s="142"/>
      <c r="HON54" s="142"/>
      <c r="HOO54" s="143"/>
      <c r="HOP54" s="144"/>
      <c r="HOQ54" s="144"/>
      <c r="HOR54" s="144"/>
      <c r="HOS54" s="141"/>
      <c r="HOT54" s="141"/>
      <c r="HOU54" s="142"/>
      <c r="HOV54" s="142"/>
      <c r="HOW54" s="143"/>
      <c r="HOX54" s="144"/>
      <c r="HOY54" s="144"/>
      <c r="HOZ54" s="144"/>
      <c r="HPA54" s="141"/>
      <c r="HPB54" s="141"/>
      <c r="HPC54" s="142"/>
      <c r="HPD54" s="142"/>
      <c r="HPE54" s="143"/>
      <c r="HPF54" s="144"/>
      <c r="HPG54" s="144"/>
      <c r="HPH54" s="144"/>
      <c r="HPI54" s="141"/>
      <c r="HPJ54" s="141"/>
      <c r="HPK54" s="142"/>
      <c r="HPL54" s="142"/>
      <c r="HPM54" s="143"/>
      <c r="HPN54" s="144"/>
      <c r="HPO54" s="144"/>
      <c r="HPP54" s="144"/>
      <c r="HPQ54" s="141"/>
      <c r="HPR54" s="141"/>
      <c r="HPS54" s="142"/>
      <c r="HPT54" s="142"/>
      <c r="HPU54" s="143"/>
      <c r="HPV54" s="144"/>
      <c r="HPW54" s="144"/>
      <c r="HPX54" s="144"/>
      <c r="HPY54" s="141"/>
      <c r="HPZ54" s="141"/>
      <c r="HQA54" s="142"/>
      <c r="HQB54" s="142"/>
      <c r="HQC54" s="143"/>
      <c r="HQD54" s="144"/>
      <c r="HQE54" s="144"/>
      <c r="HQF54" s="144"/>
      <c r="HQG54" s="141"/>
      <c r="HQH54" s="141"/>
      <c r="HQI54" s="142"/>
      <c r="HQJ54" s="142"/>
      <c r="HQK54" s="143"/>
      <c r="HQL54" s="144"/>
      <c r="HQM54" s="144"/>
      <c r="HQN54" s="144"/>
      <c r="HQO54" s="141"/>
      <c r="HQP54" s="141"/>
      <c r="HQQ54" s="142"/>
      <c r="HQR54" s="142"/>
      <c r="HQS54" s="143"/>
      <c r="HQT54" s="144"/>
      <c r="HQU54" s="144"/>
      <c r="HQV54" s="144"/>
      <c r="HQW54" s="141"/>
      <c r="HQX54" s="141"/>
      <c r="HQY54" s="142"/>
      <c r="HQZ54" s="142"/>
      <c r="HRA54" s="143"/>
      <c r="HRB54" s="144"/>
      <c r="HRC54" s="144"/>
      <c r="HRD54" s="144"/>
      <c r="HRE54" s="141"/>
      <c r="HRF54" s="141"/>
      <c r="HRG54" s="142"/>
      <c r="HRH54" s="142"/>
      <c r="HRI54" s="143"/>
      <c r="HRJ54" s="144"/>
      <c r="HRK54" s="144"/>
      <c r="HRL54" s="144"/>
      <c r="HRM54" s="141"/>
      <c r="HRN54" s="141"/>
      <c r="HRO54" s="142"/>
      <c r="HRP54" s="142"/>
      <c r="HRQ54" s="143"/>
      <c r="HRR54" s="144"/>
      <c r="HRS54" s="144"/>
      <c r="HRT54" s="144"/>
      <c r="HRU54" s="141"/>
      <c r="HRV54" s="141"/>
      <c r="HRW54" s="142"/>
      <c r="HRX54" s="142"/>
      <c r="HRY54" s="143"/>
      <c r="HRZ54" s="144"/>
      <c r="HSA54" s="144"/>
      <c r="HSB54" s="144"/>
      <c r="HSC54" s="141"/>
      <c r="HSD54" s="141"/>
      <c r="HSE54" s="142"/>
      <c r="HSF54" s="142"/>
      <c r="HSG54" s="143"/>
      <c r="HSH54" s="144"/>
      <c r="HSI54" s="144"/>
      <c r="HSJ54" s="144"/>
      <c r="HSK54" s="141"/>
      <c r="HSL54" s="141"/>
      <c r="HSM54" s="142"/>
      <c r="HSN54" s="142"/>
      <c r="HSO54" s="143"/>
      <c r="HSP54" s="144"/>
      <c r="HSQ54" s="144"/>
      <c r="HSR54" s="144"/>
      <c r="HSS54" s="141"/>
      <c r="HST54" s="141"/>
      <c r="HSU54" s="142"/>
      <c r="HSV54" s="142"/>
      <c r="HSW54" s="143"/>
      <c r="HSX54" s="144"/>
      <c r="HSY54" s="144"/>
      <c r="HSZ54" s="144"/>
      <c r="HTA54" s="141"/>
      <c r="HTB54" s="141"/>
      <c r="HTC54" s="142"/>
      <c r="HTD54" s="142"/>
      <c r="HTE54" s="143"/>
      <c r="HTF54" s="144"/>
      <c r="HTG54" s="144"/>
      <c r="HTH54" s="144"/>
      <c r="HTI54" s="141"/>
      <c r="HTJ54" s="141"/>
      <c r="HTK54" s="142"/>
      <c r="HTL54" s="142"/>
      <c r="HTM54" s="143"/>
      <c r="HTN54" s="144"/>
      <c r="HTO54" s="144"/>
      <c r="HTP54" s="144"/>
      <c r="HTQ54" s="141"/>
      <c r="HTR54" s="141"/>
      <c r="HTS54" s="142"/>
      <c r="HTT54" s="142"/>
      <c r="HTU54" s="143"/>
      <c r="HTV54" s="144"/>
      <c r="HTW54" s="144"/>
      <c r="HTX54" s="144"/>
      <c r="HTY54" s="141"/>
      <c r="HTZ54" s="141"/>
      <c r="HUA54" s="142"/>
      <c r="HUB54" s="142"/>
      <c r="HUC54" s="143"/>
      <c r="HUD54" s="144"/>
      <c r="HUE54" s="144"/>
      <c r="HUF54" s="144"/>
      <c r="HUG54" s="141"/>
      <c r="HUH54" s="141"/>
      <c r="HUI54" s="142"/>
      <c r="HUJ54" s="142"/>
      <c r="HUK54" s="143"/>
      <c r="HUL54" s="144"/>
      <c r="HUM54" s="144"/>
      <c r="HUN54" s="144"/>
      <c r="HUO54" s="141"/>
      <c r="HUP54" s="141"/>
      <c r="HUQ54" s="142"/>
      <c r="HUR54" s="142"/>
      <c r="HUS54" s="143"/>
      <c r="HUT54" s="144"/>
      <c r="HUU54" s="144"/>
      <c r="HUV54" s="144"/>
      <c r="HUW54" s="141"/>
      <c r="HUX54" s="141"/>
      <c r="HUY54" s="142"/>
      <c r="HUZ54" s="142"/>
      <c r="HVA54" s="143"/>
      <c r="HVB54" s="144"/>
      <c r="HVC54" s="144"/>
      <c r="HVD54" s="144"/>
      <c r="HVE54" s="141"/>
      <c r="HVF54" s="141"/>
      <c r="HVG54" s="142"/>
      <c r="HVH54" s="142"/>
      <c r="HVI54" s="143"/>
      <c r="HVJ54" s="144"/>
      <c r="HVK54" s="144"/>
      <c r="HVL54" s="144"/>
      <c r="HVM54" s="141"/>
      <c r="HVN54" s="141"/>
      <c r="HVO54" s="142"/>
      <c r="HVP54" s="142"/>
      <c r="HVQ54" s="143"/>
      <c r="HVR54" s="144"/>
      <c r="HVS54" s="144"/>
      <c r="HVT54" s="144"/>
      <c r="HVU54" s="141"/>
      <c r="HVV54" s="141"/>
      <c r="HVW54" s="142"/>
      <c r="HVX54" s="142"/>
      <c r="HVY54" s="143"/>
      <c r="HVZ54" s="144"/>
      <c r="HWA54" s="144"/>
      <c r="HWB54" s="144"/>
      <c r="HWC54" s="141"/>
      <c r="HWD54" s="141"/>
      <c r="HWE54" s="142"/>
      <c r="HWF54" s="142"/>
      <c r="HWG54" s="143"/>
      <c r="HWH54" s="144"/>
      <c r="HWI54" s="144"/>
      <c r="HWJ54" s="144"/>
      <c r="HWK54" s="141"/>
      <c r="HWL54" s="141"/>
      <c r="HWM54" s="142"/>
      <c r="HWN54" s="142"/>
      <c r="HWO54" s="143"/>
      <c r="HWP54" s="144"/>
      <c r="HWQ54" s="144"/>
      <c r="HWR54" s="144"/>
      <c r="HWS54" s="141"/>
      <c r="HWT54" s="141"/>
      <c r="HWU54" s="142"/>
      <c r="HWV54" s="142"/>
      <c r="HWW54" s="143"/>
      <c r="HWX54" s="144"/>
      <c r="HWY54" s="144"/>
      <c r="HWZ54" s="144"/>
      <c r="HXA54" s="141"/>
      <c r="HXB54" s="141"/>
      <c r="HXC54" s="142"/>
      <c r="HXD54" s="142"/>
      <c r="HXE54" s="143"/>
      <c r="HXF54" s="144"/>
      <c r="HXG54" s="144"/>
      <c r="HXH54" s="144"/>
      <c r="HXI54" s="141"/>
      <c r="HXJ54" s="141"/>
      <c r="HXK54" s="142"/>
      <c r="HXL54" s="142"/>
      <c r="HXM54" s="143"/>
      <c r="HXN54" s="144"/>
      <c r="HXO54" s="144"/>
      <c r="HXP54" s="144"/>
      <c r="HXQ54" s="141"/>
      <c r="HXR54" s="141"/>
      <c r="HXS54" s="142"/>
      <c r="HXT54" s="142"/>
      <c r="HXU54" s="143"/>
      <c r="HXV54" s="144"/>
      <c r="HXW54" s="144"/>
      <c r="HXX54" s="144"/>
      <c r="HXY54" s="141"/>
      <c r="HXZ54" s="141"/>
      <c r="HYA54" s="142"/>
      <c r="HYB54" s="142"/>
      <c r="HYC54" s="143"/>
      <c r="HYD54" s="144"/>
      <c r="HYE54" s="144"/>
      <c r="HYF54" s="144"/>
      <c r="HYG54" s="141"/>
      <c r="HYH54" s="141"/>
      <c r="HYI54" s="142"/>
      <c r="HYJ54" s="142"/>
      <c r="HYK54" s="143"/>
      <c r="HYL54" s="144"/>
      <c r="HYM54" s="144"/>
      <c r="HYN54" s="144"/>
      <c r="HYO54" s="141"/>
      <c r="HYP54" s="141"/>
      <c r="HYQ54" s="142"/>
      <c r="HYR54" s="142"/>
      <c r="HYS54" s="143"/>
      <c r="HYT54" s="144"/>
      <c r="HYU54" s="144"/>
      <c r="HYV54" s="144"/>
      <c r="HYW54" s="141"/>
      <c r="HYX54" s="141"/>
      <c r="HYY54" s="142"/>
      <c r="HYZ54" s="142"/>
      <c r="HZA54" s="143"/>
      <c r="HZB54" s="144"/>
      <c r="HZC54" s="144"/>
      <c r="HZD54" s="144"/>
      <c r="HZE54" s="141"/>
      <c r="HZF54" s="141"/>
      <c r="HZG54" s="142"/>
      <c r="HZH54" s="142"/>
      <c r="HZI54" s="143"/>
      <c r="HZJ54" s="144"/>
      <c r="HZK54" s="144"/>
      <c r="HZL54" s="144"/>
      <c r="HZM54" s="141"/>
      <c r="HZN54" s="141"/>
      <c r="HZO54" s="142"/>
      <c r="HZP54" s="142"/>
      <c r="HZQ54" s="143"/>
      <c r="HZR54" s="144"/>
      <c r="HZS54" s="144"/>
      <c r="HZT54" s="144"/>
      <c r="HZU54" s="141"/>
      <c r="HZV54" s="141"/>
      <c r="HZW54" s="142"/>
      <c r="HZX54" s="142"/>
      <c r="HZY54" s="143"/>
      <c r="HZZ54" s="144"/>
      <c r="IAA54" s="144"/>
      <c r="IAB54" s="144"/>
      <c r="IAC54" s="141"/>
      <c r="IAD54" s="141"/>
      <c r="IAE54" s="142"/>
      <c r="IAF54" s="142"/>
      <c r="IAG54" s="143"/>
      <c r="IAH54" s="144"/>
      <c r="IAI54" s="144"/>
      <c r="IAJ54" s="144"/>
      <c r="IAK54" s="141"/>
      <c r="IAL54" s="141"/>
      <c r="IAM54" s="142"/>
      <c r="IAN54" s="142"/>
      <c r="IAO54" s="143"/>
      <c r="IAP54" s="144"/>
      <c r="IAQ54" s="144"/>
      <c r="IAR54" s="144"/>
      <c r="IAS54" s="141"/>
      <c r="IAT54" s="141"/>
      <c r="IAU54" s="142"/>
      <c r="IAV54" s="142"/>
      <c r="IAW54" s="143"/>
      <c r="IAX54" s="144"/>
      <c r="IAY54" s="144"/>
      <c r="IAZ54" s="144"/>
      <c r="IBA54" s="141"/>
      <c r="IBB54" s="141"/>
      <c r="IBC54" s="142"/>
      <c r="IBD54" s="142"/>
      <c r="IBE54" s="143"/>
      <c r="IBF54" s="144"/>
      <c r="IBG54" s="144"/>
      <c r="IBH54" s="144"/>
      <c r="IBI54" s="141"/>
      <c r="IBJ54" s="141"/>
      <c r="IBK54" s="142"/>
      <c r="IBL54" s="142"/>
      <c r="IBM54" s="143"/>
      <c r="IBN54" s="144"/>
      <c r="IBO54" s="144"/>
      <c r="IBP54" s="144"/>
      <c r="IBQ54" s="141"/>
      <c r="IBR54" s="141"/>
      <c r="IBS54" s="142"/>
      <c r="IBT54" s="142"/>
      <c r="IBU54" s="143"/>
      <c r="IBV54" s="144"/>
      <c r="IBW54" s="144"/>
      <c r="IBX54" s="144"/>
      <c r="IBY54" s="141"/>
      <c r="IBZ54" s="141"/>
      <c r="ICA54" s="142"/>
      <c r="ICB54" s="142"/>
      <c r="ICC54" s="143"/>
      <c r="ICD54" s="144"/>
      <c r="ICE54" s="144"/>
      <c r="ICF54" s="144"/>
      <c r="ICG54" s="141"/>
      <c r="ICH54" s="141"/>
      <c r="ICI54" s="142"/>
      <c r="ICJ54" s="142"/>
      <c r="ICK54" s="143"/>
      <c r="ICL54" s="144"/>
      <c r="ICM54" s="144"/>
      <c r="ICN54" s="144"/>
      <c r="ICO54" s="141"/>
      <c r="ICP54" s="141"/>
      <c r="ICQ54" s="142"/>
      <c r="ICR54" s="142"/>
      <c r="ICS54" s="143"/>
      <c r="ICT54" s="144"/>
      <c r="ICU54" s="144"/>
      <c r="ICV54" s="144"/>
      <c r="ICW54" s="141"/>
      <c r="ICX54" s="141"/>
      <c r="ICY54" s="142"/>
      <c r="ICZ54" s="142"/>
      <c r="IDA54" s="143"/>
      <c r="IDB54" s="144"/>
      <c r="IDC54" s="144"/>
      <c r="IDD54" s="144"/>
      <c r="IDE54" s="141"/>
      <c r="IDF54" s="141"/>
      <c r="IDG54" s="142"/>
      <c r="IDH54" s="142"/>
      <c r="IDI54" s="143"/>
      <c r="IDJ54" s="144"/>
      <c r="IDK54" s="144"/>
      <c r="IDL54" s="144"/>
      <c r="IDM54" s="141"/>
      <c r="IDN54" s="141"/>
      <c r="IDO54" s="142"/>
      <c r="IDP54" s="142"/>
      <c r="IDQ54" s="143"/>
      <c r="IDR54" s="144"/>
      <c r="IDS54" s="144"/>
      <c r="IDT54" s="144"/>
      <c r="IDU54" s="141"/>
      <c r="IDV54" s="141"/>
      <c r="IDW54" s="142"/>
      <c r="IDX54" s="142"/>
      <c r="IDY54" s="143"/>
      <c r="IDZ54" s="144"/>
      <c r="IEA54" s="144"/>
      <c r="IEB54" s="144"/>
      <c r="IEC54" s="141"/>
      <c r="IED54" s="141"/>
      <c r="IEE54" s="142"/>
      <c r="IEF54" s="142"/>
      <c r="IEG54" s="143"/>
      <c r="IEH54" s="144"/>
      <c r="IEI54" s="144"/>
      <c r="IEJ54" s="144"/>
      <c r="IEK54" s="141"/>
      <c r="IEL54" s="141"/>
      <c r="IEM54" s="142"/>
      <c r="IEN54" s="142"/>
      <c r="IEO54" s="143"/>
      <c r="IEP54" s="144"/>
      <c r="IEQ54" s="144"/>
      <c r="IER54" s="144"/>
      <c r="IES54" s="141"/>
      <c r="IET54" s="141"/>
      <c r="IEU54" s="142"/>
      <c r="IEV54" s="142"/>
      <c r="IEW54" s="143"/>
      <c r="IEX54" s="144"/>
      <c r="IEY54" s="144"/>
      <c r="IEZ54" s="144"/>
      <c r="IFA54" s="141"/>
      <c r="IFB54" s="141"/>
      <c r="IFC54" s="142"/>
      <c r="IFD54" s="142"/>
      <c r="IFE54" s="143"/>
      <c r="IFF54" s="144"/>
      <c r="IFG54" s="144"/>
      <c r="IFH54" s="144"/>
      <c r="IFI54" s="141"/>
      <c r="IFJ54" s="141"/>
      <c r="IFK54" s="142"/>
      <c r="IFL54" s="142"/>
      <c r="IFM54" s="143"/>
      <c r="IFN54" s="144"/>
      <c r="IFO54" s="144"/>
      <c r="IFP54" s="144"/>
      <c r="IFQ54" s="141"/>
      <c r="IFR54" s="141"/>
      <c r="IFS54" s="142"/>
      <c r="IFT54" s="142"/>
      <c r="IFU54" s="143"/>
      <c r="IFV54" s="144"/>
      <c r="IFW54" s="144"/>
      <c r="IFX54" s="144"/>
      <c r="IFY54" s="141"/>
      <c r="IFZ54" s="141"/>
      <c r="IGA54" s="142"/>
      <c r="IGB54" s="142"/>
      <c r="IGC54" s="143"/>
      <c r="IGD54" s="144"/>
      <c r="IGE54" s="144"/>
      <c r="IGF54" s="144"/>
      <c r="IGG54" s="141"/>
      <c r="IGH54" s="141"/>
      <c r="IGI54" s="142"/>
      <c r="IGJ54" s="142"/>
      <c r="IGK54" s="143"/>
      <c r="IGL54" s="144"/>
      <c r="IGM54" s="144"/>
      <c r="IGN54" s="144"/>
      <c r="IGO54" s="141"/>
      <c r="IGP54" s="141"/>
      <c r="IGQ54" s="142"/>
      <c r="IGR54" s="142"/>
      <c r="IGS54" s="143"/>
      <c r="IGT54" s="144"/>
      <c r="IGU54" s="144"/>
      <c r="IGV54" s="144"/>
      <c r="IGW54" s="141"/>
      <c r="IGX54" s="141"/>
      <c r="IGY54" s="142"/>
      <c r="IGZ54" s="142"/>
      <c r="IHA54" s="143"/>
      <c r="IHB54" s="144"/>
      <c r="IHC54" s="144"/>
      <c r="IHD54" s="144"/>
      <c r="IHE54" s="141"/>
      <c r="IHF54" s="141"/>
      <c r="IHG54" s="142"/>
      <c r="IHH54" s="142"/>
      <c r="IHI54" s="143"/>
      <c r="IHJ54" s="144"/>
      <c r="IHK54" s="144"/>
      <c r="IHL54" s="144"/>
      <c r="IHM54" s="141"/>
      <c r="IHN54" s="141"/>
      <c r="IHO54" s="142"/>
      <c r="IHP54" s="142"/>
      <c r="IHQ54" s="143"/>
      <c r="IHR54" s="144"/>
      <c r="IHS54" s="144"/>
      <c r="IHT54" s="144"/>
      <c r="IHU54" s="141"/>
      <c r="IHV54" s="141"/>
      <c r="IHW54" s="142"/>
      <c r="IHX54" s="142"/>
      <c r="IHY54" s="143"/>
      <c r="IHZ54" s="144"/>
      <c r="IIA54" s="144"/>
      <c r="IIB54" s="144"/>
      <c r="IIC54" s="141"/>
      <c r="IID54" s="141"/>
      <c r="IIE54" s="142"/>
      <c r="IIF54" s="142"/>
      <c r="IIG54" s="143"/>
      <c r="IIH54" s="144"/>
      <c r="III54" s="144"/>
      <c r="IIJ54" s="144"/>
      <c r="IIK54" s="141"/>
      <c r="IIL54" s="141"/>
      <c r="IIM54" s="142"/>
      <c r="IIN54" s="142"/>
      <c r="IIO54" s="143"/>
      <c r="IIP54" s="144"/>
      <c r="IIQ54" s="144"/>
      <c r="IIR54" s="144"/>
      <c r="IIS54" s="141"/>
      <c r="IIT54" s="141"/>
      <c r="IIU54" s="142"/>
      <c r="IIV54" s="142"/>
      <c r="IIW54" s="143"/>
      <c r="IIX54" s="144"/>
      <c r="IIY54" s="144"/>
      <c r="IIZ54" s="144"/>
      <c r="IJA54" s="141"/>
      <c r="IJB54" s="141"/>
      <c r="IJC54" s="142"/>
      <c r="IJD54" s="142"/>
      <c r="IJE54" s="143"/>
      <c r="IJF54" s="144"/>
      <c r="IJG54" s="144"/>
      <c r="IJH54" s="144"/>
      <c r="IJI54" s="141"/>
      <c r="IJJ54" s="141"/>
      <c r="IJK54" s="142"/>
      <c r="IJL54" s="142"/>
      <c r="IJM54" s="143"/>
      <c r="IJN54" s="144"/>
      <c r="IJO54" s="144"/>
      <c r="IJP54" s="144"/>
      <c r="IJQ54" s="141"/>
      <c r="IJR54" s="141"/>
      <c r="IJS54" s="142"/>
      <c r="IJT54" s="142"/>
      <c r="IJU54" s="143"/>
      <c r="IJV54" s="144"/>
      <c r="IJW54" s="144"/>
      <c r="IJX54" s="144"/>
      <c r="IJY54" s="141"/>
      <c r="IJZ54" s="141"/>
      <c r="IKA54" s="142"/>
      <c r="IKB54" s="142"/>
      <c r="IKC54" s="143"/>
      <c r="IKD54" s="144"/>
      <c r="IKE54" s="144"/>
      <c r="IKF54" s="144"/>
      <c r="IKG54" s="141"/>
      <c r="IKH54" s="141"/>
      <c r="IKI54" s="142"/>
      <c r="IKJ54" s="142"/>
      <c r="IKK54" s="143"/>
      <c r="IKL54" s="144"/>
      <c r="IKM54" s="144"/>
      <c r="IKN54" s="144"/>
      <c r="IKO54" s="141"/>
      <c r="IKP54" s="141"/>
      <c r="IKQ54" s="142"/>
      <c r="IKR54" s="142"/>
      <c r="IKS54" s="143"/>
      <c r="IKT54" s="144"/>
      <c r="IKU54" s="144"/>
      <c r="IKV54" s="144"/>
      <c r="IKW54" s="141"/>
      <c r="IKX54" s="141"/>
      <c r="IKY54" s="142"/>
      <c r="IKZ54" s="142"/>
      <c r="ILA54" s="143"/>
      <c r="ILB54" s="144"/>
      <c r="ILC54" s="144"/>
      <c r="ILD54" s="144"/>
      <c r="ILE54" s="141"/>
      <c r="ILF54" s="141"/>
      <c r="ILG54" s="142"/>
      <c r="ILH54" s="142"/>
      <c r="ILI54" s="143"/>
      <c r="ILJ54" s="144"/>
      <c r="ILK54" s="144"/>
      <c r="ILL54" s="144"/>
      <c r="ILM54" s="141"/>
      <c r="ILN54" s="141"/>
      <c r="ILO54" s="142"/>
      <c r="ILP54" s="142"/>
      <c r="ILQ54" s="143"/>
      <c r="ILR54" s="144"/>
      <c r="ILS54" s="144"/>
      <c r="ILT54" s="144"/>
      <c r="ILU54" s="141"/>
      <c r="ILV54" s="141"/>
      <c r="ILW54" s="142"/>
      <c r="ILX54" s="142"/>
      <c r="ILY54" s="143"/>
      <c r="ILZ54" s="144"/>
      <c r="IMA54" s="144"/>
      <c r="IMB54" s="144"/>
      <c r="IMC54" s="141"/>
      <c r="IMD54" s="141"/>
      <c r="IME54" s="142"/>
      <c r="IMF54" s="142"/>
      <c r="IMG54" s="143"/>
      <c r="IMH54" s="144"/>
      <c r="IMI54" s="144"/>
      <c r="IMJ54" s="144"/>
      <c r="IMK54" s="141"/>
      <c r="IML54" s="141"/>
      <c r="IMM54" s="142"/>
      <c r="IMN54" s="142"/>
      <c r="IMO54" s="143"/>
      <c r="IMP54" s="144"/>
      <c r="IMQ54" s="144"/>
      <c r="IMR54" s="144"/>
      <c r="IMS54" s="141"/>
      <c r="IMT54" s="141"/>
      <c r="IMU54" s="142"/>
      <c r="IMV54" s="142"/>
      <c r="IMW54" s="143"/>
      <c r="IMX54" s="144"/>
      <c r="IMY54" s="144"/>
      <c r="IMZ54" s="144"/>
      <c r="INA54" s="141"/>
      <c r="INB54" s="141"/>
      <c r="INC54" s="142"/>
      <c r="IND54" s="142"/>
      <c r="INE54" s="143"/>
      <c r="INF54" s="144"/>
      <c r="ING54" s="144"/>
      <c r="INH54" s="144"/>
      <c r="INI54" s="141"/>
      <c r="INJ54" s="141"/>
      <c r="INK54" s="142"/>
      <c r="INL54" s="142"/>
      <c r="INM54" s="143"/>
      <c r="INN54" s="144"/>
      <c r="INO54" s="144"/>
      <c r="INP54" s="144"/>
      <c r="INQ54" s="141"/>
      <c r="INR54" s="141"/>
      <c r="INS54" s="142"/>
      <c r="INT54" s="142"/>
      <c r="INU54" s="143"/>
      <c r="INV54" s="144"/>
      <c r="INW54" s="144"/>
      <c r="INX54" s="144"/>
      <c r="INY54" s="141"/>
      <c r="INZ54" s="141"/>
      <c r="IOA54" s="142"/>
      <c r="IOB54" s="142"/>
      <c r="IOC54" s="143"/>
      <c r="IOD54" s="144"/>
      <c r="IOE54" s="144"/>
      <c r="IOF54" s="144"/>
      <c r="IOG54" s="141"/>
      <c r="IOH54" s="141"/>
      <c r="IOI54" s="142"/>
      <c r="IOJ54" s="142"/>
      <c r="IOK54" s="143"/>
      <c r="IOL54" s="144"/>
      <c r="IOM54" s="144"/>
      <c r="ION54" s="144"/>
      <c r="IOO54" s="141"/>
      <c r="IOP54" s="141"/>
      <c r="IOQ54" s="142"/>
      <c r="IOR54" s="142"/>
      <c r="IOS54" s="143"/>
      <c r="IOT54" s="144"/>
      <c r="IOU54" s="144"/>
      <c r="IOV54" s="144"/>
      <c r="IOW54" s="141"/>
      <c r="IOX54" s="141"/>
      <c r="IOY54" s="142"/>
      <c r="IOZ54" s="142"/>
      <c r="IPA54" s="143"/>
      <c r="IPB54" s="144"/>
      <c r="IPC54" s="144"/>
      <c r="IPD54" s="144"/>
      <c r="IPE54" s="141"/>
      <c r="IPF54" s="141"/>
      <c r="IPG54" s="142"/>
      <c r="IPH54" s="142"/>
      <c r="IPI54" s="143"/>
      <c r="IPJ54" s="144"/>
      <c r="IPK54" s="144"/>
      <c r="IPL54" s="144"/>
      <c r="IPM54" s="141"/>
      <c r="IPN54" s="141"/>
      <c r="IPO54" s="142"/>
      <c r="IPP54" s="142"/>
      <c r="IPQ54" s="143"/>
      <c r="IPR54" s="144"/>
      <c r="IPS54" s="144"/>
      <c r="IPT54" s="144"/>
      <c r="IPU54" s="141"/>
      <c r="IPV54" s="141"/>
      <c r="IPW54" s="142"/>
      <c r="IPX54" s="142"/>
      <c r="IPY54" s="143"/>
      <c r="IPZ54" s="144"/>
      <c r="IQA54" s="144"/>
      <c r="IQB54" s="144"/>
      <c r="IQC54" s="141"/>
      <c r="IQD54" s="141"/>
      <c r="IQE54" s="142"/>
      <c r="IQF54" s="142"/>
      <c r="IQG54" s="143"/>
      <c r="IQH54" s="144"/>
      <c r="IQI54" s="144"/>
      <c r="IQJ54" s="144"/>
      <c r="IQK54" s="141"/>
      <c r="IQL54" s="141"/>
      <c r="IQM54" s="142"/>
      <c r="IQN54" s="142"/>
      <c r="IQO54" s="143"/>
      <c r="IQP54" s="144"/>
      <c r="IQQ54" s="144"/>
      <c r="IQR54" s="144"/>
      <c r="IQS54" s="141"/>
      <c r="IQT54" s="141"/>
      <c r="IQU54" s="142"/>
      <c r="IQV54" s="142"/>
      <c r="IQW54" s="143"/>
      <c r="IQX54" s="144"/>
      <c r="IQY54" s="144"/>
      <c r="IQZ54" s="144"/>
      <c r="IRA54" s="141"/>
      <c r="IRB54" s="141"/>
      <c r="IRC54" s="142"/>
      <c r="IRD54" s="142"/>
      <c r="IRE54" s="143"/>
      <c r="IRF54" s="144"/>
      <c r="IRG54" s="144"/>
      <c r="IRH54" s="144"/>
      <c r="IRI54" s="141"/>
      <c r="IRJ54" s="141"/>
      <c r="IRK54" s="142"/>
      <c r="IRL54" s="142"/>
      <c r="IRM54" s="143"/>
      <c r="IRN54" s="144"/>
      <c r="IRO54" s="144"/>
      <c r="IRP54" s="144"/>
      <c r="IRQ54" s="141"/>
      <c r="IRR54" s="141"/>
      <c r="IRS54" s="142"/>
      <c r="IRT54" s="142"/>
      <c r="IRU54" s="143"/>
      <c r="IRV54" s="144"/>
      <c r="IRW54" s="144"/>
      <c r="IRX54" s="144"/>
      <c r="IRY54" s="141"/>
      <c r="IRZ54" s="141"/>
      <c r="ISA54" s="142"/>
      <c r="ISB54" s="142"/>
      <c r="ISC54" s="143"/>
      <c r="ISD54" s="144"/>
      <c r="ISE54" s="144"/>
      <c r="ISF54" s="144"/>
      <c r="ISG54" s="141"/>
      <c r="ISH54" s="141"/>
      <c r="ISI54" s="142"/>
      <c r="ISJ54" s="142"/>
      <c r="ISK54" s="143"/>
      <c r="ISL54" s="144"/>
      <c r="ISM54" s="144"/>
      <c r="ISN54" s="144"/>
      <c r="ISO54" s="141"/>
      <c r="ISP54" s="141"/>
      <c r="ISQ54" s="142"/>
      <c r="ISR54" s="142"/>
      <c r="ISS54" s="143"/>
      <c r="IST54" s="144"/>
      <c r="ISU54" s="144"/>
      <c r="ISV54" s="144"/>
      <c r="ISW54" s="141"/>
      <c r="ISX54" s="141"/>
      <c r="ISY54" s="142"/>
      <c r="ISZ54" s="142"/>
      <c r="ITA54" s="143"/>
      <c r="ITB54" s="144"/>
      <c r="ITC54" s="144"/>
      <c r="ITD54" s="144"/>
      <c r="ITE54" s="141"/>
      <c r="ITF54" s="141"/>
      <c r="ITG54" s="142"/>
      <c r="ITH54" s="142"/>
      <c r="ITI54" s="143"/>
      <c r="ITJ54" s="144"/>
      <c r="ITK54" s="144"/>
      <c r="ITL54" s="144"/>
      <c r="ITM54" s="141"/>
      <c r="ITN54" s="141"/>
      <c r="ITO54" s="142"/>
      <c r="ITP54" s="142"/>
      <c r="ITQ54" s="143"/>
      <c r="ITR54" s="144"/>
      <c r="ITS54" s="144"/>
      <c r="ITT54" s="144"/>
      <c r="ITU54" s="141"/>
      <c r="ITV54" s="141"/>
      <c r="ITW54" s="142"/>
      <c r="ITX54" s="142"/>
      <c r="ITY54" s="143"/>
      <c r="ITZ54" s="144"/>
      <c r="IUA54" s="144"/>
      <c r="IUB54" s="144"/>
      <c r="IUC54" s="141"/>
      <c r="IUD54" s="141"/>
      <c r="IUE54" s="142"/>
      <c r="IUF54" s="142"/>
      <c r="IUG54" s="143"/>
      <c r="IUH54" s="144"/>
      <c r="IUI54" s="144"/>
      <c r="IUJ54" s="144"/>
      <c r="IUK54" s="141"/>
      <c r="IUL54" s="141"/>
      <c r="IUM54" s="142"/>
      <c r="IUN54" s="142"/>
      <c r="IUO54" s="143"/>
      <c r="IUP54" s="144"/>
      <c r="IUQ54" s="144"/>
      <c r="IUR54" s="144"/>
      <c r="IUS54" s="141"/>
      <c r="IUT54" s="141"/>
      <c r="IUU54" s="142"/>
      <c r="IUV54" s="142"/>
      <c r="IUW54" s="143"/>
      <c r="IUX54" s="144"/>
      <c r="IUY54" s="144"/>
      <c r="IUZ54" s="144"/>
      <c r="IVA54" s="141"/>
      <c r="IVB54" s="141"/>
      <c r="IVC54" s="142"/>
      <c r="IVD54" s="142"/>
      <c r="IVE54" s="143"/>
      <c r="IVF54" s="144"/>
      <c r="IVG54" s="144"/>
      <c r="IVH54" s="144"/>
      <c r="IVI54" s="141"/>
      <c r="IVJ54" s="141"/>
      <c r="IVK54" s="142"/>
      <c r="IVL54" s="142"/>
      <c r="IVM54" s="143"/>
      <c r="IVN54" s="144"/>
      <c r="IVO54" s="144"/>
      <c r="IVP54" s="144"/>
      <c r="IVQ54" s="141"/>
      <c r="IVR54" s="141"/>
      <c r="IVS54" s="142"/>
      <c r="IVT54" s="142"/>
      <c r="IVU54" s="143"/>
      <c r="IVV54" s="144"/>
      <c r="IVW54" s="144"/>
      <c r="IVX54" s="144"/>
      <c r="IVY54" s="141"/>
      <c r="IVZ54" s="141"/>
      <c r="IWA54" s="142"/>
      <c r="IWB54" s="142"/>
      <c r="IWC54" s="143"/>
      <c r="IWD54" s="144"/>
      <c r="IWE54" s="144"/>
      <c r="IWF54" s="144"/>
      <c r="IWG54" s="141"/>
      <c r="IWH54" s="141"/>
      <c r="IWI54" s="142"/>
      <c r="IWJ54" s="142"/>
      <c r="IWK54" s="143"/>
      <c r="IWL54" s="144"/>
      <c r="IWM54" s="144"/>
      <c r="IWN54" s="144"/>
      <c r="IWO54" s="141"/>
      <c r="IWP54" s="141"/>
      <c r="IWQ54" s="142"/>
      <c r="IWR54" s="142"/>
      <c r="IWS54" s="143"/>
      <c r="IWT54" s="144"/>
      <c r="IWU54" s="144"/>
      <c r="IWV54" s="144"/>
      <c r="IWW54" s="141"/>
      <c r="IWX54" s="141"/>
      <c r="IWY54" s="142"/>
      <c r="IWZ54" s="142"/>
      <c r="IXA54" s="143"/>
      <c r="IXB54" s="144"/>
      <c r="IXC54" s="144"/>
      <c r="IXD54" s="144"/>
      <c r="IXE54" s="141"/>
      <c r="IXF54" s="141"/>
      <c r="IXG54" s="142"/>
      <c r="IXH54" s="142"/>
      <c r="IXI54" s="143"/>
      <c r="IXJ54" s="144"/>
      <c r="IXK54" s="144"/>
      <c r="IXL54" s="144"/>
      <c r="IXM54" s="141"/>
      <c r="IXN54" s="141"/>
      <c r="IXO54" s="142"/>
      <c r="IXP54" s="142"/>
      <c r="IXQ54" s="143"/>
      <c r="IXR54" s="144"/>
      <c r="IXS54" s="144"/>
      <c r="IXT54" s="144"/>
      <c r="IXU54" s="141"/>
      <c r="IXV54" s="141"/>
      <c r="IXW54" s="142"/>
      <c r="IXX54" s="142"/>
      <c r="IXY54" s="143"/>
      <c r="IXZ54" s="144"/>
      <c r="IYA54" s="144"/>
      <c r="IYB54" s="144"/>
      <c r="IYC54" s="141"/>
      <c r="IYD54" s="141"/>
      <c r="IYE54" s="142"/>
      <c r="IYF54" s="142"/>
      <c r="IYG54" s="143"/>
      <c r="IYH54" s="144"/>
      <c r="IYI54" s="144"/>
      <c r="IYJ54" s="144"/>
      <c r="IYK54" s="141"/>
      <c r="IYL54" s="141"/>
      <c r="IYM54" s="142"/>
      <c r="IYN54" s="142"/>
      <c r="IYO54" s="143"/>
      <c r="IYP54" s="144"/>
      <c r="IYQ54" s="144"/>
      <c r="IYR54" s="144"/>
      <c r="IYS54" s="141"/>
      <c r="IYT54" s="141"/>
      <c r="IYU54" s="142"/>
      <c r="IYV54" s="142"/>
      <c r="IYW54" s="143"/>
      <c r="IYX54" s="144"/>
      <c r="IYY54" s="144"/>
      <c r="IYZ54" s="144"/>
      <c r="IZA54" s="141"/>
      <c r="IZB54" s="141"/>
      <c r="IZC54" s="142"/>
      <c r="IZD54" s="142"/>
      <c r="IZE54" s="143"/>
      <c r="IZF54" s="144"/>
      <c r="IZG54" s="144"/>
      <c r="IZH54" s="144"/>
      <c r="IZI54" s="141"/>
      <c r="IZJ54" s="141"/>
      <c r="IZK54" s="142"/>
      <c r="IZL54" s="142"/>
      <c r="IZM54" s="143"/>
      <c r="IZN54" s="144"/>
      <c r="IZO54" s="144"/>
      <c r="IZP54" s="144"/>
      <c r="IZQ54" s="141"/>
      <c r="IZR54" s="141"/>
      <c r="IZS54" s="142"/>
      <c r="IZT54" s="142"/>
      <c r="IZU54" s="143"/>
      <c r="IZV54" s="144"/>
      <c r="IZW54" s="144"/>
      <c r="IZX54" s="144"/>
      <c r="IZY54" s="141"/>
      <c r="IZZ54" s="141"/>
      <c r="JAA54" s="142"/>
      <c r="JAB54" s="142"/>
      <c r="JAC54" s="143"/>
      <c r="JAD54" s="144"/>
      <c r="JAE54" s="144"/>
      <c r="JAF54" s="144"/>
      <c r="JAG54" s="141"/>
      <c r="JAH54" s="141"/>
      <c r="JAI54" s="142"/>
      <c r="JAJ54" s="142"/>
      <c r="JAK54" s="143"/>
      <c r="JAL54" s="144"/>
      <c r="JAM54" s="144"/>
      <c r="JAN54" s="144"/>
      <c r="JAO54" s="141"/>
      <c r="JAP54" s="141"/>
      <c r="JAQ54" s="142"/>
      <c r="JAR54" s="142"/>
      <c r="JAS54" s="143"/>
      <c r="JAT54" s="144"/>
      <c r="JAU54" s="144"/>
      <c r="JAV54" s="144"/>
      <c r="JAW54" s="141"/>
      <c r="JAX54" s="141"/>
      <c r="JAY54" s="142"/>
      <c r="JAZ54" s="142"/>
      <c r="JBA54" s="143"/>
      <c r="JBB54" s="144"/>
      <c r="JBC54" s="144"/>
      <c r="JBD54" s="144"/>
      <c r="JBE54" s="141"/>
      <c r="JBF54" s="141"/>
      <c r="JBG54" s="142"/>
      <c r="JBH54" s="142"/>
      <c r="JBI54" s="143"/>
      <c r="JBJ54" s="144"/>
      <c r="JBK54" s="144"/>
      <c r="JBL54" s="144"/>
      <c r="JBM54" s="141"/>
      <c r="JBN54" s="141"/>
      <c r="JBO54" s="142"/>
      <c r="JBP54" s="142"/>
      <c r="JBQ54" s="143"/>
      <c r="JBR54" s="144"/>
      <c r="JBS54" s="144"/>
      <c r="JBT54" s="144"/>
      <c r="JBU54" s="141"/>
      <c r="JBV54" s="141"/>
      <c r="JBW54" s="142"/>
      <c r="JBX54" s="142"/>
      <c r="JBY54" s="143"/>
      <c r="JBZ54" s="144"/>
      <c r="JCA54" s="144"/>
      <c r="JCB54" s="144"/>
      <c r="JCC54" s="141"/>
      <c r="JCD54" s="141"/>
      <c r="JCE54" s="142"/>
      <c r="JCF54" s="142"/>
      <c r="JCG54" s="143"/>
      <c r="JCH54" s="144"/>
      <c r="JCI54" s="144"/>
      <c r="JCJ54" s="144"/>
      <c r="JCK54" s="141"/>
      <c r="JCL54" s="141"/>
      <c r="JCM54" s="142"/>
      <c r="JCN54" s="142"/>
      <c r="JCO54" s="143"/>
      <c r="JCP54" s="144"/>
      <c r="JCQ54" s="144"/>
      <c r="JCR54" s="144"/>
      <c r="JCS54" s="141"/>
      <c r="JCT54" s="141"/>
      <c r="JCU54" s="142"/>
      <c r="JCV54" s="142"/>
      <c r="JCW54" s="143"/>
      <c r="JCX54" s="144"/>
      <c r="JCY54" s="144"/>
      <c r="JCZ54" s="144"/>
      <c r="JDA54" s="141"/>
      <c r="JDB54" s="141"/>
      <c r="JDC54" s="142"/>
      <c r="JDD54" s="142"/>
      <c r="JDE54" s="143"/>
      <c r="JDF54" s="144"/>
      <c r="JDG54" s="144"/>
      <c r="JDH54" s="144"/>
      <c r="JDI54" s="141"/>
      <c r="JDJ54" s="141"/>
      <c r="JDK54" s="142"/>
      <c r="JDL54" s="142"/>
      <c r="JDM54" s="143"/>
      <c r="JDN54" s="144"/>
      <c r="JDO54" s="144"/>
      <c r="JDP54" s="144"/>
      <c r="JDQ54" s="141"/>
      <c r="JDR54" s="141"/>
      <c r="JDS54" s="142"/>
      <c r="JDT54" s="142"/>
      <c r="JDU54" s="143"/>
      <c r="JDV54" s="144"/>
      <c r="JDW54" s="144"/>
      <c r="JDX54" s="144"/>
      <c r="JDY54" s="141"/>
      <c r="JDZ54" s="141"/>
      <c r="JEA54" s="142"/>
      <c r="JEB54" s="142"/>
      <c r="JEC54" s="143"/>
      <c r="JED54" s="144"/>
      <c r="JEE54" s="144"/>
      <c r="JEF54" s="144"/>
      <c r="JEG54" s="141"/>
      <c r="JEH54" s="141"/>
      <c r="JEI54" s="142"/>
      <c r="JEJ54" s="142"/>
      <c r="JEK54" s="143"/>
      <c r="JEL54" s="144"/>
      <c r="JEM54" s="144"/>
      <c r="JEN54" s="144"/>
      <c r="JEO54" s="141"/>
      <c r="JEP54" s="141"/>
      <c r="JEQ54" s="142"/>
      <c r="JER54" s="142"/>
      <c r="JES54" s="143"/>
      <c r="JET54" s="144"/>
      <c r="JEU54" s="144"/>
      <c r="JEV54" s="144"/>
      <c r="JEW54" s="141"/>
      <c r="JEX54" s="141"/>
      <c r="JEY54" s="142"/>
      <c r="JEZ54" s="142"/>
      <c r="JFA54" s="143"/>
      <c r="JFB54" s="144"/>
      <c r="JFC54" s="144"/>
      <c r="JFD54" s="144"/>
      <c r="JFE54" s="141"/>
      <c r="JFF54" s="141"/>
      <c r="JFG54" s="142"/>
      <c r="JFH54" s="142"/>
      <c r="JFI54" s="143"/>
      <c r="JFJ54" s="144"/>
      <c r="JFK54" s="144"/>
      <c r="JFL54" s="144"/>
      <c r="JFM54" s="141"/>
      <c r="JFN54" s="141"/>
      <c r="JFO54" s="142"/>
      <c r="JFP54" s="142"/>
      <c r="JFQ54" s="143"/>
      <c r="JFR54" s="144"/>
      <c r="JFS54" s="144"/>
      <c r="JFT54" s="144"/>
      <c r="JFU54" s="141"/>
      <c r="JFV54" s="141"/>
      <c r="JFW54" s="142"/>
      <c r="JFX54" s="142"/>
      <c r="JFY54" s="143"/>
      <c r="JFZ54" s="144"/>
      <c r="JGA54" s="144"/>
      <c r="JGB54" s="144"/>
      <c r="JGC54" s="141"/>
      <c r="JGD54" s="141"/>
      <c r="JGE54" s="142"/>
      <c r="JGF54" s="142"/>
      <c r="JGG54" s="143"/>
      <c r="JGH54" s="144"/>
      <c r="JGI54" s="144"/>
      <c r="JGJ54" s="144"/>
      <c r="JGK54" s="141"/>
      <c r="JGL54" s="141"/>
      <c r="JGM54" s="142"/>
      <c r="JGN54" s="142"/>
      <c r="JGO54" s="143"/>
      <c r="JGP54" s="144"/>
      <c r="JGQ54" s="144"/>
      <c r="JGR54" s="144"/>
      <c r="JGS54" s="141"/>
      <c r="JGT54" s="141"/>
      <c r="JGU54" s="142"/>
      <c r="JGV54" s="142"/>
      <c r="JGW54" s="143"/>
      <c r="JGX54" s="144"/>
      <c r="JGY54" s="144"/>
      <c r="JGZ54" s="144"/>
      <c r="JHA54" s="141"/>
      <c r="JHB54" s="141"/>
      <c r="JHC54" s="142"/>
      <c r="JHD54" s="142"/>
      <c r="JHE54" s="143"/>
      <c r="JHF54" s="144"/>
      <c r="JHG54" s="144"/>
      <c r="JHH54" s="144"/>
      <c r="JHI54" s="141"/>
      <c r="JHJ54" s="141"/>
      <c r="JHK54" s="142"/>
      <c r="JHL54" s="142"/>
      <c r="JHM54" s="143"/>
      <c r="JHN54" s="144"/>
      <c r="JHO54" s="144"/>
      <c r="JHP54" s="144"/>
      <c r="JHQ54" s="141"/>
      <c r="JHR54" s="141"/>
      <c r="JHS54" s="142"/>
      <c r="JHT54" s="142"/>
      <c r="JHU54" s="143"/>
      <c r="JHV54" s="144"/>
      <c r="JHW54" s="144"/>
      <c r="JHX54" s="144"/>
      <c r="JHY54" s="141"/>
      <c r="JHZ54" s="141"/>
      <c r="JIA54" s="142"/>
      <c r="JIB54" s="142"/>
      <c r="JIC54" s="143"/>
      <c r="JID54" s="144"/>
      <c r="JIE54" s="144"/>
      <c r="JIF54" s="144"/>
      <c r="JIG54" s="141"/>
      <c r="JIH54" s="141"/>
      <c r="JII54" s="142"/>
      <c r="JIJ54" s="142"/>
      <c r="JIK54" s="143"/>
      <c r="JIL54" s="144"/>
      <c r="JIM54" s="144"/>
      <c r="JIN54" s="144"/>
      <c r="JIO54" s="141"/>
      <c r="JIP54" s="141"/>
      <c r="JIQ54" s="142"/>
      <c r="JIR54" s="142"/>
      <c r="JIS54" s="143"/>
      <c r="JIT54" s="144"/>
      <c r="JIU54" s="144"/>
      <c r="JIV54" s="144"/>
      <c r="JIW54" s="141"/>
      <c r="JIX54" s="141"/>
      <c r="JIY54" s="142"/>
      <c r="JIZ54" s="142"/>
      <c r="JJA54" s="143"/>
      <c r="JJB54" s="144"/>
      <c r="JJC54" s="144"/>
      <c r="JJD54" s="144"/>
      <c r="JJE54" s="141"/>
      <c r="JJF54" s="141"/>
      <c r="JJG54" s="142"/>
      <c r="JJH54" s="142"/>
      <c r="JJI54" s="143"/>
      <c r="JJJ54" s="144"/>
      <c r="JJK54" s="144"/>
      <c r="JJL54" s="144"/>
      <c r="JJM54" s="141"/>
      <c r="JJN54" s="141"/>
      <c r="JJO54" s="142"/>
      <c r="JJP54" s="142"/>
      <c r="JJQ54" s="143"/>
      <c r="JJR54" s="144"/>
      <c r="JJS54" s="144"/>
      <c r="JJT54" s="144"/>
      <c r="JJU54" s="141"/>
      <c r="JJV54" s="141"/>
      <c r="JJW54" s="142"/>
      <c r="JJX54" s="142"/>
      <c r="JJY54" s="143"/>
      <c r="JJZ54" s="144"/>
      <c r="JKA54" s="144"/>
      <c r="JKB54" s="144"/>
      <c r="JKC54" s="141"/>
      <c r="JKD54" s="141"/>
      <c r="JKE54" s="142"/>
      <c r="JKF54" s="142"/>
      <c r="JKG54" s="143"/>
      <c r="JKH54" s="144"/>
      <c r="JKI54" s="144"/>
      <c r="JKJ54" s="144"/>
      <c r="JKK54" s="141"/>
      <c r="JKL54" s="141"/>
      <c r="JKM54" s="142"/>
      <c r="JKN54" s="142"/>
      <c r="JKO54" s="143"/>
      <c r="JKP54" s="144"/>
      <c r="JKQ54" s="144"/>
      <c r="JKR54" s="144"/>
      <c r="JKS54" s="141"/>
      <c r="JKT54" s="141"/>
      <c r="JKU54" s="142"/>
      <c r="JKV54" s="142"/>
      <c r="JKW54" s="143"/>
      <c r="JKX54" s="144"/>
      <c r="JKY54" s="144"/>
      <c r="JKZ54" s="144"/>
      <c r="JLA54" s="141"/>
      <c r="JLB54" s="141"/>
      <c r="JLC54" s="142"/>
      <c r="JLD54" s="142"/>
      <c r="JLE54" s="143"/>
      <c r="JLF54" s="144"/>
      <c r="JLG54" s="144"/>
      <c r="JLH54" s="144"/>
      <c r="JLI54" s="141"/>
      <c r="JLJ54" s="141"/>
      <c r="JLK54" s="142"/>
      <c r="JLL54" s="142"/>
      <c r="JLM54" s="143"/>
      <c r="JLN54" s="144"/>
      <c r="JLO54" s="144"/>
      <c r="JLP54" s="144"/>
      <c r="JLQ54" s="141"/>
      <c r="JLR54" s="141"/>
      <c r="JLS54" s="142"/>
      <c r="JLT54" s="142"/>
      <c r="JLU54" s="143"/>
      <c r="JLV54" s="144"/>
      <c r="JLW54" s="144"/>
      <c r="JLX54" s="144"/>
      <c r="JLY54" s="141"/>
      <c r="JLZ54" s="141"/>
      <c r="JMA54" s="142"/>
      <c r="JMB54" s="142"/>
      <c r="JMC54" s="143"/>
      <c r="JMD54" s="144"/>
      <c r="JME54" s="144"/>
      <c r="JMF54" s="144"/>
      <c r="JMG54" s="141"/>
      <c r="JMH54" s="141"/>
      <c r="JMI54" s="142"/>
      <c r="JMJ54" s="142"/>
      <c r="JMK54" s="143"/>
      <c r="JML54" s="144"/>
      <c r="JMM54" s="144"/>
      <c r="JMN54" s="144"/>
      <c r="JMO54" s="141"/>
      <c r="JMP54" s="141"/>
      <c r="JMQ54" s="142"/>
      <c r="JMR54" s="142"/>
      <c r="JMS54" s="143"/>
      <c r="JMT54" s="144"/>
      <c r="JMU54" s="144"/>
      <c r="JMV54" s="144"/>
      <c r="JMW54" s="141"/>
      <c r="JMX54" s="141"/>
      <c r="JMY54" s="142"/>
      <c r="JMZ54" s="142"/>
      <c r="JNA54" s="143"/>
      <c r="JNB54" s="144"/>
      <c r="JNC54" s="144"/>
      <c r="JND54" s="144"/>
      <c r="JNE54" s="141"/>
      <c r="JNF54" s="141"/>
      <c r="JNG54" s="142"/>
      <c r="JNH54" s="142"/>
      <c r="JNI54" s="143"/>
      <c r="JNJ54" s="144"/>
      <c r="JNK54" s="144"/>
      <c r="JNL54" s="144"/>
      <c r="JNM54" s="141"/>
      <c r="JNN54" s="141"/>
      <c r="JNO54" s="142"/>
      <c r="JNP54" s="142"/>
      <c r="JNQ54" s="143"/>
      <c r="JNR54" s="144"/>
      <c r="JNS54" s="144"/>
      <c r="JNT54" s="144"/>
      <c r="JNU54" s="141"/>
      <c r="JNV54" s="141"/>
      <c r="JNW54" s="142"/>
      <c r="JNX54" s="142"/>
      <c r="JNY54" s="143"/>
      <c r="JNZ54" s="144"/>
      <c r="JOA54" s="144"/>
      <c r="JOB54" s="144"/>
      <c r="JOC54" s="141"/>
      <c r="JOD54" s="141"/>
      <c r="JOE54" s="142"/>
      <c r="JOF54" s="142"/>
      <c r="JOG54" s="143"/>
      <c r="JOH54" s="144"/>
      <c r="JOI54" s="144"/>
      <c r="JOJ54" s="144"/>
      <c r="JOK54" s="141"/>
      <c r="JOL54" s="141"/>
      <c r="JOM54" s="142"/>
      <c r="JON54" s="142"/>
      <c r="JOO54" s="143"/>
      <c r="JOP54" s="144"/>
      <c r="JOQ54" s="144"/>
      <c r="JOR54" s="144"/>
      <c r="JOS54" s="141"/>
      <c r="JOT54" s="141"/>
      <c r="JOU54" s="142"/>
      <c r="JOV54" s="142"/>
      <c r="JOW54" s="143"/>
      <c r="JOX54" s="144"/>
      <c r="JOY54" s="144"/>
      <c r="JOZ54" s="144"/>
      <c r="JPA54" s="141"/>
      <c r="JPB54" s="141"/>
      <c r="JPC54" s="142"/>
      <c r="JPD54" s="142"/>
      <c r="JPE54" s="143"/>
      <c r="JPF54" s="144"/>
      <c r="JPG54" s="144"/>
      <c r="JPH54" s="144"/>
      <c r="JPI54" s="141"/>
      <c r="JPJ54" s="141"/>
      <c r="JPK54" s="142"/>
      <c r="JPL54" s="142"/>
      <c r="JPM54" s="143"/>
      <c r="JPN54" s="144"/>
      <c r="JPO54" s="144"/>
      <c r="JPP54" s="144"/>
      <c r="JPQ54" s="141"/>
      <c r="JPR54" s="141"/>
      <c r="JPS54" s="142"/>
      <c r="JPT54" s="142"/>
      <c r="JPU54" s="143"/>
      <c r="JPV54" s="144"/>
      <c r="JPW54" s="144"/>
      <c r="JPX54" s="144"/>
      <c r="JPY54" s="141"/>
      <c r="JPZ54" s="141"/>
      <c r="JQA54" s="142"/>
      <c r="JQB54" s="142"/>
      <c r="JQC54" s="143"/>
      <c r="JQD54" s="144"/>
      <c r="JQE54" s="144"/>
      <c r="JQF54" s="144"/>
      <c r="JQG54" s="141"/>
      <c r="JQH54" s="141"/>
      <c r="JQI54" s="142"/>
      <c r="JQJ54" s="142"/>
      <c r="JQK54" s="143"/>
      <c r="JQL54" s="144"/>
      <c r="JQM54" s="144"/>
      <c r="JQN54" s="144"/>
      <c r="JQO54" s="141"/>
      <c r="JQP54" s="141"/>
      <c r="JQQ54" s="142"/>
      <c r="JQR54" s="142"/>
      <c r="JQS54" s="143"/>
      <c r="JQT54" s="144"/>
      <c r="JQU54" s="144"/>
      <c r="JQV54" s="144"/>
      <c r="JQW54" s="141"/>
      <c r="JQX54" s="141"/>
      <c r="JQY54" s="142"/>
      <c r="JQZ54" s="142"/>
      <c r="JRA54" s="143"/>
      <c r="JRB54" s="144"/>
      <c r="JRC54" s="144"/>
      <c r="JRD54" s="144"/>
      <c r="JRE54" s="141"/>
      <c r="JRF54" s="141"/>
      <c r="JRG54" s="142"/>
      <c r="JRH54" s="142"/>
      <c r="JRI54" s="143"/>
      <c r="JRJ54" s="144"/>
      <c r="JRK54" s="144"/>
      <c r="JRL54" s="144"/>
      <c r="JRM54" s="141"/>
      <c r="JRN54" s="141"/>
      <c r="JRO54" s="142"/>
      <c r="JRP54" s="142"/>
      <c r="JRQ54" s="143"/>
      <c r="JRR54" s="144"/>
      <c r="JRS54" s="144"/>
      <c r="JRT54" s="144"/>
      <c r="JRU54" s="141"/>
      <c r="JRV54" s="141"/>
      <c r="JRW54" s="142"/>
      <c r="JRX54" s="142"/>
      <c r="JRY54" s="143"/>
      <c r="JRZ54" s="144"/>
      <c r="JSA54" s="144"/>
      <c r="JSB54" s="144"/>
      <c r="JSC54" s="141"/>
      <c r="JSD54" s="141"/>
      <c r="JSE54" s="142"/>
      <c r="JSF54" s="142"/>
      <c r="JSG54" s="143"/>
      <c r="JSH54" s="144"/>
      <c r="JSI54" s="144"/>
      <c r="JSJ54" s="144"/>
      <c r="JSK54" s="141"/>
      <c r="JSL54" s="141"/>
      <c r="JSM54" s="142"/>
      <c r="JSN54" s="142"/>
      <c r="JSO54" s="143"/>
      <c r="JSP54" s="144"/>
      <c r="JSQ54" s="144"/>
      <c r="JSR54" s="144"/>
      <c r="JSS54" s="141"/>
      <c r="JST54" s="141"/>
      <c r="JSU54" s="142"/>
      <c r="JSV54" s="142"/>
      <c r="JSW54" s="143"/>
      <c r="JSX54" s="144"/>
      <c r="JSY54" s="144"/>
      <c r="JSZ54" s="144"/>
      <c r="JTA54" s="141"/>
      <c r="JTB54" s="141"/>
      <c r="JTC54" s="142"/>
      <c r="JTD54" s="142"/>
      <c r="JTE54" s="143"/>
      <c r="JTF54" s="144"/>
      <c r="JTG54" s="144"/>
      <c r="JTH54" s="144"/>
      <c r="JTI54" s="141"/>
      <c r="JTJ54" s="141"/>
      <c r="JTK54" s="142"/>
      <c r="JTL54" s="142"/>
      <c r="JTM54" s="143"/>
      <c r="JTN54" s="144"/>
      <c r="JTO54" s="144"/>
      <c r="JTP54" s="144"/>
      <c r="JTQ54" s="141"/>
      <c r="JTR54" s="141"/>
      <c r="JTS54" s="142"/>
      <c r="JTT54" s="142"/>
      <c r="JTU54" s="143"/>
      <c r="JTV54" s="144"/>
      <c r="JTW54" s="144"/>
      <c r="JTX54" s="144"/>
      <c r="JTY54" s="141"/>
      <c r="JTZ54" s="141"/>
      <c r="JUA54" s="142"/>
      <c r="JUB54" s="142"/>
      <c r="JUC54" s="143"/>
      <c r="JUD54" s="144"/>
      <c r="JUE54" s="144"/>
      <c r="JUF54" s="144"/>
      <c r="JUG54" s="141"/>
      <c r="JUH54" s="141"/>
      <c r="JUI54" s="142"/>
      <c r="JUJ54" s="142"/>
      <c r="JUK54" s="143"/>
      <c r="JUL54" s="144"/>
      <c r="JUM54" s="144"/>
      <c r="JUN54" s="144"/>
      <c r="JUO54" s="141"/>
      <c r="JUP54" s="141"/>
      <c r="JUQ54" s="142"/>
      <c r="JUR54" s="142"/>
      <c r="JUS54" s="143"/>
      <c r="JUT54" s="144"/>
      <c r="JUU54" s="144"/>
      <c r="JUV54" s="144"/>
      <c r="JUW54" s="141"/>
      <c r="JUX54" s="141"/>
      <c r="JUY54" s="142"/>
      <c r="JUZ54" s="142"/>
      <c r="JVA54" s="143"/>
      <c r="JVB54" s="144"/>
      <c r="JVC54" s="144"/>
      <c r="JVD54" s="144"/>
      <c r="JVE54" s="141"/>
      <c r="JVF54" s="141"/>
      <c r="JVG54" s="142"/>
      <c r="JVH54" s="142"/>
      <c r="JVI54" s="143"/>
      <c r="JVJ54" s="144"/>
      <c r="JVK54" s="144"/>
      <c r="JVL54" s="144"/>
      <c r="JVM54" s="141"/>
      <c r="JVN54" s="141"/>
      <c r="JVO54" s="142"/>
      <c r="JVP54" s="142"/>
      <c r="JVQ54" s="143"/>
      <c r="JVR54" s="144"/>
      <c r="JVS54" s="144"/>
      <c r="JVT54" s="144"/>
      <c r="JVU54" s="141"/>
      <c r="JVV54" s="141"/>
      <c r="JVW54" s="142"/>
      <c r="JVX54" s="142"/>
      <c r="JVY54" s="143"/>
      <c r="JVZ54" s="144"/>
      <c r="JWA54" s="144"/>
      <c r="JWB54" s="144"/>
      <c r="JWC54" s="141"/>
      <c r="JWD54" s="141"/>
      <c r="JWE54" s="142"/>
      <c r="JWF54" s="142"/>
      <c r="JWG54" s="143"/>
      <c r="JWH54" s="144"/>
      <c r="JWI54" s="144"/>
      <c r="JWJ54" s="144"/>
      <c r="JWK54" s="141"/>
      <c r="JWL54" s="141"/>
      <c r="JWM54" s="142"/>
      <c r="JWN54" s="142"/>
      <c r="JWO54" s="143"/>
      <c r="JWP54" s="144"/>
      <c r="JWQ54" s="144"/>
      <c r="JWR54" s="144"/>
      <c r="JWS54" s="141"/>
      <c r="JWT54" s="141"/>
      <c r="JWU54" s="142"/>
      <c r="JWV54" s="142"/>
      <c r="JWW54" s="143"/>
      <c r="JWX54" s="144"/>
      <c r="JWY54" s="144"/>
      <c r="JWZ54" s="144"/>
      <c r="JXA54" s="141"/>
      <c r="JXB54" s="141"/>
      <c r="JXC54" s="142"/>
      <c r="JXD54" s="142"/>
      <c r="JXE54" s="143"/>
      <c r="JXF54" s="144"/>
      <c r="JXG54" s="144"/>
      <c r="JXH54" s="144"/>
      <c r="JXI54" s="141"/>
      <c r="JXJ54" s="141"/>
      <c r="JXK54" s="142"/>
      <c r="JXL54" s="142"/>
      <c r="JXM54" s="143"/>
      <c r="JXN54" s="144"/>
      <c r="JXO54" s="144"/>
      <c r="JXP54" s="144"/>
      <c r="JXQ54" s="141"/>
      <c r="JXR54" s="141"/>
      <c r="JXS54" s="142"/>
      <c r="JXT54" s="142"/>
      <c r="JXU54" s="143"/>
      <c r="JXV54" s="144"/>
      <c r="JXW54" s="144"/>
      <c r="JXX54" s="144"/>
      <c r="JXY54" s="141"/>
      <c r="JXZ54" s="141"/>
      <c r="JYA54" s="142"/>
      <c r="JYB54" s="142"/>
      <c r="JYC54" s="143"/>
      <c r="JYD54" s="144"/>
      <c r="JYE54" s="144"/>
      <c r="JYF54" s="144"/>
      <c r="JYG54" s="141"/>
      <c r="JYH54" s="141"/>
      <c r="JYI54" s="142"/>
      <c r="JYJ54" s="142"/>
      <c r="JYK54" s="143"/>
      <c r="JYL54" s="144"/>
      <c r="JYM54" s="144"/>
      <c r="JYN54" s="144"/>
      <c r="JYO54" s="141"/>
      <c r="JYP54" s="141"/>
      <c r="JYQ54" s="142"/>
      <c r="JYR54" s="142"/>
      <c r="JYS54" s="143"/>
      <c r="JYT54" s="144"/>
      <c r="JYU54" s="144"/>
      <c r="JYV54" s="144"/>
      <c r="JYW54" s="141"/>
      <c r="JYX54" s="141"/>
      <c r="JYY54" s="142"/>
      <c r="JYZ54" s="142"/>
      <c r="JZA54" s="143"/>
      <c r="JZB54" s="144"/>
      <c r="JZC54" s="144"/>
      <c r="JZD54" s="144"/>
      <c r="JZE54" s="141"/>
      <c r="JZF54" s="141"/>
      <c r="JZG54" s="142"/>
      <c r="JZH54" s="142"/>
      <c r="JZI54" s="143"/>
      <c r="JZJ54" s="144"/>
      <c r="JZK54" s="144"/>
      <c r="JZL54" s="144"/>
      <c r="JZM54" s="141"/>
      <c r="JZN54" s="141"/>
      <c r="JZO54" s="142"/>
      <c r="JZP54" s="142"/>
      <c r="JZQ54" s="143"/>
      <c r="JZR54" s="144"/>
      <c r="JZS54" s="144"/>
      <c r="JZT54" s="144"/>
      <c r="JZU54" s="141"/>
      <c r="JZV54" s="141"/>
      <c r="JZW54" s="142"/>
      <c r="JZX54" s="142"/>
      <c r="JZY54" s="143"/>
      <c r="JZZ54" s="144"/>
      <c r="KAA54" s="144"/>
      <c r="KAB54" s="144"/>
      <c r="KAC54" s="141"/>
      <c r="KAD54" s="141"/>
      <c r="KAE54" s="142"/>
      <c r="KAF54" s="142"/>
      <c r="KAG54" s="143"/>
      <c r="KAH54" s="144"/>
      <c r="KAI54" s="144"/>
      <c r="KAJ54" s="144"/>
      <c r="KAK54" s="141"/>
      <c r="KAL54" s="141"/>
      <c r="KAM54" s="142"/>
      <c r="KAN54" s="142"/>
      <c r="KAO54" s="143"/>
      <c r="KAP54" s="144"/>
      <c r="KAQ54" s="144"/>
      <c r="KAR54" s="144"/>
      <c r="KAS54" s="141"/>
      <c r="KAT54" s="141"/>
      <c r="KAU54" s="142"/>
      <c r="KAV54" s="142"/>
      <c r="KAW54" s="143"/>
      <c r="KAX54" s="144"/>
      <c r="KAY54" s="144"/>
      <c r="KAZ54" s="144"/>
      <c r="KBA54" s="141"/>
      <c r="KBB54" s="141"/>
      <c r="KBC54" s="142"/>
      <c r="KBD54" s="142"/>
      <c r="KBE54" s="143"/>
      <c r="KBF54" s="144"/>
      <c r="KBG54" s="144"/>
      <c r="KBH54" s="144"/>
      <c r="KBI54" s="141"/>
      <c r="KBJ54" s="141"/>
      <c r="KBK54" s="142"/>
      <c r="KBL54" s="142"/>
      <c r="KBM54" s="143"/>
      <c r="KBN54" s="144"/>
      <c r="KBO54" s="144"/>
      <c r="KBP54" s="144"/>
      <c r="KBQ54" s="141"/>
      <c r="KBR54" s="141"/>
      <c r="KBS54" s="142"/>
      <c r="KBT54" s="142"/>
      <c r="KBU54" s="143"/>
      <c r="KBV54" s="144"/>
      <c r="KBW54" s="144"/>
      <c r="KBX54" s="144"/>
      <c r="KBY54" s="141"/>
      <c r="KBZ54" s="141"/>
      <c r="KCA54" s="142"/>
      <c r="KCB54" s="142"/>
      <c r="KCC54" s="143"/>
      <c r="KCD54" s="144"/>
      <c r="KCE54" s="144"/>
      <c r="KCF54" s="144"/>
      <c r="KCG54" s="141"/>
      <c r="KCH54" s="141"/>
      <c r="KCI54" s="142"/>
      <c r="KCJ54" s="142"/>
      <c r="KCK54" s="143"/>
      <c r="KCL54" s="144"/>
      <c r="KCM54" s="144"/>
      <c r="KCN54" s="144"/>
      <c r="KCO54" s="141"/>
      <c r="KCP54" s="141"/>
      <c r="KCQ54" s="142"/>
      <c r="KCR54" s="142"/>
      <c r="KCS54" s="143"/>
      <c r="KCT54" s="144"/>
      <c r="KCU54" s="144"/>
      <c r="KCV54" s="144"/>
      <c r="KCW54" s="141"/>
      <c r="KCX54" s="141"/>
      <c r="KCY54" s="142"/>
      <c r="KCZ54" s="142"/>
      <c r="KDA54" s="143"/>
      <c r="KDB54" s="144"/>
      <c r="KDC54" s="144"/>
      <c r="KDD54" s="144"/>
      <c r="KDE54" s="141"/>
      <c r="KDF54" s="141"/>
      <c r="KDG54" s="142"/>
      <c r="KDH54" s="142"/>
      <c r="KDI54" s="143"/>
      <c r="KDJ54" s="144"/>
      <c r="KDK54" s="144"/>
      <c r="KDL54" s="144"/>
      <c r="KDM54" s="141"/>
      <c r="KDN54" s="141"/>
      <c r="KDO54" s="142"/>
      <c r="KDP54" s="142"/>
      <c r="KDQ54" s="143"/>
      <c r="KDR54" s="144"/>
      <c r="KDS54" s="144"/>
      <c r="KDT54" s="144"/>
      <c r="KDU54" s="141"/>
      <c r="KDV54" s="141"/>
      <c r="KDW54" s="142"/>
      <c r="KDX54" s="142"/>
      <c r="KDY54" s="143"/>
      <c r="KDZ54" s="144"/>
      <c r="KEA54" s="144"/>
      <c r="KEB54" s="144"/>
      <c r="KEC54" s="141"/>
      <c r="KED54" s="141"/>
      <c r="KEE54" s="142"/>
      <c r="KEF54" s="142"/>
      <c r="KEG54" s="143"/>
      <c r="KEH54" s="144"/>
      <c r="KEI54" s="144"/>
      <c r="KEJ54" s="144"/>
      <c r="KEK54" s="141"/>
      <c r="KEL54" s="141"/>
      <c r="KEM54" s="142"/>
      <c r="KEN54" s="142"/>
      <c r="KEO54" s="143"/>
      <c r="KEP54" s="144"/>
      <c r="KEQ54" s="144"/>
      <c r="KER54" s="144"/>
      <c r="KES54" s="141"/>
      <c r="KET54" s="141"/>
      <c r="KEU54" s="142"/>
      <c r="KEV54" s="142"/>
      <c r="KEW54" s="143"/>
      <c r="KEX54" s="144"/>
      <c r="KEY54" s="144"/>
      <c r="KEZ54" s="144"/>
      <c r="KFA54" s="141"/>
      <c r="KFB54" s="141"/>
      <c r="KFC54" s="142"/>
      <c r="KFD54" s="142"/>
      <c r="KFE54" s="143"/>
      <c r="KFF54" s="144"/>
      <c r="KFG54" s="144"/>
      <c r="KFH54" s="144"/>
      <c r="KFI54" s="141"/>
      <c r="KFJ54" s="141"/>
      <c r="KFK54" s="142"/>
      <c r="KFL54" s="142"/>
      <c r="KFM54" s="143"/>
      <c r="KFN54" s="144"/>
      <c r="KFO54" s="144"/>
      <c r="KFP54" s="144"/>
      <c r="KFQ54" s="141"/>
      <c r="KFR54" s="141"/>
      <c r="KFS54" s="142"/>
      <c r="KFT54" s="142"/>
      <c r="KFU54" s="143"/>
      <c r="KFV54" s="144"/>
      <c r="KFW54" s="144"/>
      <c r="KFX54" s="144"/>
      <c r="KFY54" s="141"/>
      <c r="KFZ54" s="141"/>
      <c r="KGA54" s="142"/>
      <c r="KGB54" s="142"/>
      <c r="KGC54" s="143"/>
      <c r="KGD54" s="144"/>
      <c r="KGE54" s="144"/>
      <c r="KGF54" s="144"/>
      <c r="KGG54" s="141"/>
      <c r="KGH54" s="141"/>
      <c r="KGI54" s="142"/>
      <c r="KGJ54" s="142"/>
      <c r="KGK54" s="143"/>
      <c r="KGL54" s="144"/>
      <c r="KGM54" s="144"/>
      <c r="KGN54" s="144"/>
      <c r="KGO54" s="141"/>
      <c r="KGP54" s="141"/>
      <c r="KGQ54" s="142"/>
      <c r="KGR54" s="142"/>
      <c r="KGS54" s="143"/>
      <c r="KGT54" s="144"/>
      <c r="KGU54" s="144"/>
      <c r="KGV54" s="144"/>
      <c r="KGW54" s="141"/>
      <c r="KGX54" s="141"/>
      <c r="KGY54" s="142"/>
      <c r="KGZ54" s="142"/>
      <c r="KHA54" s="143"/>
      <c r="KHB54" s="144"/>
      <c r="KHC54" s="144"/>
      <c r="KHD54" s="144"/>
      <c r="KHE54" s="141"/>
      <c r="KHF54" s="141"/>
      <c r="KHG54" s="142"/>
      <c r="KHH54" s="142"/>
      <c r="KHI54" s="143"/>
      <c r="KHJ54" s="144"/>
      <c r="KHK54" s="144"/>
      <c r="KHL54" s="144"/>
      <c r="KHM54" s="141"/>
      <c r="KHN54" s="141"/>
      <c r="KHO54" s="142"/>
      <c r="KHP54" s="142"/>
      <c r="KHQ54" s="143"/>
      <c r="KHR54" s="144"/>
      <c r="KHS54" s="144"/>
      <c r="KHT54" s="144"/>
      <c r="KHU54" s="141"/>
      <c r="KHV54" s="141"/>
      <c r="KHW54" s="142"/>
      <c r="KHX54" s="142"/>
      <c r="KHY54" s="143"/>
      <c r="KHZ54" s="144"/>
      <c r="KIA54" s="144"/>
      <c r="KIB54" s="144"/>
      <c r="KIC54" s="141"/>
      <c r="KID54" s="141"/>
      <c r="KIE54" s="142"/>
      <c r="KIF54" s="142"/>
      <c r="KIG54" s="143"/>
      <c r="KIH54" s="144"/>
      <c r="KII54" s="144"/>
      <c r="KIJ54" s="144"/>
      <c r="KIK54" s="141"/>
      <c r="KIL54" s="141"/>
      <c r="KIM54" s="142"/>
      <c r="KIN54" s="142"/>
      <c r="KIO54" s="143"/>
      <c r="KIP54" s="144"/>
      <c r="KIQ54" s="144"/>
      <c r="KIR54" s="144"/>
      <c r="KIS54" s="141"/>
      <c r="KIT54" s="141"/>
      <c r="KIU54" s="142"/>
      <c r="KIV54" s="142"/>
      <c r="KIW54" s="143"/>
      <c r="KIX54" s="144"/>
      <c r="KIY54" s="144"/>
      <c r="KIZ54" s="144"/>
      <c r="KJA54" s="141"/>
      <c r="KJB54" s="141"/>
      <c r="KJC54" s="142"/>
      <c r="KJD54" s="142"/>
      <c r="KJE54" s="143"/>
      <c r="KJF54" s="144"/>
      <c r="KJG54" s="144"/>
      <c r="KJH54" s="144"/>
      <c r="KJI54" s="141"/>
      <c r="KJJ54" s="141"/>
      <c r="KJK54" s="142"/>
      <c r="KJL54" s="142"/>
      <c r="KJM54" s="143"/>
      <c r="KJN54" s="144"/>
      <c r="KJO54" s="144"/>
      <c r="KJP54" s="144"/>
      <c r="KJQ54" s="141"/>
      <c r="KJR54" s="141"/>
      <c r="KJS54" s="142"/>
      <c r="KJT54" s="142"/>
      <c r="KJU54" s="143"/>
      <c r="KJV54" s="144"/>
      <c r="KJW54" s="144"/>
      <c r="KJX54" s="144"/>
      <c r="KJY54" s="141"/>
      <c r="KJZ54" s="141"/>
      <c r="KKA54" s="142"/>
      <c r="KKB54" s="142"/>
      <c r="KKC54" s="143"/>
      <c r="KKD54" s="144"/>
      <c r="KKE54" s="144"/>
      <c r="KKF54" s="144"/>
      <c r="KKG54" s="141"/>
      <c r="KKH54" s="141"/>
      <c r="KKI54" s="142"/>
      <c r="KKJ54" s="142"/>
      <c r="KKK54" s="143"/>
      <c r="KKL54" s="144"/>
      <c r="KKM54" s="144"/>
      <c r="KKN54" s="144"/>
      <c r="KKO54" s="141"/>
      <c r="KKP54" s="141"/>
      <c r="KKQ54" s="142"/>
      <c r="KKR54" s="142"/>
      <c r="KKS54" s="143"/>
      <c r="KKT54" s="144"/>
      <c r="KKU54" s="144"/>
      <c r="KKV54" s="144"/>
      <c r="KKW54" s="141"/>
      <c r="KKX54" s="141"/>
      <c r="KKY54" s="142"/>
      <c r="KKZ54" s="142"/>
      <c r="KLA54" s="143"/>
      <c r="KLB54" s="144"/>
      <c r="KLC54" s="144"/>
      <c r="KLD54" s="144"/>
      <c r="KLE54" s="141"/>
      <c r="KLF54" s="141"/>
      <c r="KLG54" s="142"/>
      <c r="KLH54" s="142"/>
      <c r="KLI54" s="143"/>
      <c r="KLJ54" s="144"/>
      <c r="KLK54" s="144"/>
      <c r="KLL54" s="144"/>
      <c r="KLM54" s="141"/>
      <c r="KLN54" s="141"/>
      <c r="KLO54" s="142"/>
      <c r="KLP54" s="142"/>
      <c r="KLQ54" s="143"/>
      <c r="KLR54" s="144"/>
      <c r="KLS54" s="144"/>
      <c r="KLT54" s="144"/>
      <c r="KLU54" s="141"/>
      <c r="KLV54" s="141"/>
      <c r="KLW54" s="142"/>
      <c r="KLX54" s="142"/>
      <c r="KLY54" s="143"/>
      <c r="KLZ54" s="144"/>
      <c r="KMA54" s="144"/>
      <c r="KMB54" s="144"/>
      <c r="KMC54" s="141"/>
      <c r="KMD54" s="141"/>
      <c r="KME54" s="142"/>
      <c r="KMF54" s="142"/>
      <c r="KMG54" s="143"/>
      <c r="KMH54" s="144"/>
      <c r="KMI54" s="144"/>
      <c r="KMJ54" s="144"/>
      <c r="KMK54" s="141"/>
      <c r="KML54" s="141"/>
      <c r="KMM54" s="142"/>
      <c r="KMN54" s="142"/>
      <c r="KMO54" s="143"/>
      <c r="KMP54" s="144"/>
      <c r="KMQ54" s="144"/>
      <c r="KMR54" s="144"/>
      <c r="KMS54" s="141"/>
      <c r="KMT54" s="141"/>
      <c r="KMU54" s="142"/>
      <c r="KMV54" s="142"/>
      <c r="KMW54" s="143"/>
      <c r="KMX54" s="144"/>
      <c r="KMY54" s="144"/>
      <c r="KMZ54" s="144"/>
      <c r="KNA54" s="141"/>
      <c r="KNB54" s="141"/>
      <c r="KNC54" s="142"/>
      <c r="KND54" s="142"/>
      <c r="KNE54" s="143"/>
      <c r="KNF54" s="144"/>
      <c r="KNG54" s="144"/>
      <c r="KNH54" s="144"/>
      <c r="KNI54" s="141"/>
      <c r="KNJ54" s="141"/>
      <c r="KNK54" s="142"/>
      <c r="KNL54" s="142"/>
      <c r="KNM54" s="143"/>
      <c r="KNN54" s="144"/>
      <c r="KNO54" s="144"/>
      <c r="KNP54" s="144"/>
      <c r="KNQ54" s="141"/>
      <c r="KNR54" s="141"/>
      <c r="KNS54" s="142"/>
      <c r="KNT54" s="142"/>
      <c r="KNU54" s="143"/>
      <c r="KNV54" s="144"/>
      <c r="KNW54" s="144"/>
      <c r="KNX54" s="144"/>
      <c r="KNY54" s="141"/>
      <c r="KNZ54" s="141"/>
      <c r="KOA54" s="142"/>
      <c r="KOB54" s="142"/>
      <c r="KOC54" s="143"/>
      <c r="KOD54" s="144"/>
      <c r="KOE54" s="144"/>
      <c r="KOF54" s="144"/>
      <c r="KOG54" s="141"/>
      <c r="KOH54" s="141"/>
      <c r="KOI54" s="142"/>
      <c r="KOJ54" s="142"/>
      <c r="KOK54" s="143"/>
      <c r="KOL54" s="144"/>
      <c r="KOM54" s="144"/>
      <c r="KON54" s="144"/>
      <c r="KOO54" s="141"/>
      <c r="KOP54" s="141"/>
      <c r="KOQ54" s="142"/>
      <c r="KOR54" s="142"/>
      <c r="KOS54" s="143"/>
      <c r="KOT54" s="144"/>
      <c r="KOU54" s="144"/>
      <c r="KOV54" s="144"/>
      <c r="KOW54" s="141"/>
      <c r="KOX54" s="141"/>
      <c r="KOY54" s="142"/>
      <c r="KOZ54" s="142"/>
      <c r="KPA54" s="143"/>
      <c r="KPB54" s="144"/>
      <c r="KPC54" s="144"/>
      <c r="KPD54" s="144"/>
      <c r="KPE54" s="141"/>
      <c r="KPF54" s="141"/>
      <c r="KPG54" s="142"/>
      <c r="KPH54" s="142"/>
      <c r="KPI54" s="143"/>
      <c r="KPJ54" s="144"/>
      <c r="KPK54" s="144"/>
      <c r="KPL54" s="144"/>
      <c r="KPM54" s="141"/>
      <c r="KPN54" s="141"/>
      <c r="KPO54" s="142"/>
      <c r="KPP54" s="142"/>
      <c r="KPQ54" s="143"/>
      <c r="KPR54" s="144"/>
      <c r="KPS54" s="144"/>
      <c r="KPT54" s="144"/>
      <c r="KPU54" s="141"/>
      <c r="KPV54" s="141"/>
      <c r="KPW54" s="142"/>
      <c r="KPX54" s="142"/>
      <c r="KPY54" s="143"/>
      <c r="KPZ54" s="144"/>
      <c r="KQA54" s="144"/>
      <c r="KQB54" s="144"/>
      <c r="KQC54" s="141"/>
      <c r="KQD54" s="141"/>
      <c r="KQE54" s="142"/>
      <c r="KQF54" s="142"/>
      <c r="KQG54" s="143"/>
      <c r="KQH54" s="144"/>
      <c r="KQI54" s="144"/>
      <c r="KQJ54" s="144"/>
      <c r="KQK54" s="141"/>
      <c r="KQL54" s="141"/>
      <c r="KQM54" s="142"/>
      <c r="KQN54" s="142"/>
      <c r="KQO54" s="143"/>
      <c r="KQP54" s="144"/>
      <c r="KQQ54" s="144"/>
      <c r="KQR54" s="144"/>
      <c r="KQS54" s="141"/>
      <c r="KQT54" s="141"/>
      <c r="KQU54" s="142"/>
      <c r="KQV54" s="142"/>
      <c r="KQW54" s="143"/>
      <c r="KQX54" s="144"/>
      <c r="KQY54" s="144"/>
      <c r="KQZ54" s="144"/>
      <c r="KRA54" s="141"/>
      <c r="KRB54" s="141"/>
      <c r="KRC54" s="142"/>
      <c r="KRD54" s="142"/>
      <c r="KRE54" s="143"/>
      <c r="KRF54" s="144"/>
      <c r="KRG54" s="144"/>
      <c r="KRH54" s="144"/>
      <c r="KRI54" s="141"/>
      <c r="KRJ54" s="141"/>
      <c r="KRK54" s="142"/>
      <c r="KRL54" s="142"/>
      <c r="KRM54" s="143"/>
      <c r="KRN54" s="144"/>
      <c r="KRO54" s="144"/>
      <c r="KRP54" s="144"/>
      <c r="KRQ54" s="141"/>
      <c r="KRR54" s="141"/>
      <c r="KRS54" s="142"/>
      <c r="KRT54" s="142"/>
      <c r="KRU54" s="143"/>
      <c r="KRV54" s="144"/>
      <c r="KRW54" s="144"/>
      <c r="KRX54" s="144"/>
      <c r="KRY54" s="141"/>
      <c r="KRZ54" s="141"/>
      <c r="KSA54" s="142"/>
      <c r="KSB54" s="142"/>
      <c r="KSC54" s="143"/>
      <c r="KSD54" s="144"/>
      <c r="KSE54" s="144"/>
      <c r="KSF54" s="144"/>
      <c r="KSG54" s="141"/>
      <c r="KSH54" s="141"/>
      <c r="KSI54" s="142"/>
      <c r="KSJ54" s="142"/>
      <c r="KSK54" s="143"/>
      <c r="KSL54" s="144"/>
      <c r="KSM54" s="144"/>
      <c r="KSN54" s="144"/>
      <c r="KSO54" s="141"/>
      <c r="KSP54" s="141"/>
      <c r="KSQ54" s="142"/>
      <c r="KSR54" s="142"/>
      <c r="KSS54" s="143"/>
      <c r="KST54" s="144"/>
      <c r="KSU54" s="144"/>
      <c r="KSV54" s="144"/>
      <c r="KSW54" s="141"/>
      <c r="KSX54" s="141"/>
      <c r="KSY54" s="142"/>
      <c r="KSZ54" s="142"/>
      <c r="KTA54" s="143"/>
      <c r="KTB54" s="144"/>
      <c r="KTC54" s="144"/>
      <c r="KTD54" s="144"/>
      <c r="KTE54" s="141"/>
      <c r="KTF54" s="141"/>
      <c r="KTG54" s="142"/>
      <c r="KTH54" s="142"/>
      <c r="KTI54" s="143"/>
      <c r="KTJ54" s="144"/>
      <c r="KTK54" s="144"/>
      <c r="KTL54" s="144"/>
      <c r="KTM54" s="141"/>
      <c r="KTN54" s="141"/>
      <c r="KTO54" s="142"/>
      <c r="KTP54" s="142"/>
      <c r="KTQ54" s="143"/>
      <c r="KTR54" s="144"/>
      <c r="KTS54" s="144"/>
      <c r="KTT54" s="144"/>
      <c r="KTU54" s="141"/>
      <c r="KTV54" s="141"/>
      <c r="KTW54" s="142"/>
      <c r="KTX54" s="142"/>
      <c r="KTY54" s="143"/>
      <c r="KTZ54" s="144"/>
      <c r="KUA54" s="144"/>
      <c r="KUB54" s="144"/>
      <c r="KUC54" s="141"/>
      <c r="KUD54" s="141"/>
      <c r="KUE54" s="142"/>
      <c r="KUF54" s="142"/>
      <c r="KUG54" s="143"/>
      <c r="KUH54" s="144"/>
      <c r="KUI54" s="144"/>
      <c r="KUJ54" s="144"/>
      <c r="KUK54" s="141"/>
      <c r="KUL54" s="141"/>
      <c r="KUM54" s="142"/>
      <c r="KUN54" s="142"/>
      <c r="KUO54" s="143"/>
      <c r="KUP54" s="144"/>
      <c r="KUQ54" s="144"/>
      <c r="KUR54" s="144"/>
      <c r="KUS54" s="141"/>
      <c r="KUT54" s="141"/>
      <c r="KUU54" s="142"/>
      <c r="KUV54" s="142"/>
      <c r="KUW54" s="143"/>
      <c r="KUX54" s="144"/>
      <c r="KUY54" s="144"/>
      <c r="KUZ54" s="144"/>
      <c r="KVA54" s="141"/>
      <c r="KVB54" s="141"/>
      <c r="KVC54" s="142"/>
      <c r="KVD54" s="142"/>
      <c r="KVE54" s="143"/>
      <c r="KVF54" s="144"/>
      <c r="KVG54" s="144"/>
      <c r="KVH54" s="144"/>
      <c r="KVI54" s="141"/>
      <c r="KVJ54" s="141"/>
      <c r="KVK54" s="142"/>
      <c r="KVL54" s="142"/>
      <c r="KVM54" s="143"/>
      <c r="KVN54" s="144"/>
      <c r="KVO54" s="144"/>
      <c r="KVP54" s="144"/>
      <c r="KVQ54" s="141"/>
      <c r="KVR54" s="141"/>
      <c r="KVS54" s="142"/>
      <c r="KVT54" s="142"/>
      <c r="KVU54" s="143"/>
      <c r="KVV54" s="144"/>
      <c r="KVW54" s="144"/>
      <c r="KVX54" s="144"/>
      <c r="KVY54" s="141"/>
      <c r="KVZ54" s="141"/>
      <c r="KWA54" s="142"/>
      <c r="KWB54" s="142"/>
      <c r="KWC54" s="143"/>
      <c r="KWD54" s="144"/>
      <c r="KWE54" s="144"/>
      <c r="KWF54" s="144"/>
      <c r="KWG54" s="141"/>
      <c r="KWH54" s="141"/>
      <c r="KWI54" s="142"/>
      <c r="KWJ54" s="142"/>
      <c r="KWK54" s="143"/>
      <c r="KWL54" s="144"/>
      <c r="KWM54" s="144"/>
      <c r="KWN54" s="144"/>
      <c r="KWO54" s="141"/>
      <c r="KWP54" s="141"/>
      <c r="KWQ54" s="142"/>
      <c r="KWR54" s="142"/>
      <c r="KWS54" s="143"/>
      <c r="KWT54" s="144"/>
      <c r="KWU54" s="144"/>
      <c r="KWV54" s="144"/>
      <c r="KWW54" s="141"/>
      <c r="KWX54" s="141"/>
      <c r="KWY54" s="142"/>
      <c r="KWZ54" s="142"/>
      <c r="KXA54" s="143"/>
      <c r="KXB54" s="144"/>
      <c r="KXC54" s="144"/>
      <c r="KXD54" s="144"/>
      <c r="KXE54" s="141"/>
      <c r="KXF54" s="141"/>
      <c r="KXG54" s="142"/>
      <c r="KXH54" s="142"/>
      <c r="KXI54" s="143"/>
      <c r="KXJ54" s="144"/>
      <c r="KXK54" s="144"/>
      <c r="KXL54" s="144"/>
      <c r="KXM54" s="141"/>
      <c r="KXN54" s="141"/>
      <c r="KXO54" s="142"/>
      <c r="KXP54" s="142"/>
      <c r="KXQ54" s="143"/>
      <c r="KXR54" s="144"/>
      <c r="KXS54" s="144"/>
      <c r="KXT54" s="144"/>
      <c r="KXU54" s="141"/>
      <c r="KXV54" s="141"/>
      <c r="KXW54" s="142"/>
      <c r="KXX54" s="142"/>
      <c r="KXY54" s="143"/>
      <c r="KXZ54" s="144"/>
      <c r="KYA54" s="144"/>
      <c r="KYB54" s="144"/>
      <c r="KYC54" s="141"/>
      <c r="KYD54" s="141"/>
      <c r="KYE54" s="142"/>
      <c r="KYF54" s="142"/>
      <c r="KYG54" s="143"/>
      <c r="KYH54" s="144"/>
      <c r="KYI54" s="144"/>
      <c r="KYJ54" s="144"/>
      <c r="KYK54" s="141"/>
      <c r="KYL54" s="141"/>
      <c r="KYM54" s="142"/>
      <c r="KYN54" s="142"/>
      <c r="KYO54" s="143"/>
      <c r="KYP54" s="144"/>
      <c r="KYQ54" s="144"/>
      <c r="KYR54" s="144"/>
      <c r="KYS54" s="141"/>
      <c r="KYT54" s="141"/>
      <c r="KYU54" s="142"/>
      <c r="KYV54" s="142"/>
      <c r="KYW54" s="143"/>
      <c r="KYX54" s="144"/>
      <c r="KYY54" s="144"/>
      <c r="KYZ54" s="144"/>
      <c r="KZA54" s="141"/>
      <c r="KZB54" s="141"/>
      <c r="KZC54" s="142"/>
      <c r="KZD54" s="142"/>
      <c r="KZE54" s="143"/>
      <c r="KZF54" s="144"/>
      <c r="KZG54" s="144"/>
      <c r="KZH54" s="144"/>
      <c r="KZI54" s="141"/>
      <c r="KZJ54" s="141"/>
      <c r="KZK54" s="142"/>
      <c r="KZL54" s="142"/>
      <c r="KZM54" s="143"/>
      <c r="KZN54" s="144"/>
      <c r="KZO54" s="144"/>
      <c r="KZP54" s="144"/>
      <c r="KZQ54" s="141"/>
      <c r="KZR54" s="141"/>
      <c r="KZS54" s="142"/>
      <c r="KZT54" s="142"/>
      <c r="KZU54" s="143"/>
      <c r="KZV54" s="144"/>
      <c r="KZW54" s="144"/>
      <c r="KZX54" s="144"/>
      <c r="KZY54" s="141"/>
      <c r="KZZ54" s="141"/>
      <c r="LAA54" s="142"/>
      <c r="LAB54" s="142"/>
      <c r="LAC54" s="143"/>
      <c r="LAD54" s="144"/>
      <c r="LAE54" s="144"/>
      <c r="LAF54" s="144"/>
      <c r="LAG54" s="141"/>
      <c r="LAH54" s="141"/>
      <c r="LAI54" s="142"/>
      <c r="LAJ54" s="142"/>
      <c r="LAK54" s="143"/>
      <c r="LAL54" s="144"/>
      <c r="LAM54" s="144"/>
      <c r="LAN54" s="144"/>
      <c r="LAO54" s="141"/>
      <c r="LAP54" s="141"/>
      <c r="LAQ54" s="142"/>
      <c r="LAR54" s="142"/>
      <c r="LAS54" s="143"/>
      <c r="LAT54" s="144"/>
      <c r="LAU54" s="144"/>
      <c r="LAV54" s="144"/>
      <c r="LAW54" s="141"/>
      <c r="LAX54" s="141"/>
      <c r="LAY54" s="142"/>
      <c r="LAZ54" s="142"/>
      <c r="LBA54" s="143"/>
      <c r="LBB54" s="144"/>
      <c r="LBC54" s="144"/>
      <c r="LBD54" s="144"/>
      <c r="LBE54" s="141"/>
      <c r="LBF54" s="141"/>
      <c r="LBG54" s="142"/>
      <c r="LBH54" s="142"/>
      <c r="LBI54" s="143"/>
      <c r="LBJ54" s="144"/>
      <c r="LBK54" s="144"/>
      <c r="LBL54" s="144"/>
      <c r="LBM54" s="141"/>
      <c r="LBN54" s="141"/>
      <c r="LBO54" s="142"/>
      <c r="LBP54" s="142"/>
      <c r="LBQ54" s="143"/>
      <c r="LBR54" s="144"/>
      <c r="LBS54" s="144"/>
      <c r="LBT54" s="144"/>
      <c r="LBU54" s="141"/>
      <c r="LBV54" s="141"/>
      <c r="LBW54" s="142"/>
      <c r="LBX54" s="142"/>
      <c r="LBY54" s="143"/>
      <c r="LBZ54" s="144"/>
      <c r="LCA54" s="144"/>
      <c r="LCB54" s="144"/>
      <c r="LCC54" s="141"/>
      <c r="LCD54" s="141"/>
      <c r="LCE54" s="142"/>
      <c r="LCF54" s="142"/>
      <c r="LCG54" s="143"/>
      <c r="LCH54" s="144"/>
      <c r="LCI54" s="144"/>
      <c r="LCJ54" s="144"/>
      <c r="LCK54" s="141"/>
      <c r="LCL54" s="141"/>
      <c r="LCM54" s="142"/>
      <c r="LCN54" s="142"/>
      <c r="LCO54" s="143"/>
      <c r="LCP54" s="144"/>
      <c r="LCQ54" s="144"/>
      <c r="LCR54" s="144"/>
      <c r="LCS54" s="141"/>
      <c r="LCT54" s="141"/>
      <c r="LCU54" s="142"/>
      <c r="LCV54" s="142"/>
      <c r="LCW54" s="143"/>
      <c r="LCX54" s="144"/>
      <c r="LCY54" s="144"/>
      <c r="LCZ54" s="144"/>
      <c r="LDA54" s="141"/>
      <c r="LDB54" s="141"/>
      <c r="LDC54" s="142"/>
      <c r="LDD54" s="142"/>
      <c r="LDE54" s="143"/>
      <c r="LDF54" s="144"/>
      <c r="LDG54" s="144"/>
      <c r="LDH54" s="144"/>
      <c r="LDI54" s="141"/>
      <c r="LDJ54" s="141"/>
      <c r="LDK54" s="142"/>
      <c r="LDL54" s="142"/>
      <c r="LDM54" s="143"/>
      <c r="LDN54" s="144"/>
      <c r="LDO54" s="144"/>
      <c r="LDP54" s="144"/>
      <c r="LDQ54" s="141"/>
      <c r="LDR54" s="141"/>
      <c r="LDS54" s="142"/>
      <c r="LDT54" s="142"/>
      <c r="LDU54" s="143"/>
      <c r="LDV54" s="144"/>
      <c r="LDW54" s="144"/>
      <c r="LDX54" s="144"/>
      <c r="LDY54" s="141"/>
      <c r="LDZ54" s="141"/>
      <c r="LEA54" s="142"/>
      <c r="LEB54" s="142"/>
      <c r="LEC54" s="143"/>
      <c r="LED54" s="144"/>
      <c r="LEE54" s="144"/>
      <c r="LEF54" s="144"/>
      <c r="LEG54" s="141"/>
      <c r="LEH54" s="141"/>
      <c r="LEI54" s="142"/>
      <c r="LEJ54" s="142"/>
      <c r="LEK54" s="143"/>
      <c r="LEL54" s="144"/>
      <c r="LEM54" s="144"/>
      <c r="LEN54" s="144"/>
      <c r="LEO54" s="141"/>
      <c r="LEP54" s="141"/>
      <c r="LEQ54" s="142"/>
      <c r="LER54" s="142"/>
      <c r="LES54" s="143"/>
      <c r="LET54" s="144"/>
      <c r="LEU54" s="144"/>
      <c r="LEV54" s="144"/>
      <c r="LEW54" s="141"/>
      <c r="LEX54" s="141"/>
      <c r="LEY54" s="142"/>
      <c r="LEZ54" s="142"/>
      <c r="LFA54" s="143"/>
      <c r="LFB54" s="144"/>
      <c r="LFC54" s="144"/>
      <c r="LFD54" s="144"/>
      <c r="LFE54" s="141"/>
      <c r="LFF54" s="141"/>
      <c r="LFG54" s="142"/>
      <c r="LFH54" s="142"/>
      <c r="LFI54" s="143"/>
      <c r="LFJ54" s="144"/>
      <c r="LFK54" s="144"/>
      <c r="LFL54" s="144"/>
      <c r="LFM54" s="141"/>
      <c r="LFN54" s="141"/>
      <c r="LFO54" s="142"/>
      <c r="LFP54" s="142"/>
      <c r="LFQ54" s="143"/>
      <c r="LFR54" s="144"/>
      <c r="LFS54" s="144"/>
      <c r="LFT54" s="144"/>
      <c r="LFU54" s="141"/>
      <c r="LFV54" s="141"/>
      <c r="LFW54" s="142"/>
      <c r="LFX54" s="142"/>
      <c r="LFY54" s="143"/>
      <c r="LFZ54" s="144"/>
      <c r="LGA54" s="144"/>
      <c r="LGB54" s="144"/>
      <c r="LGC54" s="141"/>
      <c r="LGD54" s="141"/>
      <c r="LGE54" s="142"/>
      <c r="LGF54" s="142"/>
      <c r="LGG54" s="143"/>
      <c r="LGH54" s="144"/>
      <c r="LGI54" s="144"/>
      <c r="LGJ54" s="144"/>
      <c r="LGK54" s="141"/>
      <c r="LGL54" s="141"/>
      <c r="LGM54" s="142"/>
      <c r="LGN54" s="142"/>
      <c r="LGO54" s="143"/>
      <c r="LGP54" s="144"/>
      <c r="LGQ54" s="144"/>
      <c r="LGR54" s="144"/>
      <c r="LGS54" s="141"/>
      <c r="LGT54" s="141"/>
      <c r="LGU54" s="142"/>
      <c r="LGV54" s="142"/>
      <c r="LGW54" s="143"/>
      <c r="LGX54" s="144"/>
      <c r="LGY54" s="144"/>
      <c r="LGZ54" s="144"/>
      <c r="LHA54" s="141"/>
      <c r="LHB54" s="141"/>
      <c r="LHC54" s="142"/>
      <c r="LHD54" s="142"/>
      <c r="LHE54" s="143"/>
      <c r="LHF54" s="144"/>
      <c r="LHG54" s="144"/>
      <c r="LHH54" s="144"/>
      <c r="LHI54" s="141"/>
      <c r="LHJ54" s="141"/>
      <c r="LHK54" s="142"/>
      <c r="LHL54" s="142"/>
      <c r="LHM54" s="143"/>
      <c r="LHN54" s="144"/>
      <c r="LHO54" s="144"/>
      <c r="LHP54" s="144"/>
      <c r="LHQ54" s="141"/>
      <c r="LHR54" s="141"/>
      <c r="LHS54" s="142"/>
      <c r="LHT54" s="142"/>
      <c r="LHU54" s="143"/>
      <c r="LHV54" s="144"/>
      <c r="LHW54" s="144"/>
      <c r="LHX54" s="144"/>
      <c r="LHY54" s="141"/>
      <c r="LHZ54" s="141"/>
      <c r="LIA54" s="142"/>
      <c r="LIB54" s="142"/>
      <c r="LIC54" s="143"/>
      <c r="LID54" s="144"/>
      <c r="LIE54" s="144"/>
      <c r="LIF54" s="144"/>
      <c r="LIG54" s="141"/>
      <c r="LIH54" s="141"/>
      <c r="LII54" s="142"/>
      <c r="LIJ54" s="142"/>
      <c r="LIK54" s="143"/>
      <c r="LIL54" s="144"/>
      <c r="LIM54" s="144"/>
      <c r="LIN54" s="144"/>
      <c r="LIO54" s="141"/>
      <c r="LIP54" s="141"/>
      <c r="LIQ54" s="142"/>
      <c r="LIR54" s="142"/>
      <c r="LIS54" s="143"/>
      <c r="LIT54" s="144"/>
      <c r="LIU54" s="144"/>
      <c r="LIV54" s="144"/>
      <c r="LIW54" s="141"/>
      <c r="LIX54" s="141"/>
      <c r="LIY54" s="142"/>
      <c r="LIZ54" s="142"/>
      <c r="LJA54" s="143"/>
      <c r="LJB54" s="144"/>
      <c r="LJC54" s="144"/>
      <c r="LJD54" s="144"/>
      <c r="LJE54" s="141"/>
      <c r="LJF54" s="141"/>
      <c r="LJG54" s="142"/>
      <c r="LJH54" s="142"/>
      <c r="LJI54" s="143"/>
      <c r="LJJ54" s="144"/>
      <c r="LJK54" s="144"/>
      <c r="LJL54" s="144"/>
      <c r="LJM54" s="141"/>
      <c r="LJN54" s="141"/>
      <c r="LJO54" s="142"/>
      <c r="LJP54" s="142"/>
      <c r="LJQ54" s="143"/>
      <c r="LJR54" s="144"/>
      <c r="LJS54" s="144"/>
      <c r="LJT54" s="144"/>
      <c r="LJU54" s="141"/>
      <c r="LJV54" s="141"/>
      <c r="LJW54" s="142"/>
      <c r="LJX54" s="142"/>
      <c r="LJY54" s="143"/>
      <c r="LJZ54" s="144"/>
      <c r="LKA54" s="144"/>
      <c r="LKB54" s="144"/>
      <c r="LKC54" s="141"/>
      <c r="LKD54" s="141"/>
      <c r="LKE54" s="142"/>
      <c r="LKF54" s="142"/>
      <c r="LKG54" s="143"/>
      <c r="LKH54" s="144"/>
      <c r="LKI54" s="144"/>
      <c r="LKJ54" s="144"/>
      <c r="LKK54" s="141"/>
      <c r="LKL54" s="141"/>
      <c r="LKM54" s="142"/>
      <c r="LKN54" s="142"/>
      <c r="LKO54" s="143"/>
      <c r="LKP54" s="144"/>
      <c r="LKQ54" s="144"/>
      <c r="LKR54" s="144"/>
      <c r="LKS54" s="141"/>
      <c r="LKT54" s="141"/>
      <c r="LKU54" s="142"/>
      <c r="LKV54" s="142"/>
      <c r="LKW54" s="143"/>
      <c r="LKX54" s="144"/>
      <c r="LKY54" s="144"/>
      <c r="LKZ54" s="144"/>
      <c r="LLA54" s="141"/>
      <c r="LLB54" s="141"/>
      <c r="LLC54" s="142"/>
      <c r="LLD54" s="142"/>
      <c r="LLE54" s="143"/>
      <c r="LLF54" s="144"/>
      <c r="LLG54" s="144"/>
      <c r="LLH54" s="144"/>
      <c r="LLI54" s="141"/>
      <c r="LLJ54" s="141"/>
      <c r="LLK54" s="142"/>
      <c r="LLL54" s="142"/>
      <c r="LLM54" s="143"/>
      <c r="LLN54" s="144"/>
      <c r="LLO54" s="144"/>
      <c r="LLP54" s="144"/>
      <c r="LLQ54" s="141"/>
      <c r="LLR54" s="141"/>
      <c r="LLS54" s="142"/>
      <c r="LLT54" s="142"/>
      <c r="LLU54" s="143"/>
      <c r="LLV54" s="144"/>
      <c r="LLW54" s="144"/>
      <c r="LLX54" s="144"/>
      <c r="LLY54" s="141"/>
      <c r="LLZ54" s="141"/>
      <c r="LMA54" s="142"/>
      <c r="LMB54" s="142"/>
      <c r="LMC54" s="143"/>
      <c r="LMD54" s="144"/>
      <c r="LME54" s="144"/>
      <c r="LMF54" s="144"/>
      <c r="LMG54" s="141"/>
      <c r="LMH54" s="141"/>
      <c r="LMI54" s="142"/>
      <c r="LMJ54" s="142"/>
      <c r="LMK54" s="143"/>
      <c r="LML54" s="144"/>
      <c r="LMM54" s="144"/>
      <c r="LMN54" s="144"/>
      <c r="LMO54" s="141"/>
      <c r="LMP54" s="141"/>
      <c r="LMQ54" s="142"/>
      <c r="LMR54" s="142"/>
      <c r="LMS54" s="143"/>
      <c r="LMT54" s="144"/>
      <c r="LMU54" s="144"/>
      <c r="LMV54" s="144"/>
      <c r="LMW54" s="141"/>
      <c r="LMX54" s="141"/>
      <c r="LMY54" s="142"/>
      <c r="LMZ54" s="142"/>
      <c r="LNA54" s="143"/>
      <c r="LNB54" s="144"/>
      <c r="LNC54" s="144"/>
      <c r="LND54" s="144"/>
      <c r="LNE54" s="141"/>
      <c r="LNF54" s="141"/>
      <c r="LNG54" s="142"/>
      <c r="LNH54" s="142"/>
      <c r="LNI54" s="143"/>
      <c r="LNJ54" s="144"/>
      <c r="LNK54" s="144"/>
      <c r="LNL54" s="144"/>
      <c r="LNM54" s="141"/>
      <c r="LNN54" s="141"/>
      <c r="LNO54" s="142"/>
      <c r="LNP54" s="142"/>
      <c r="LNQ54" s="143"/>
      <c r="LNR54" s="144"/>
      <c r="LNS54" s="144"/>
      <c r="LNT54" s="144"/>
      <c r="LNU54" s="141"/>
      <c r="LNV54" s="141"/>
      <c r="LNW54" s="142"/>
      <c r="LNX54" s="142"/>
      <c r="LNY54" s="143"/>
      <c r="LNZ54" s="144"/>
      <c r="LOA54" s="144"/>
      <c r="LOB54" s="144"/>
      <c r="LOC54" s="141"/>
      <c r="LOD54" s="141"/>
      <c r="LOE54" s="142"/>
      <c r="LOF54" s="142"/>
      <c r="LOG54" s="143"/>
      <c r="LOH54" s="144"/>
      <c r="LOI54" s="144"/>
      <c r="LOJ54" s="144"/>
      <c r="LOK54" s="141"/>
      <c r="LOL54" s="141"/>
      <c r="LOM54" s="142"/>
      <c r="LON54" s="142"/>
      <c r="LOO54" s="143"/>
      <c r="LOP54" s="144"/>
      <c r="LOQ54" s="144"/>
      <c r="LOR54" s="144"/>
      <c r="LOS54" s="141"/>
      <c r="LOT54" s="141"/>
      <c r="LOU54" s="142"/>
      <c r="LOV54" s="142"/>
      <c r="LOW54" s="143"/>
      <c r="LOX54" s="144"/>
      <c r="LOY54" s="144"/>
      <c r="LOZ54" s="144"/>
      <c r="LPA54" s="141"/>
      <c r="LPB54" s="141"/>
      <c r="LPC54" s="142"/>
      <c r="LPD54" s="142"/>
      <c r="LPE54" s="143"/>
      <c r="LPF54" s="144"/>
      <c r="LPG54" s="144"/>
      <c r="LPH54" s="144"/>
      <c r="LPI54" s="141"/>
      <c r="LPJ54" s="141"/>
      <c r="LPK54" s="142"/>
      <c r="LPL54" s="142"/>
      <c r="LPM54" s="143"/>
      <c r="LPN54" s="144"/>
      <c r="LPO54" s="144"/>
      <c r="LPP54" s="144"/>
      <c r="LPQ54" s="141"/>
      <c r="LPR54" s="141"/>
      <c r="LPS54" s="142"/>
      <c r="LPT54" s="142"/>
      <c r="LPU54" s="143"/>
      <c r="LPV54" s="144"/>
      <c r="LPW54" s="144"/>
      <c r="LPX54" s="144"/>
      <c r="LPY54" s="141"/>
      <c r="LPZ54" s="141"/>
      <c r="LQA54" s="142"/>
      <c r="LQB54" s="142"/>
      <c r="LQC54" s="143"/>
      <c r="LQD54" s="144"/>
      <c r="LQE54" s="144"/>
      <c r="LQF54" s="144"/>
      <c r="LQG54" s="141"/>
      <c r="LQH54" s="141"/>
      <c r="LQI54" s="142"/>
      <c r="LQJ54" s="142"/>
      <c r="LQK54" s="143"/>
      <c r="LQL54" s="144"/>
      <c r="LQM54" s="144"/>
      <c r="LQN54" s="144"/>
      <c r="LQO54" s="141"/>
      <c r="LQP54" s="141"/>
      <c r="LQQ54" s="142"/>
      <c r="LQR54" s="142"/>
      <c r="LQS54" s="143"/>
      <c r="LQT54" s="144"/>
      <c r="LQU54" s="144"/>
      <c r="LQV54" s="144"/>
      <c r="LQW54" s="141"/>
      <c r="LQX54" s="141"/>
      <c r="LQY54" s="142"/>
      <c r="LQZ54" s="142"/>
      <c r="LRA54" s="143"/>
      <c r="LRB54" s="144"/>
      <c r="LRC54" s="144"/>
      <c r="LRD54" s="144"/>
      <c r="LRE54" s="141"/>
      <c r="LRF54" s="141"/>
      <c r="LRG54" s="142"/>
      <c r="LRH54" s="142"/>
      <c r="LRI54" s="143"/>
      <c r="LRJ54" s="144"/>
      <c r="LRK54" s="144"/>
      <c r="LRL54" s="144"/>
      <c r="LRM54" s="141"/>
      <c r="LRN54" s="141"/>
      <c r="LRO54" s="142"/>
      <c r="LRP54" s="142"/>
      <c r="LRQ54" s="143"/>
      <c r="LRR54" s="144"/>
      <c r="LRS54" s="144"/>
      <c r="LRT54" s="144"/>
      <c r="LRU54" s="141"/>
      <c r="LRV54" s="141"/>
      <c r="LRW54" s="142"/>
      <c r="LRX54" s="142"/>
      <c r="LRY54" s="143"/>
      <c r="LRZ54" s="144"/>
      <c r="LSA54" s="144"/>
      <c r="LSB54" s="144"/>
      <c r="LSC54" s="141"/>
      <c r="LSD54" s="141"/>
      <c r="LSE54" s="142"/>
      <c r="LSF54" s="142"/>
      <c r="LSG54" s="143"/>
      <c r="LSH54" s="144"/>
      <c r="LSI54" s="144"/>
      <c r="LSJ54" s="144"/>
      <c r="LSK54" s="141"/>
      <c r="LSL54" s="141"/>
      <c r="LSM54" s="142"/>
      <c r="LSN54" s="142"/>
      <c r="LSO54" s="143"/>
      <c r="LSP54" s="144"/>
      <c r="LSQ54" s="144"/>
      <c r="LSR54" s="144"/>
      <c r="LSS54" s="141"/>
      <c r="LST54" s="141"/>
      <c r="LSU54" s="142"/>
      <c r="LSV54" s="142"/>
      <c r="LSW54" s="143"/>
      <c r="LSX54" s="144"/>
      <c r="LSY54" s="144"/>
      <c r="LSZ54" s="144"/>
      <c r="LTA54" s="141"/>
      <c r="LTB54" s="141"/>
      <c r="LTC54" s="142"/>
      <c r="LTD54" s="142"/>
      <c r="LTE54" s="143"/>
      <c r="LTF54" s="144"/>
      <c r="LTG54" s="144"/>
      <c r="LTH54" s="144"/>
      <c r="LTI54" s="141"/>
      <c r="LTJ54" s="141"/>
      <c r="LTK54" s="142"/>
      <c r="LTL54" s="142"/>
      <c r="LTM54" s="143"/>
      <c r="LTN54" s="144"/>
      <c r="LTO54" s="144"/>
      <c r="LTP54" s="144"/>
      <c r="LTQ54" s="141"/>
      <c r="LTR54" s="141"/>
      <c r="LTS54" s="142"/>
      <c r="LTT54" s="142"/>
      <c r="LTU54" s="143"/>
      <c r="LTV54" s="144"/>
      <c r="LTW54" s="144"/>
      <c r="LTX54" s="144"/>
      <c r="LTY54" s="141"/>
      <c r="LTZ54" s="141"/>
      <c r="LUA54" s="142"/>
      <c r="LUB54" s="142"/>
      <c r="LUC54" s="143"/>
      <c r="LUD54" s="144"/>
      <c r="LUE54" s="144"/>
      <c r="LUF54" s="144"/>
      <c r="LUG54" s="141"/>
      <c r="LUH54" s="141"/>
      <c r="LUI54" s="142"/>
      <c r="LUJ54" s="142"/>
      <c r="LUK54" s="143"/>
      <c r="LUL54" s="144"/>
      <c r="LUM54" s="144"/>
      <c r="LUN54" s="144"/>
      <c r="LUO54" s="141"/>
      <c r="LUP54" s="141"/>
      <c r="LUQ54" s="142"/>
      <c r="LUR54" s="142"/>
      <c r="LUS54" s="143"/>
      <c r="LUT54" s="144"/>
      <c r="LUU54" s="144"/>
      <c r="LUV54" s="144"/>
      <c r="LUW54" s="141"/>
      <c r="LUX54" s="141"/>
      <c r="LUY54" s="142"/>
      <c r="LUZ54" s="142"/>
      <c r="LVA54" s="143"/>
      <c r="LVB54" s="144"/>
      <c r="LVC54" s="144"/>
      <c r="LVD54" s="144"/>
      <c r="LVE54" s="141"/>
      <c r="LVF54" s="141"/>
      <c r="LVG54" s="142"/>
      <c r="LVH54" s="142"/>
      <c r="LVI54" s="143"/>
      <c r="LVJ54" s="144"/>
      <c r="LVK54" s="144"/>
      <c r="LVL54" s="144"/>
      <c r="LVM54" s="141"/>
      <c r="LVN54" s="141"/>
      <c r="LVO54" s="142"/>
      <c r="LVP54" s="142"/>
      <c r="LVQ54" s="143"/>
      <c r="LVR54" s="144"/>
      <c r="LVS54" s="144"/>
      <c r="LVT54" s="144"/>
      <c r="LVU54" s="141"/>
      <c r="LVV54" s="141"/>
      <c r="LVW54" s="142"/>
      <c r="LVX54" s="142"/>
      <c r="LVY54" s="143"/>
      <c r="LVZ54" s="144"/>
      <c r="LWA54" s="144"/>
      <c r="LWB54" s="144"/>
      <c r="LWC54" s="141"/>
      <c r="LWD54" s="141"/>
      <c r="LWE54" s="142"/>
      <c r="LWF54" s="142"/>
      <c r="LWG54" s="143"/>
      <c r="LWH54" s="144"/>
      <c r="LWI54" s="144"/>
      <c r="LWJ54" s="144"/>
      <c r="LWK54" s="141"/>
      <c r="LWL54" s="141"/>
      <c r="LWM54" s="142"/>
      <c r="LWN54" s="142"/>
      <c r="LWO54" s="143"/>
      <c r="LWP54" s="144"/>
      <c r="LWQ54" s="144"/>
      <c r="LWR54" s="144"/>
      <c r="LWS54" s="141"/>
      <c r="LWT54" s="141"/>
      <c r="LWU54" s="142"/>
      <c r="LWV54" s="142"/>
      <c r="LWW54" s="143"/>
      <c r="LWX54" s="144"/>
      <c r="LWY54" s="144"/>
      <c r="LWZ54" s="144"/>
      <c r="LXA54" s="141"/>
      <c r="LXB54" s="141"/>
      <c r="LXC54" s="142"/>
      <c r="LXD54" s="142"/>
      <c r="LXE54" s="143"/>
      <c r="LXF54" s="144"/>
      <c r="LXG54" s="144"/>
      <c r="LXH54" s="144"/>
      <c r="LXI54" s="141"/>
      <c r="LXJ54" s="141"/>
      <c r="LXK54" s="142"/>
      <c r="LXL54" s="142"/>
      <c r="LXM54" s="143"/>
      <c r="LXN54" s="144"/>
      <c r="LXO54" s="144"/>
      <c r="LXP54" s="144"/>
      <c r="LXQ54" s="141"/>
      <c r="LXR54" s="141"/>
      <c r="LXS54" s="142"/>
      <c r="LXT54" s="142"/>
      <c r="LXU54" s="143"/>
      <c r="LXV54" s="144"/>
      <c r="LXW54" s="144"/>
      <c r="LXX54" s="144"/>
      <c r="LXY54" s="141"/>
      <c r="LXZ54" s="141"/>
      <c r="LYA54" s="142"/>
      <c r="LYB54" s="142"/>
      <c r="LYC54" s="143"/>
      <c r="LYD54" s="144"/>
      <c r="LYE54" s="144"/>
      <c r="LYF54" s="144"/>
      <c r="LYG54" s="141"/>
      <c r="LYH54" s="141"/>
      <c r="LYI54" s="142"/>
      <c r="LYJ54" s="142"/>
      <c r="LYK54" s="143"/>
      <c r="LYL54" s="144"/>
      <c r="LYM54" s="144"/>
      <c r="LYN54" s="144"/>
      <c r="LYO54" s="141"/>
      <c r="LYP54" s="141"/>
      <c r="LYQ54" s="142"/>
      <c r="LYR54" s="142"/>
      <c r="LYS54" s="143"/>
      <c r="LYT54" s="144"/>
      <c r="LYU54" s="144"/>
      <c r="LYV54" s="144"/>
      <c r="LYW54" s="141"/>
      <c r="LYX54" s="141"/>
      <c r="LYY54" s="142"/>
      <c r="LYZ54" s="142"/>
      <c r="LZA54" s="143"/>
      <c r="LZB54" s="144"/>
      <c r="LZC54" s="144"/>
      <c r="LZD54" s="144"/>
      <c r="LZE54" s="141"/>
      <c r="LZF54" s="141"/>
      <c r="LZG54" s="142"/>
      <c r="LZH54" s="142"/>
      <c r="LZI54" s="143"/>
      <c r="LZJ54" s="144"/>
      <c r="LZK54" s="144"/>
      <c r="LZL54" s="144"/>
      <c r="LZM54" s="141"/>
      <c r="LZN54" s="141"/>
      <c r="LZO54" s="142"/>
      <c r="LZP54" s="142"/>
      <c r="LZQ54" s="143"/>
      <c r="LZR54" s="144"/>
      <c r="LZS54" s="144"/>
      <c r="LZT54" s="144"/>
      <c r="LZU54" s="141"/>
      <c r="LZV54" s="141"/>
      <c r="LZW54" s="142"/>
      <c r="LZX54" s="142"/>
      <c r="LZY54" s="143"/>
      <c r="LZZ54" s="144"/>
      <c r="MAA54" s="144"/>
      <c r="MAB54" s="144"/>
      <c r="MAC54" s="141"/>
      <c r="MAD54" s="141"/>
      <c r="MAE54" s="142"/>
      <c r="MAF54" s="142"/>
      <c r="MAG54" s="143"/>
      <c r="MAH54" s="144"/>
      <c r="MAI54" s="144"/>
      <c r="MAJ54" s="144"/>
      <c r="MAK54" s="141"/>
      <c r="MAL54" s="141"/>
      <c r="MAM54" s="142"/>
      <c r="MAN54" s="142"/>
      <c r="MAO54" s="143"/>
      <c r="MAP54" s="144"/>
      <c r="MAQ54" s="144"/>
      <c r="MAR54" s="144"/>
      <c r="MAS54" s="141"/>
      <c r="MAT54" s="141"/>
      <c r="MAU54" s="142"/>
      <c r="MAV54" s="142"/>
      <c r="MAW54" s="143"/>
      <c r="MAX54" s="144"/>
      <c r="MAY54" s="144"/>
      <c r="MAZ54" s="144"/>
      <c r="MBA54" s="141"/>
      <c r="MBB54" s="141"/>
      <c r="MBC54" s="142"/>
      <c r="MBD54" s="142"/>
      <c r="MBE54" s="143"/>
      <c r="MBF54" s="144"/>
      <c r="MBG54" s="144"/>
      <c r="MBH54" s="144"/>
      <c r="MBI54" s="141"/>
      <c r="MBJ54" s="141"/>
      <c r="MBK54" s="142"/>
      <c r="MBL54" s="142"/>
      <c r="MBM54" s="143"/>
      <c r="MBN54" s="144"/>
      <c r="MBO54" s="144"/>
      <c r="MBP54" s="144"/>
      <c r="MBQ54" s="141"/>
      <c r="MBR54" s="141"/>
      <c r="MBS54" s="142"/>
      <c r="MBT54" s="142"/>
      <c r="MBU54" s="143"/>
      <c r="MBV54" s="144"/>
      <c r="MBW54" s="144"/>
      <c r="MBX54" s="144"/>
      <c r="MBY54" s="141"/>
      <c r="MBZ54" s="141"/>
      <c r="MCA54" s="142"/>
      <c r="MCB54" s="142"/>
      <c r="MCC54" s="143"/>
      <c r="MCD54" s="144"/>
      <c r="MCE54" s="144"/>
      <c r="MCF54" s="144"/>
      <c r="MCG54" s="141"/>
      <c r="MCH54" s="141"/>
      <c r="MCI54" s="142"/>
      <c r="MCJ54" s="142"/>
      <c r="MCK54" s="143"/>
      <c r="MCL54" s="144"/>
      <c r="MCM54" s="144"/>
      <c r="MCN54" s="144"/>
      <c r="MCO54" s="141"/>
      <c r="MCP54" s="141"/>
      <c r="MCQ54" s="142"/>
      <c r="MCR54" s="142"/>
      <c r="MCS54" s="143"/>
      <c r="MCT54" s="144"/>
      <c r="MCU54" s="144"/>
      <c r="MCV54" s="144"/>
      <c r="MCW54" s="141"/>
      <c r="MCX54" s="141"/>
      <c r="MCY54" s="142"/>
      <c r="MCZ54" s="142"/>
      <c r="MDA54" s="143"/>
      <c r="MDB54" s="144"/>
      <c r="MDC54" s="144"/>
      <c r="MDD54" s="144"/>
      <c r="MDE54" s="141"/>
      <c r="MDF54" s="141"/>
      <c r="MDG54" s="142"/>
      <c r="MDH54" s="142"/>
      <c r="MDI54" s="143"/>
      <c r="MDJ54" s="144"/>
      <c r="MDK54" s="144"/>
      <c r="MDL54" s="144"/>
      <c r="MDM54" s="141"/>
      <c r="MDN54" s="141"/>
      <c r="MDO54" s="142"/>
      <c r="MDP54" s="142"/>
      <c r="MDQ54" s="143"/>
      <c r="MDR54" s="144"/>
      <c r="MDS54" s="144"/>
      <c r="MDT54" s="144"/>
      <c r="MDU54" s="141"/>
      <c r="MDV54" s="141"/>
      <c r="MDW54" s="142"/>
      <c r="MDX54" s="142"/>
      <c r="MDY54" s="143"/>
      <c r="MDZ54" s="144"/>
      <c r="MEA54" s="144"/>
      <c r="MEB54" s="144"/>
      <c r="MEC54" s="141"/>
      <c r="MED54" s="141"/>
      <c r="MEE54" s="142"/>
      <c r="MEF54" s="142"/>
      <c r="MEG54" s="143"/>
      <c r="MEH54" s="144"/>
      <c r="MEI54" s="144"/>
      <c r="MEJ54" s="144"/>
      <c r="MEK54" s="141"/>
      <c r="MEL54" s="141"/>
      <c r="MEM54" s="142"/>
      <c r="MEN54" s="142"/>
      <c r="MEO54" s="143"/>
      <c r="MEP54" s="144"/>
      <c r="MEQ54" s="144"/>
      <c r="MER54" s="144"/>
      <c r="MES54" s="141"/>
      <c r="MET54" s="141"/>
      <c r="MEU54" s="142"/>
      <c r="MEV54" s="142"/>
      <c r="MEW54" s="143"/>
      <c r="MEX54" s="144"/>
      <c r="MEY54" s="144"/>
      <c r="MEZ54" s="144"/>
      <c r="MFA54" s="141"/>
      <c r="MFB54" s="141"/>
      <c r="MFC54" s="142"/>
      <c r="MFD54" s="142"/>
      <c r="MFE54" s="143"/>
      <c r="MFF54" s="144"/>
      <c r="MFG54" s="144"/>
      <c r="MFH54" s="144"/>
      <c r="MFI54" s="141"/>
      <c r="MFJ54" s="141"/>
      <c r="MFK54" s="142"/>
      <c r="MFL54" s="142"/>
      <c r="MFM54" s="143"/>
      <c r="MFN54" s="144"/>
      <c r="MFO54" s="144"/>
      <c r="MFP54" s="144"/>
      <c r="MFQ54" s="141"/>
      <c r="MFR54" s="141"/>
      <c r="MFS54" s="142"/>
      <c r="MFT54" s="142"/>
      <c r="MFU54" s="143"/>
      <c r="MFV54" s="144"/>
      <c r="MFW54" s="144"/>
      <c r="MFX54" s="144"/>
      <c r="MFY54" s="141"/>
      <c r="MFZ54" s="141"/>
      <c r="MGA54" s="142"/>
      <c r="MGB54" s="142"/>
      <c r="MGC54" s="143"/>
      <c r="MGD54" s="144"/>
      <c r="MGE54" s="144"/>
      <c r="MGF54" s="144"/>
      <c r="MGG54" s="141"/>
      <c r="MGH54" s="141"/>
      <c r="MGI54" s="142"/>
      <c r="MGJ54" s="142"/>
      <c r="MGK54" s="143"/>
      <c r="MGL54" s="144"/>
      <c r="MGM54" s="144"/>
      <c r="MGN54" s="144"/>
      <c r="MGO54" s="141"/>
      <c r="MGP54" s="141"/>
      <c r="MGQ54" s="142"/>
      <c r="MGR54" s="142"/>
      <c r="MGS54" s="143"/>
      <c r="MGT54" s="144"/>
      <c r="MGU54" s="144"/>
      <c r="MGV54" s="144"/>
      <c r="MGW54" s="141"/>
      <c r="MGX54" s="141"/>
      <c r="MGY54" s="142"/>
      <c r="MGZ54" s="142"/>
      <c r="MHA54" s="143"/>
      <c r="MHB54" s="144"/>
      <c r="MHC54" s="144"/>
      <c r="MHD54" s="144"/>
      <c r="MHE54" s="141"/>
      <c r="MHF54" s="141"/>
      <c r="MHG54" s="142"/>
      <c r="MHH54" s="142"/>
      <c r="MHI54" s="143"/>
      <c r="MHJ54" s="144"/>
      <c r="MHK54" s="144"/>
      <c r="MHL54" s="144"/>
      <c r="MHM54" s="141"/>
      <c r="MHN54" s="141"/>
      <c r="MHO54" s="142"/>
      <c r="MHP54" s="142"/>
      <c r="MHQ54" s="143"/>
      <c r="MHR54" s="144"/>
      <c r="MHS54" s="144"/>
      <c r="MHT54" s="144"/>
      <c r="MHU54" s="141"/>
      <c r="MHV54" s="141"/>
      <c r="MHW54" s="142"/>
      <c r="MHX54" s="142"/>
      <c r="MHY54" s="143"/>
      <c r="MHZ54" s="144"/>
      <c r="MIA54" s="144"/>
      <c r="MIB54" s="144"/>
      <c r="MIC54" s="141"/>
      <c r="MID54" s="141"/>
      <c r="MIE54" s="142"/>
      <c r="MIF54" s="142"/>
      <c r="MIG54" s="143"/>
      <c r="MIH54" s="144"/>
      <c r="MII54" s="144"/>
      <c r="MIJ54" s="144"/>
      <c r="MIK54" s="141"/>
      <c r="MIL54" s="141"/>
      <c r="MIM54" s="142"/>
      <c r="MIN54" s="142"/>
      <c r="MIO54" s="143"/>
      <c r="MIP54" s="144"/>
      <c r="MIQ54" s="144"/>
      <c r="MIR54" s="144"/>
      <c r="MIS54" s="141"/>
      <c r="MIT54" s="141"/>
      <c r="MIU54" s="142"/>
      <c r="MIV54" s="142"/>
      <c r="MIW54" s="143"/>
      <c r="MIX54" s="144"/>
      <c r="MIY54" s="144"/>
      <c r="MIZ54" s="144"/>
      <c r="MJA54" s="141"/>
      <c r="MJB54" s="141"/>
      <c r="MJC54" s="142"/>
      <c r="MJD54" s="142"/>
      <c r="MJE54" s="143"/>
      <c r="MJF54" s="144"/>
      <c r="MJG54" s="144"/>
      <c r="MJH54" s="144"/>
      <c r="MJI54" s="141"/>
      <c r="MJJ54" s="141"/>
      <c r="MJK54" s="142"/>
      <c r="MJL54" s="142"/>
      <c r="MJM54" s="143"/>
      <c r="MJN54" s="144"/>
      <c r="MJO54" s="144"/>
      <c r="MJP54" s="144"/>
      <c r="MJQ54" s="141"/>
      <c r="MJR54" s="141"/>
      <c r="MJS54" s="142"/>
      <c r="MJT54" s="142"/>
      <c r="MJU54" s="143"/>
      <c r="MJV54" s="144"/>
      <c r="MJW54" s="144"/>
      <c r="MJX54" s="144"/>
      <c r="MJY54" s="141"/>
      <c r="MJZ54" s="141"/>
      <c r="MKA54" s="142"/>
      <c r="MKB54" s="142"/>
      <c r="MKC54" s="143"/>
      <c r="MKD54" s="144"/>
      <c r="MKE54" s="144"/>
      <c r="MKF54" s="144"/>
      <c r="MKG54" s="141"/>
      <c r="MKH54" s="141"/>
      <c r="MKI54" s="142"/>
      <c r="MKJ54" s="142"/>
      <c r="MKK54" s="143"/>
      <c r="MKL54" s="144"/>
      <c r="MKM54" s="144"/>
      <c r="MKN54" s="144"/>
      <c r="MKO54" s="141"/>
      <c r="MKP54" s="141"/>
      <c r="MKQ54" s="142"/>
      <c r="MKR54" s="142"/>
      <c r="MKS54" s="143"/>
      <c r="MKT54" s="144"/>
      <c r="MKU54" s="144"/>
      <c r="MKV54" s="144"/>
      <c r="MKW54" s="141"/>
      <c r="MKX54" s="141"/>
      <c r="MKY54" s="142"/>
      <c r="MKZ54" s="142"/>
      <c r="MLA54" s="143"/>
      <c r="MLB54" s="144"/>
      <c r="MLC54" s="144"/>
      <c r="MLD54" s="144"/>
      <c r="MLE54" s="141"/>
      <c r="MLF54" s="141"/>
      <c r="MLG54" s="142"/>
      <c r="MLH54" s="142"/>
      <c r="MLI54" s="143"/>
      <c r="MLJ54" s="144"/>
      <c r="MLK54" s="144"/>
      <c r="MLL54" s="144"/>
      <c r="MLM54" s="141"/>
      <c r="MLN54" s="141"/>
      <c r="MLO54" s="142"/>
      <c r="MLP54" s="142"/>
      <c r="MLQ54" s="143"/>
      <c r="MLR54" s="144"/>
      <c r="MLS54" s="144"/>
      <c r="MLT54" s="144"/>
      <c r="MLU54" s="141"/>
      <c r="MLV54" s="141"/>
      <c r="MLW54" s="142"/>
      <c r="MLX54" s="142"/>
      <c r="MLY54" s="143"/>
      <c r="MLZ54" s="144"/>
      <c r="MMA54" s="144"/>
      <c r="MMB54" s="144"/>
      <c r="MMC54" s="141"/>
      <c r="MMD54" s="141"/>
      <c r="MME54" s="142"/>
      <c r="MMF54" s="142"/>
      <c r="MMG54" s="143"/>
      <c r="MMH54" s="144"/>
      <c r="MMI54" s="144"/>
      <c r="MMJ54" s="144"/>
      <c r="MMK54" s="141"/>
      <c r="MML54" s="141"/>
      <c r="MMM54" s="142"/>
      <c r="MMN54" s="142"/>
      <c r="MMO54" s="143"/>
      <c r="MMP54" s="144"/>
      <c r="MMQ54" s="144"/>
      <c r="MMR54" s="144"/>
      <c r="MMS54" s="141"/>
      <c r="MMT54" s="141"/>
      <c r="MMU54" s="142"/>
      <c r="MMV54" s="142"/>
      <c r="MMW54" s="143"/>
      <c r="MMX54" s="144"/>
      <c r="MMY54" s="144"/>
      <c r="MMZ54" s="144"/>
      <c r="MNA54" s="141"/>
      <c r="MNB54" s="141"/>
      <c r="MNC54" s="142"/>
      <c r="MND54" s="142"/>
      <c r="MNE54" s="143"/>
      <c r="MNF54" s="144"/>
      <c r="MNG54" s="144"/>
      <c r="MNH54" s="144"/>
      <c r="MNI54" s="141"/>
      <c r="MNJ54" s="141"/>
      <c r="MNK54" s="142"/>
      <c r="MNL54" s="142"/>
      <c r="MNM54" s="143"/>
      <c r="MNN54" s="144"/>
      <c r="MNO54" s="144"/>
      <c r="MNP54" s="144"/>
      <c r="MNQ54" s="141"/>
      <c r="MNR54" s="141"/>
      <c r="MNS54" s="142"/>
      <c r="MNT54" s="142"/>
      <c r="MNU54" s="143"/>
      <c r="MNV54" s="144"/>
      <c r="MNW54" s="144"/>
      <c r="MNX54" s="144"/>
      <c r="MNY54" s="141"/>
      <c r="MNZ54" s="141"/>
      <c r="MOA54" s="142"/>
      <c r="MOB54" s="142"/>
      <c r="MOC54" s="143"/>
      <c r="MOD54" s="144"/>
      <c r="MOE54" s="144"/>
      <c r="MOF54" s="144"/>
      <c r="MOG54" s="141"/>
      <c r="MOH54" s="141"/>
      <c r="MOI54" s="142"/>
      <c r="MOJ54" s="142"/>
      <c r="MOK54" s="143"/>
      <c r="MOL54" s="144"/>
      <c r="MOM54" s="144"/>
      <c r="MON54" s="144"/>
      <c r="MOO54" s="141"/>
      <c r="MOP54" s="141"/>
      <c r="MOQ54" s="142"/>
      <c r="MOR54" s="142"/>
      <c r="MOS54" s="143"/>
      <c r="MOT54" s="144"/>
      <c r="MOU54" s="144"/>
      <c r="MOV54" s="144"/>
      <c r="MOW54" s="141"/>
      <c r="MOX54" s="141"/>
      <c r="MOY54" s="142"/>
      <c r="MOZ54" s="142"/>
      <c r="MPA54" s="143"/>
      <c r="MPB54" s="144"/>
      <c r="MPC54" s="144"/>
      <c r="MPD54" s="144"/>
      <c r="MPE54" s="141"/>
      <c r="MPF54" s="141"/>
      <c r="MPG54" s="142"/>
      <c r="MPH54" s="142"/>
      <c r="MPI54" s="143"/>
      <c r="MPJ54" s="144"/>
      <c r="MPK54" s="144"/>
      <c r="MPL54" s="144"/>
      <c r="MPM54" s="141"/>
      <c r="MPN54" s="141"/>
      <c r="MPO54" s="142"/>
      <c r="MPP54" s="142"/>
      <c r="MPQ54" s="143"/>
      <c r="MPR54" s="144"/>
      <c r="MPS54" s="144"/>
      <c r="MPT54" s="144"/>
      <c r="MPU54" s="141"/>
      <c r="MPV54" s="141"/>
      <c r="MPW54" s="142"/>
      <c r="MPX54" s="142"/>
      <c r="MPY54" s="143"/>
      <c r="MPZ54" s="144"/>
      <c r="MQA54" s="144"/>
      <c r="MQB54" s="144"/>
      <c r="MQC54" s="141"/>
      <c r="MQD54" s="141"/>
      <c r="MQE54" s="142"/>
      <c r="MQF54" s="142"/>
      <c r="MQG54" s="143"/>
      <c r="MQH54" s="144"/>
      <c r="MQI54" s="144"/>
      <c r="MQJ54" s="144"/>
      <c r="MQK54" s="141"/>
      <c r="MQL54" s="141"/>
      <c r="MQM54" s="142"/>
      <c r="MQN54" s="142"/>
      <c r="MQO54" s="143"/>
      <c r="MQP54" s="144"/>
      <c r="MQQ54" s="144"/>
      <c r="MQR54" s="144"/>
      <c r="MQS54" s="141"/>
      <c r="MQT54" s="141"/>
      <c r="MQU54" s="142"/>
      <c r="MQV54" s="142"/>
      <c r="MQW54" s="143"/>
      <c r="MQX54" s="144"/>
      <c r="MQY54" s="144"/>
      <c r="MQZ54" s="144"/>
      <c r="MRA54" s="141"/>
      <c r="MRB54" s="141"/>
      <c r="MRC54" s="142"/>
      <c r="MRD54" s="142"/>
      <c r="MRE54" s="143"/>
      <c r="MRF54" s="144"/>
      <c r="MRG54" s="144"/>
      <c r="MRH54" s="144"/>
      <c r="MRI54" s="141"/>
      <c r="MRJ54" s="141"/>
      <c r="MRK54" s="142"/>
      <c r="MRL54" s="142"/>
      <c r="MRM54" s="143"/>
      <c r="MRN54" s="144"/>
      <c r="MRO54" s="144"/>
      <c r="MRP54" s="144"/>
      <c r="MRQ54" s="141"/>
      <c r="MRR54" s="141"/>
      <c r="MRS54" s="142"/>
      <c r="MRT54" s="142"/>
      <c r="MRU54" s="143"/>
      <c r="MRV54" s="144"/>
      <c r="MRW54" s="144"/>
      <c r="MRX54" s="144"/>
      <c r="MRY54" s="141"/>
      <c r="MRZ54" s="141"/>
      <c r="MSA54" s="142"/>
      <c r="MSB54" s="142"/>
      <c r="MSC54" s="143"/>
      <c r="MSD54" s="144"/>
      <c r="MSE54" s="144"/>
      <c r="MSF54" s="144"/>
      <c r="MSG54" s="141"/>
      <c r="MSH54" s="141"/>
      <c r="MSI54" s="142"/>
      <c r="MSJ54" s="142"/>
      <c r="MSK54" s="143"/>
      <c r="MSL54" s="144"/>
      <c r="MSM54" s="144"/>
      <c r="MSN54" s="144"/>
      <c r="MSO54" s="141"/>
      <c r="MSP54" s="141"/>
      <c r="MSQ54" s="142"/>
      <c r="MSR54" s="142"/>
      <c r="MSS54" s="143"/>
      <c r="MST54" s="144"/>
      <c r="MSU54" s="144"/>
      <c r="MSV54" s="144"/>
      <c r="MSW54" s="141"/>
      <c r="MSX54" s="141"/>
      <c r="MSY54" s="142"/>
      <c r="MSZ54" s="142"/>
      <c r="MTA54" s="143"/>
      <c r="MTB54" s="144"/>
      <c r="MTC54" s="144"/>
      <c r="MTD54" s="144"/>
      <c r="MTE54" s="141"/>
      <c r="MTF54" s="141"/>
      <c r="MTG54" s="142"/>
      <c r="MTH54" s="142"/>
      <c r="MTI54" s="143"/>
      <c r="MTJ54" s="144"/>
      <c r="MTK54" s="144"/>
      <c r="MTL54" s="144"/>
      <c r="MTM54" s="141"/>
      <c r="MTN54" s="141"/>
      <c r="MTO54" s="142"/>
      <c r="MTP54" s="142"/>
      <c r="MTQ54" s="143"/>
      <c r="MTR54" s="144"/>
      <c r="MTS54" s="144"/>
      <c r="MTT54" s="144"/>
      <c r="MTU54" s="141"/>
      <c r="MTV54" s="141"/>
      <c r="MTW54" s="142"/>
      <c r="MTX54" s="142"/>
      <c r="MTY54" s="143"/>
      <c r="MTZ54" s="144"/>
      <c r="MUA54" s="144"/>
      <c r="MUB54" s="144"/>
      <c r="MUC54" s="141"/>
      <c r="MUD54" s="141"/>
      <c r="MUE54" s="142"/>
      <c r="MUF54" s="142"/>
      <c r="MUG54" s="143"/>
      <c r="MUH54" s="144"/>
      <c r="MUI54" s="144"/>
      <c r="MUJ54" s="144"/>
      <c r="MUK54" s="141"/>
      <c r="MUL54" s="141"/>
      <c r="MUM54" s="142"/>
      <c r="MUN54" s="142"/>
      <c r="MUO54" s="143"/>
      <c r="MUP54" s="144"/>
      <c r="MUQ54" s="144"/>
      <c r="MUR54" s="144"/>
      <c r="MUS54" s="141"/>
      <c r="MUT54" s="141"/>
      <c r="MUU54" s="142"/>
      <c r="MUV54" s="142"/>
      <c r="MUW54" s="143"/>
      <c r="MUX54" s="144"/>
      <c r="MUY54" s="144"/>
      <c r="MUZ54" s="144"/>
      <c r="MVA54" s="141"/>
      <c r="MVB54" s="141"/>
      <c r="MVC54" s="142"/>
      <c r="MVD54" s="142"/>
      <c r="MVE54" s="143"/>
      <c r="MVF54" s="144"/>
      <c r="MVG54" s="144"/>
      <c r="MVH54" s="144"/>
      <c r="MVI54" s="141"/>
      <c r="MVJ54" s="141"/>
      <c r="MVK54" s="142"/>
      <c r="MVL54" s="142"/>
      <c r="MVM54" s="143"/>
      <c r="MVN54" s="144"/>
      <c r="MVO54" s="144"/>
      <c r="MVP54" s="144"/>
      <c r="MVQ54" s="141"/>
      <c r="MVR54" s="141"/>
      <c r="MVS54" s="142"/>
      <c r="MVT54" s="142"/>
      <c r="MVU54" s="143"/>
      <c r="MVV54" s="144"/>
      <c r="MVW54" s="144"/>
      <c r="MVX54" s="144"/>
      <c r="MVY54" s="141"/>
      <c r="MVZ54" s="141"/>
      <c r="MWA54" s="142"/>
      <c r="MWB54" s="142"/>
      <c r="MWC54" s="143"/>
      <c r="MWD54" s="144"/>
      <c r="MWE54" s="144"/>
      <c r="MWF54" s="144"/>
      <c r="MWG54" s="141"/>
      <c r="MWH54" s="141"/>
      <c r="MWI54" s="142"/>
      <c r="MWJ54" s="142"/>
      <c r="MWK54" s="143"/>
      <c r="MWL54" s="144"/>
      <c r="MWM54" s="144"/>
      <c r="MWN54" s="144"/>
      <c r="MWO54" s="141"/>
      <c r="MWP54" s="141"/>
      <c r="MWQ54" s="142"/>
      <c r="MWR54" s="142"/>
      <c r="MWS54" s="143"/>
      <c r="MWT54" s="144"/>
      <c r="MWU54" s="144"/>
      <c r="MWV54" s="144"/>
      <c r="MWW54" s="141"/>
      <c r="MWX54" s="141"/>
      <c r="MWY54" s="142"/>
      <c r="MWZ54" s="142"/>
      <c r="MXA54" s="143"/>
      <c r="MXB54" s="144"/>
      <c r="MXC54" s="144"/>
      <c r="MXD54" s="144"/>
      <c r="MXE54" s="141"/>
      <c r="MXF54" s="141"/>
      <c r="MXG54" s="142"/>
      <c r="MXH54" s="142"/>
      <c r="MXI54" s="143"/>
      <c r="MXJ54" s="144"/>
      <c r="MXK54" s="144"/>
      <c r="MXL54" s="144"/>
      <c r="MXM54" s="141"/>
      <c r="MXN54" s="141"/>
      <c r="MXO54" s="142"/>
      <c r="MXP54" s="142"/>
      <c r="MXQ54" s="143"/>
      <c r="MXR54" s="144"/>
      <c r="MXS54" s="144"/>
      <c r="MXT54" s="144"/>
      <c r="MXU54" s="141"/>
      <c r="MXV54" s="141"/>
      <c r="MXW54" s="142"/>
      <c r="MXX54" s="142"/>
      <c r="MXY54" s="143"/>
      <c r="MXZ54" s="144"/>
      <c r="MYA54" s="144"/>
      <c r="MYB54" s="144"/>
      <c r="MYC54" s="141"/>
      <c r="MYD54" s="141"/>
      <c r="MYE54" s="142"/>
      <c r="MYF54" s="142"/>
      <c r="MYG54" s="143"/>
      <c r="MYH54" s="144"/>
      <c r="MYI54" s="144"/>
      <c r="MYJ54" s="144"/>
      <c r="MYK54" s="141"/>
      <c r="MYL54" s="141"/>
      <c r="MYM54" s="142"/>
      <c r="MYN54" s="142"/>
      <c r="MYO54" s="143"/>
      <c r="MYP54" s="144"/>
      <c r="MYQ54" s="144"/>
      <c r="MYR54" s="144"/>
      <c r="MYS54" s="141"/>
      <c r="MYT54" s="141"/>
      <c r="MYU54" s="142"/>
      <c r="MYV54" s="142"/>
      <c r="MYW54" s="143"/>
      <c r="MYX54" s="144"/>
      <c r="MYY54" s="144"/>
      <c r="MYZ54" s="144"/>
      <c r="MZA54" s="141"/>
      <c r="MZB54" s="141"/>
      <c r="MZC54" s="142"/>
      <c r="MZD54" s="142"/>
      <c r="MZE54" s="143"/>
      <c r="MZF54" s="144"/>
      <c r="MZG54" s="144"/>
      <c r="MZH54" s="144"/>
      <c r="MZI54" s="141"/>
      <c r="MZJ54" s="141"/>
      <c r="MZK54" s="142"/>
      <c r="MZL54" s="142"/>
      <c r="MZM54" s="143"/>
      <c r="MZN54" s="144"/>
      <c r="MZO54" s="144"/>
      <c r="MZP54" s="144"/>
      <c r="MZQ54" s="141"/>
      <c r="MZR54" s="141"/>
      <c r="MZS54" s="142"/>
      <c r="MZT54" s="142"/>
      <c r="MZU54" s="143"/>
      <c r="MZV54" s="144"/>
      <c r="MZW54" s="144"/>
      <c r="MZX54" s="144"/>
      <c r="MZY54" s="141"/>
      <c r="MZZ54" s="141"/>
      <c r="NAA54" s="142"/>
      <c r="NAB54" s="142"/>
      <c r="NAC54" s="143"/>
      <c r="NAD54" s="144"/>
      <c r="NAE54" s="144"/>
      <c r="NAF54" s="144"/>
      <c r="NAG54" s="141"/>
      <c r="NAH54" s="141"/>
      <c r="NAI54" s="142"/>
      <c r="NAJ54" s="142"/>
      <c r="NAK54" s="143"/>
      <c r="NAL54" s="144"/>
      <c r="NAM54" s="144"/>
      <c r="NAN54" s="144"/>
      <c r="NAO54" s="141"/>
      <c r="NAP54" s="141"/>
      <c r="NAQ54" s="142"/>
      <c r="NAR54" s="142"/>
      <c r="NAS54" s="143"/>
      <c r="NAT54" s="144"/>
      <c r="NAU54" s="144"/>
      <c r="NAV54" s="144"/>
      <c r="NAW54" s="141"/>
      <c r="NAX54" s="141"/>
      <c r="NAY54" s="142"/>
      <c r="NAZ54" s="142"/>
      <c r="NBA54" s="143"/>
      <c r="NBB54" s="144"/>
      <c r="NBC54" s="144"/>
      <c r="NBD54" s="144"/>
      <c r="NBE54" s="141"/>
      <c r="NBF54" s="141"/>
      <c r="NBG54" s="142"/>
      <c r="NBH54" s="142"/>
      <c r="NBI54" s="143"/>
      <c r="NBJ54" s="144"/>
      <c r="NBK54" s="144"/>
      <c r="NBL54" s="144"/>
      <c r="NBM54" s="141"/>
      <c r="NBN54" s="141"/>
      <c r="NBO54" s="142"/>
      <c r="NBP54" s="142"/>
      <c r="NBQ54" s="143"/>
      <c r="NBR54" s="144"/>
      <c r="NBS54" s="144"/>
      <c r="NBT54" s="144"/>
      <c r="NBU54" s="141"/>
      <c r="NBV54" s="141"/>
      <c r="NBW54" s="142"/>
      <c r="NBX54" s="142"/>
      <c r="NBY54" s="143"/>
      <c r="NBZ54" s="144"/>
      <c r="NCA54" s="144"/>
      <c r="NCB54" s="144"/>
      <c r="NCC54" s="141"/>
      <c r="NCD54" s="141"/>
      <c r="NCE54" s="142"/>
      <c r="NCF54" s="142"/>
      <c r="NCG54" s="143"/>
      <c r="NCH54" s="144"/>
      <c r="NCI54" s="144"/>
      <c r="NCJ54" s="144"/>
      <c r="NCK54" s="141"/>
      <c r="NCL54" s="141"/>
      <c r="NCM54" s="142"/>
      <c r="NCN54" s="142"/>
      <c r="NCO54" s="143"/>
      <c r="NCP54" s="144"/>
      <c r="NCQ54" s="144"/>
      <c r="NCR54" s="144"/>
      <c r="NCS54" s="141"/>
      <c r="NCT54" s="141"/>
      <c r="NCU54" s="142"/>
      <c r="NCV54" s="142"/>
      <c r="NCW54" s="143"/>
      <c r="NCX54" s="144"/>
      <c r="NCY54" s="144"/>
      <c r="NCZ54" s="144"/>
      <c r="NDA54" s="141"/>
      <c r="NDB54" s="141"/>
      <c r="NDC54" s="142"/>
      <c r="NDD54" s="142"/>
      <c r="NDE54" s="143"/>
      <c r="NDF54" s="144"/>
      <c r="NDG54" s="144"/>
      <c r="NDH54" s="144"/>
      <c r="NDI54" s="141"/>
      <c r="NDJ54" s="141"/>
      <c r="NDK54" s="142"/>
      <c r="NDL54" s="142"/>
      <c r="NDM54" s="143"/>
      <c r="NDN54" s="144"/>
      <c r="NDO54" s="144"/>
      <c r="NDP54" s="144"/>
      <c r="NDQ54" s="141"/>
      <c r="NDR54" s="141"/>
      <c r="NDS54" s="142"/>
      <c r="NDT54" s="142"/>
      <c r="NDU54" s="143"/>
      <c r="NDV54" s="144"/>
      <c r="NDW54" s="144"/>
      <c r="NDX54" s="144"/>
      <c r="NDY54" s="141"/>
      <c r="NDZ54" s="141"/>
      <c r="NEA54" s="142"/>
      <c r="NEB54" s="142"/>
      <c r="NEC54" s="143"/>
      <c r="NED54" s="144"/>
      <c r="NEE54" s="144"/>
      <c r="NEF54" s="144"/>
      <c r="NEG54" s="141"/>
      <c r="NEH54" s="141"/>
      <c r="NEI54" s="142"/>
      <c r="NEJ54" s="142"/>
      <c r="NEK54" s="143"/>
      <c r="NEL54" s="144"/>
      <c r="NEM54" s="144"/>
      <c r="NEN54" s="144"/>
      <c r="NEO54" s="141"/>
      <c r="NEP54" s="141"/>
      <c r="NEQ54" s="142"/>
      <c r="NER54" s="142"/>
      <c r="NES54" s="143"/>
      <c r="NET54" s="144"/>
      <c r="NEU54" s="144"/>
      <c r="NEV54" s="144"/>
      <c r="NEW54" s="141"/>
      <c r="NEX54" s="141"/>
      <c r="NEY54" s="142"/>
      <c r="NEZ54" s="142"/>
      <c r="NFA54" s="143"/>
      <c r="NFB54" s="144"/>
      <c r="NFC54" s="144"/>
      <c r="NFD54" s="144"/>
      <c r="NFE54" s="141"/>
      <c r="NFF54" s="141"/>
      <c r="NFG54" s="142"/>
      <c r="NFH54" s="142"/>
      <c r="NFI54" s="143"/>
      <c r="NFJ54" s="144"/>
      <c r="NFK54" s="144"/>
      <c r="NFL54" s="144"/>
      <c r="NFM54" s="141"/>
      <c r="NFN54" s="141"/>
      <c r="NFO54" s="142"/>
      <c r="NFP54" s="142"/>
      <c r="NFQ54" s="143"/>
      <c r="NFR54" s="144"/>
      <c r="NFS54" s="144"/>
      <c r="NFT54" s="144"/>
      <c r="NFU54" s="141"/>
      <c r="NFV54" s="141"/>
      <c r="NFW54" s="142"/>
      <c r="NFX54" s="142"/>
      <c r="NFY54" s="143"/>
      <c r="NFZ54" s="144"/>
      <c r="NGA54" s="144"/>
      <c r="NGB54" s="144"/>
      <c r="NGC54" s="141"/>
      <c r="NGD54" s="141"/>
      <c r="NGE54" s="142"/>
      <c r="NGF54" s="142"/>
      <c r="NGG54" s="143"/>
      <c r="NGH54" s="144"/>
      <c r="NGI54" s="144"/>
      <c r="NGJ54" s="144"/>
      <c r="NGK54" s="141"/>
      <c r="NGL54" s="141"/>
      <c r="NGM54" s="142"/>
      <c r="NGN54" s="142"/>
      <c r="NGO54" s="143"/>
      <c r="NGP54" s="144"/>
      <c r="NGQ54" s="144"/>
      <c r="NGR54" s="144"/>
      <c r="NGS54" s="141"/>
      <c r="NGT54" s="141"/>
      <c r="NGU54" s="142"/>
      <c r="NGV54" s="142"/>
      <c r="NGW54" s="143"/>
      <c r="NGX54" s="144"/>
      <c r="NGY54" s="144"/>
      <c r="NGZ54" s="144"/>
      <c r="NHA54" s="141"/>
      <c r="NHB54" s="141"/>
      <c r="NHC54" s="142"/>
      <c r="NHD54" s="142"/>
      <c r="NHE54" s="143"/>
      <c r="NHF54" s="144"/>
      <c r="NHG54" s="144"/>
      <c r="NHH54" s="144"/>
      <c r="NHI54" s="141"/>
      <c r="NHJ54" s="141"/>
      <c r="NHK54" s="142"/>
      <c r="NHL54" s="142"/>
      <c r="NHM54" s="143"/>
      <c r="NHN54" s="144"/>
      <c r="NHO54" s="144"/>
      <c r="NHP54" s="144"/>
      <c r="NHQ54" s="141"/>
      <c r="NHR54" s="141"/>
      <c r="NHS54" s="142"/>
      <c r="NHT54" s="142"/>
      <c r="NHU54" s="143"/>
      <c r="NHV54" s="144"/>
      <c r="NHW54" s="144"/>
      <c r="NHX54" s="144"/>
      <c r="NHY54" s="141"/>
      <c r="NHZ54" s="141"/>
      <c r="NIA54" s="142"/>
      <c r="NIB54" s="142"/>
      <c r="NIC54" s="143"/>
      <c r="NID54" s="144"/>
      <c r="NIE54" s="144"/>
      <c r="NIF54" s="144"/>
      <c r="NIG54" s="141"/>
      <c r="NIH54" s="141"/>
      <c r="NII54" s="142"/>
      <c r="NIJ54" s="142"/>
      <c r="NIK54" s="143"/>
      <c r="NIL54" s="144"/>
      <c r="NIM54" s="144"/>
      <c r="NIN54" s="144"/>
      <c r="NIO54" s="141"/>
      <c r="NIP54" s="141"/>
      <c r="NIQ54" s="142"/>
      <c r="NIR54" s="142"/>
      <c r="NIS54" s="143"/>
      <c r="NIT54" s="144"/>
      <c r="NIU54" s="144"/>
      <c r="NIV54" s="144"/>
      <c r="NIW54" s="141"/>
      <c r="NIX54" s="141"/>
      <c r="NIY54" s="142"/>
      <c r="NIZ54" s="142"/>
      <c r="NJA54" s="143"/>
      <c r="NJB54" s="144"/>
      <c r="NJC54" s="144"/>
      <c r="NJD54" s="144"/>
      <c r="NJE54" s="141"/>
      <c r="NJF54" s="141"/>
      <c r="NJG54" s="142"/>
      <c r="NJH54" s="142"/>
      <c r="NJI54" s="143"/>
      <c r="NJJ54" s="144"/>
      <c r="NJK54" s="144"/>
      <c r="NJL54" s="144"/>
      <c r="NJM54" s="141"/>
      <c r="NJN54" s="141"/>
      <c r="NJO54" s="142"/>
      <c r="NJP54" s="142"/>
      <c r="NJQ54" s="143"/>
      <c r="NJR54" s="144"/>
      <c r="NJS54" s="144"/>
      <c r="NJT54" s="144"/>
      <c r="NJU54" s="141"/>
      <c r="NJV54" s="141"/>
      <c r="NJW54" s="142"/>
      <c r="NJX54" s="142"/>
      <c r="NJY54" s="143"/>
      <c r="NJZ54" s="144"/>
      <c r="NKA54" s="144"/>
      <c r="NKB54" s="144"/>
      <c r="NKC54" s="141"/>
      <c r="NKD54" s="141"/>
      <c r="NKE54" s="142"/>
      <c r="NKF54" s="142"/>
      <c r="NKG54" s="143"/>
      <c r="NKH54" s="144"/>
      <c r="NKI54" s="144"/>
      <c r="NKJ54" s="144"/>
      <c r="NKK54" s="141"/>
      <c r="NKL54" s="141"/>
      <c r="NKM54" s="142"/>
      <c r="NKN54" s="142"/>
      <c r="NKO54" s="143"/>
      <c r="NKP54" s="144"/>
      <c r="NKQ54" s="144"/>
      <c r="NKR54" s="144"/>
      <c r="NKS54" s="141"/>
      <c r="NKT54" s="141"/>
      <c r="NKU54" s="142"/>
      <c r="NKV54" s="142"/>
      <c r="NKW54" s="143"/>
      <c r="NKX54" s="144"/>
      <c r="NKY54" s="144"/>
      <c r="NKZ54" s="144"/>
      <c r="NLA54" s="141"/>
      <c r="NLB54" s="141"/>
      <c r="NLC54" s="142"/>
      <c r="NLD54" s="142"/>
      <c r="NLE54" s="143"/>
      <c r="NLF54" s="144"/>
      <c r="NLG54" s="144"/>
      <c r="NLH54" s="144"/>
      <c r="NLI54" s="141"/>
      <c r="NLJ54" s="141"/>
      <c r="NLK54" s="142"/>
      <c r="NLL54" s="142"/>
      <c r="NLM54" s="143"/>
      <c r="NLN54" s="144"/>
      <c r="NLO54" s="144"/>
      <c r="NLP54" s="144"/>
      <c r="NLQ54" s="141"/>
      <c r="NLR54" s="141"/>
      <c r="NLS54" s="142"/>
      <c r="NLT54" s="142"/>
      <c r="NLU54" s="143"/>
      <c r="NLV54" s="144"/>
      <c r="NLW54" s="144"/>
      <c r="NLX54" s="144"/>
      <c r="NLY54" s="141"/>
      <c r="NLZ54" s="141"/>
      <c r="NMA54" s="142"/>
      <c r="NMB54" s="142"/>
      <c r="NMC54" s="143"/>
      <c r="NMD54" s="144"/>
      <c r="NME54" s="144"/>
      <c r="NMF54" s="144"/>
      <c r="NMG54" s="141"/>
      <c r="NMH54" s="141"/>
      <c r="NMI54" s="142"/>
      <c r="NMJ54" s="142"/>
      <c r="NMK54" s="143"/>
      <c r="NML54" s="144"/>
      <c r="NMM54" s="144"/>
      <c r="NMN54" s="144"/>
      <c r="NMO54" s="141"/>
      <c r="NMP54" s="141"/>
      <c r="NMQ54" s="142"/>
      <c r="NMR54" s="142"/>
      <c r="NMS54" s="143"/>
      <c r="NMT54" s="144"/>
      <c r="NMU54" s="144"/>
      <c r="NMV54" s="144"/>
      <c r="NMW54" s="141"/>
      <c r="NMX54" s="141"/>
      <c r="NMY54" s="142"/>
      <c r="NMZ54" s="142"/>
      <c r="NNA54" s="143"/>
      <c r="NNB54" s="144"/>
      <c r="NNC54" s="144"/>
      <c r="NND54" s="144"/>
      <c r="NNE54" s="141"/>
      <c r="NNF54" s="141"/>
      <c r="NNG54" s="142"/>
      <c r="NNH54" s="142"/>
      <c r="NNI54" s="143"/>
      <c r="NNJ54" s="144"/>
      <c r="NNK54" s="144"/>
      <c r="NNL54" s="144"/>
      <c r="NNM54" s="141"/>
      <c r="NNN54" s="141"/>
      <c r="NNO54" s="142"/>
      <c r="NNP54" s="142"/>
      <c r="NNQ54" s="143"/>
      <c r="NNR54" s="144"/>
      <c r="NNS54" s="144"/>
      <c r="NNT54" s="144"/>
      <c r="NNU54" s="141"/>
      <c r="NNV54" s="141"/>
      <c r="NNW54" s="142"/>
      <c r="NNX54" s="142"/>
      <c r="NNY54" s="143"/>
      <c r="NNZ54" s="144"/>
      <c r="NOA54" s="144"/>
      <c r="NOB54" s="144"/>
      <c r="NOC54" s="141"/>
      <c r="NOD54" s="141"/>
      <c r="NOE54" s="142"/>
      <c r="NOF54" s="142"/>
      <c r="NOG54" s="143"/>
      <c r="NOH54" s="144"/>
      <c r="NOI54" s="144"/>
      <c r="NOJ54" s="144"/>
      <c r="NOK54" s="141"/>
      <c r="NOL54" s="141"/>
      <c r="NOM54" s="142"/>
      <c r="NON54" s="142"/>
      <c r="NOO54" s="143"/>
      <c r="NOP54" s="144"/>
      <c r="NOQ54" s="144"/>
      <c r="NOR54" s="144"/>
      <c r="NOS54" s="141"/>
      <c r="NOT54" s="141"/>
      <c r="NOU54" s="142"/>
      <c r="NOV54" s="142"/>
      <c r="NOW54" s="143"/>
      <c r="NOX54" s="144"/>
      <c r="NOY54" s="144"/>
      <c r="NOZ54" s="144"/>
      <c r="NPA54" s="141"/>
      <c r="NPB54" s="141"/>
      <c r="NPC54" s="142"/>
      <c r="NPD54" s="142"/>
      <c r="NPE54" s="143"/>
      <c r="NPF54" s="144"/>
      <c r="NPG54" s="144"/>
      <c r="NPH54" s="144"/>
      <c r="NPI54" s="141"/>
      <c r="NPJ54" s="141"/>
      <c r="NPK54" s="142"/>
      <c r="NPL54" s="142"/>
      <c r="NPM54" s="143"/>
      <c r="NPN54" s="144"/>
      <c r="NPO54" s="144"/>
      <c r="NPP54" s="144"/>
      <c r="NPQ54" s="141"/>
      <c r="NPR54" s="141"/>
      <c r="NPS54" s="142"/>
      <c r="NPT54" s="142"/>
      <c r="NPU54" s="143"/>
      <c r="NPV54" s="144"/>
      <c r="NPW54" s="144"/>
      <c r="NPX54" s="144"/>
      <c r="NPY54" s="141"/>
      <c r="NPZ54" s="141"/>
      <c r="NQA54" s="142"/>
      <c r="NQB54" s="142"/>
      <c r="NQC54" s="143"/>
      <c r="NQD54" s="144"/>
      <c r="NQE54" s="144"/>
      <c r="NQF54" s="144"/>
      <c r="NQG54" s="141"/>
      <c r="NQH54" s="141"/>
      <c r="NQI54" s="142"/>
      <c r="NQJ54" s="142"/>
      <c r="NQK54" s="143"/>
      <c r="NQL54" s="144"/>
      <c r="NQM54" s="144"/>
      <c r="NQN54" s="144"/>
      <c r="NQO54" s="141"/>
      <c r="NQP54" s="141"/>
      <c r="NQQ54" s="142"/>
      <c r="NQR54" s="142"/>
      <c r="NQS54" s="143"/>
      <c r="NQT54" s="144"/>
      <c r="NQU54" s="144"/>
      <c r="NQV54" s="144"/>
      <c r="NQW54" s="141"/>
      <c r="NQX54" s="141"/>
      <c r="NQY54" s="142"/>
      <c r="NQZ54" s="142"/>
      <c r="NRA54" s="143"/>
      <c r="NRB54" s="144"/>
      <c r="NRC54" s="144"/>
      <c r="NRD54" s="144"/>
      <c r="NRE54" s="141"/>
      <c r="NRF54" s="141"/>
      <c r="NRG54" s="142"/>
      <c r="NRH54" s="142"/>
      <c r="NRI54" s="143"/>
      <c r="NRJ54" s="144"/>
      <c r="NRK54" s="144"/>
      <c r="NRL54" s="144"/>
      <c r="NRM54" s="141"/>
      <c r="NRN54" s="141"/>
      <c r="NRO54" s="142"/>
      <c r="NRP54" s="142"/>
      <c r="NRQ54" s="143"/>
      <c r="NRR54" s="144"/>
      <c r="NRS54" s="144"/>
      <c r="NRT54" s="144"/>
      <c r="NRU54" s="141"/>
      <c r="NRV54" s="141"/>
      <c r="NRW54" s="142"/>
      <c r="NRX54" s="142"/>
      <c r="NRY54" s="143"/>
      <c r="NRZ54" s="144"/>
      <c r="NSA54" s="144"/>
      <c r="NSB54" s="144"/>
      <c r="NSC54" s="141"/>
      <c r="NSD54" s="141"/>
      <c r="NSE54" s="142"/>
      <c r="NSF54" s="142"/>
      <c r="NSG54" s="143"/>
      <c r="NSH54" s="144"/>
      <c r="NSI54" s="144"/>
      <c r="NSJ54" s="144"/>
      <c r="NSK54" s="141"/>
      <c r="NSL54" s="141"/>
      <c r="NSM54" s="142"/>
      <c r="NSN54" s="142"/>
      <c r="NSO54" s="143"/>
      <c r="NSP54" s="144"/>
      <c r="NSQ54" s="144"/>
      <c r="NSR54" s="144"/>
      <c r="NSS54" s="141"/>
      <c r="NST54" s="141"/>
      <c r="NSU54" s="142"/>
      <c r="NSV54" s="142"/>
      <c r="NSW54" s="143"/>
      <c r="NSX54" s="144"/>
      <c r="NSY54" s="144"/>
      <c r="NSZ54" s="144"/>
      <c r="NTA54" s="141"/>
      <c r="NTB54" s="141"/>
      <c r="NTC54" s="142"/>
      <c r="NTD54" s="142"/>
      <c r="NTE54" s="143"/>
      <c r="NTF54" s="144"/>
      <c r="NTG54" s="144"/>
      <c r="NTH54" s="144"/>
      <c r="NTI54" s="141"/>
      <c r="NTJ54" s="141"/>
      <c r="NTK54" s="142"/>
      <c r="NTL54" s="142"/>
      <c r="NTM54" s="143"/>
      <c r="NTN54" s="144"/>
      <c r="NTO54" s="144"/>
      <c r="NTP54" s="144"/>
      <c r="NTQ54" s="141"/>
      <c r="NTR54" s="141"/>
      <c r="NTS54" s="142"/>
      <c r="NTT54" s="142"/>
      <c r="NTU54" s="143"/>
      <c r="NTV54" s="144"/>
      <c r="NTW54" s="144"/>
      <c r="NTX54" s="144"/>
      <c r="NTY54" s="141"/>
      <c r="NTZ54" s="141"/>
      <c r="NUA54" s="142"/>
      <c r="NUB54" s="142"/>
      <c r="NUC54" s="143"/>
      <c r="NUD54" s="144"/>
      <c r="NUE54" s="144"/>
      <c r="NUF54" s="144"/>
      <c r="NUG54" s="141"/>
      <c r="NUH54" s="141"/>
      <c r="NUI54" s="142"/>
      <c r="NUJ54" s="142"/>
      <c r="NUK54" s="143"/>
      <c r="NUL54" s="144"/>
      <c r="NUM54" s="144"/>
      <c r="NUN54" s="144"/>
      <c r="NUO54" s="141"/>
      <c r="NUP54" s="141"/>
      <c r="NUQ54" s="142"/>
      <c r="NUR54" s="142"/>
      <c r="NUS54" s="143"/>
      <c r="NUT54" s="144"/>
      <c r="NUU54" s="144"/>
      <c r="NUV54" s="144"/>
      <c r="NUW54" s="141"/>
      <c r="NUX54" s="141"/>
      <c r="NUY54" s="142"/>
      <c r="NUZ54" s="142"/>
      <c r="NVA54" s="143"/>
      <c r="NVB54" s="144"/>
      <c r="NVC54" s="144"/>
      <c r="NVD54" s="144"/>
      <c r="NVE54" s="141"/>
      <c r="NVF54" s="141"/>
      <c r="NVG54" s="142"/>
      <c r="NVH54" s="142"/>
      <c r="NVI54" s="143"/>
      <c r="NVJ54" s="144"/>
      <c r="NVK54" s="144"/>
      <c r="NVL54" s="144"/>
      <c r="NVM54" s="141"/>
      <c r="NVN54" s="141"/>
      <c r="NVO54" s="142"/>
      <c r="NVP54" s="142"/>
      <c r="NVQ54" s="143"/>
      <c r="NVR54" s="144"/>
      <c r="NVS54" s="144"/>
      <c r="NVT54" s="144"/>
      <c r="NVU54" s="141"/>
      <c r="NVV54" s="141"/>
      <c r="NVW54" s="142"/>
      <c r="NVX54" s="142"/>
      <c r="NVY54" s="143"/>
      <c r="NVZ54" s="144"/>
      <c r="NWA54" s="144"/>
      <c r="NWB54" s="144"/>
      <c r="NWC54" s="141"/>
      <c r="NWD54" s="141"/>
      <c r="NWE54" s="142"/>
      <c r="NWF54" s="142"/>
      <c r="NWG54" s="143"/>
      <c r="NWH54" s="144"/>
      <c r="NWI54" s="144"/>
      <c r="NWJ54" s="144"/>
      <c r="NWK54" s="141"/>
      <c r="NWL54" s="141"/>
      <c r="NWM54" s="142"/>
      <c r="NWN54" s="142"/>
      <c r="NWO54" s="143"/>
      <c r="NWP54" s="144"/>
      <c r="NWQ54" s="144"/>
      <c r="NWR54" s="144"/>
      <c r="NWS54" s="141"/>
      <c r="NWT54" s="141"/>
      <c r="NWU54" s="142"/>
      <c r="NWV54" s="142"/>
      <c r="NWW54" s="143"/>
      <c r="NWX54" s="144"/>
      <c r="NWY54" s="144"/>
      <c r="NWZ54" s="144"/>
      <c r="NXA54" s="141"/>
      <c r="NXB54" s="141"/>
      <c r="NXC54" s="142"/>
      <c r="NXD54" s="142"/>
      <c r="NXE54" s="143"/>
      <c r="NXF54" s="144"/>
      <c r="NXG54" s="144"/>
      <c r="NXH54" s="144"/>
      <c r="NXI54" s="141"/>
      <c r="NXJ54" s="141"/>
      <c r="NXK54" s="142"/>
      <c r="NXL54" s="142"/>
      <c r="NXM54" s="143"/>
      <c r="NXN54" s="144"/>
      <c r="NXO54" s="144"/>
      <c r="NXP54" s="144"/>
      <c r="NXQ54" s="141"/>
      <c r="NXR54" s="141"/>
      <c r="NXS54" s="142"/>
      <c r="NXT54" s="142"/>
      <c r="NXU54" s="143"/>
      <c r="NXV54" s="144"/>
      <c r="NXW54" s="144"/>
      <c r="NXX54" s="144"/>
      <c r="NXY54" s="141"/>
      <c r="NXZ54" s="141"/>
      <c r="NYA54" s="142"/>
      <c r="NYB54" s="142"/>
      <c r="NYC54" s="143"/>
      <c r="NYD54" s="144"/>
      <c r="NYE54" s="144"/>
      <c r="NYF54" s="144"/>
      <c r="NYG54" s="141"/>
      <c r="NYH54" s="141"/>
      <c r="NYI54" s="142"/>
      <c r="NYJ54" s="142"/>
      <c r="NYK54" s="143"/>
      <c r="NYL54" s="144"/>
      <c r="NYM54" s="144"/>
      <c r="NYN54" s="144"/>
      <c r="NYO54" s="141"/>
      <c r="NYP54" s="141"/>
      <c r="NYQ54" s="142"/>
      <c r="NYR54" s="142"/>
      <c r="NYS54" s="143"/>
      <c r="NYT54" s="144"/>
      <c r="NYU54" s="144"/>
      <c r="NYV54" s="144"/>
      <c r="NYW54" s="141"/>
      <c r="NYX54" s="141"/>
      <c r="NYY54" s="142"/>
      <c r="NYZ54" s="142"/>
      <c r="NZA54" s="143"/>
      <c r="NZB54" s="144"/>
      <c r="NZC54" s="144"/>
      <c r="NZD54" s="144"/>
      <c r="NZE54" s="141"/>
      <c r="NZF54" s="141"/>
      <c r="NZG54" s="142"/>
      <c r="NZH54" s="142"/>
      <c r="NZI54" s="143"/>
      <c r="NZJ54" s="144"/>
      <c r="NZK54" s="144"/>
      <c r="NZL54" s="144"/>
      <c r="NZM54" s="141"/>
      <c r="NZN54" s="141"/>
      <c r="NZO54" s="142"/>
      <c r="NZP54" s="142"/>
      <c r="NZQ54" s="143"/>
      <c r="NZR54" s="144"/>
      <c r="NZS54" s="144"/>
      <c r="NZT54" s="144"/>
      <c r="NZU54" s="141"/>
      <c r="NZV54" s="141"/>
      <c r="NZW54" s="142"/>
      <c r="NZX54" s="142"/>
      <c r="NZY54" s="143"/>
      <c r="NZZ54" s="144"/>
      <c r="OAA54" s="144"/>
      <c r="OAB54" s="144"/>
      <c r="OAC54" s="141"/>
      <c r="OAD54" s="141"/>
      <c r="OAE54" s="142"/>
      <c r="OAF54" s="142"/>
      <c r="OAG54" s="143"/>
      <c r="OAH54" s="144"/>
      <c r="OAI54" s="144"/>
      <c r="OAJ54" s="144"/>
      <c r="OAK54" s="141"/>
      <c r="OAL54" s="141"/>
      <c r="OAM54" s="142"/>
      <c r="OAN54" s="142"/>
      <c r="OAO54" s="143"/>
      <c r="OAP54" s="144"/>
      <c r="OAQ54" s="144"/>
      <c r="OAR54" s="144"/>
      <c r="OAS54" s="141"/>
      <c r="OAT54" s="141"/>
      <c r="OAU54" s="142"/>
      <c r="OAV54" s="142"/>
      <c r="OAW54" s="143"/>
      <c r="OAX54" s="144"/>
      <c r="OAY54" s="144"/>
      <c r="OAZ54" s="144"/>
      <c r="OBA54" s="141"/>
      <c r="OBB54" s="141"/>
      <c r="OBC54" s="142"/>
      <c r="OBD54" s="142"/>
      <c r="OBE54" s="143"/>
      <c r="OBF54" s="144"/>
      <c r="OBG54" s="144"/>
      <c r="OBH54" s="144"/>
      <c r="OBI54" s="141"/>
      <c r="OBJ54" s="141"/>
      <c r="OBK54" s="142"/>
      <c r="OBL54" s="142"/>
      <c r="OBM54" s="143"/>
      <c r="OBN54" s="144"/>
      <c r="OBO54" s="144"/>
      <c r="OBP54" s="144"/>
      <c r="OBQ54" s="141"/>
      <c r="OBR54" s="141"/>
      <c r="OBS54" s="142"/>
      <c r="OBT54" s="142"/>
      <c r="OBU54" s="143"/>
      <c r="OBV54" s="144"/>
      <c r="OBW54" s="144"/>
      <c r="OBX54" s="144"/>
      <c r="OBY54" s="141"/>
      <c r="OBZ54" s="141"/>
      <c r="OCA54" s="142"/>
      <c r="OCB54" s="142"/>
      <c r="OCC54" s="143"/>
      <c r="OCD54" s="144"/>
      <c r="OCE54" s="144"/>
      <c r="OCF54" s="144"/>
      <c r="OCG54" s="141"/>
      <c r="OCH54" s="141"/>
      <c r="OCI54" s="142"/>
      <c r="OCJ54" s="142"/>
      <c r="OCK54" s="143"/>
      <c r="OCL54" s="144"/>
      <c r="OCM54" s="144"/>
      <c r="OCN54" s="144"/>
      <c r="OCO54" s="141"/>
      <c r="OCP54" s="141"/>
      <c r="OCQ54" s="142"/>
      <c r="OCR54" s="142"/>
      <c r="OCS54" s="143"/>
      <c r="OCT54" s="144"/>
      <c r="OCU54" s="144"/>
      <c r="OCV54" s="144"/>
      <c r="OCW54" s="141"/>
      <c r="OCX54" s="141"/>
      <c r="OCY54" s="142"/>
      <c r="OCZ54" s="142"/>
      <c r="ODA54" s="143"/>
      <c r="ODB54" s="144"/>
      <c r="ODC54" s="144"/>
      <c r="ODD54" s="144"/>
      <c r="ODE54" s="141"/>
      <c r="ODF54" s="141"/>
      <c r="ODG54" s="142"/>
      <c r="ODH54" s="142"/>
      <c r="ODI54" s="143"/>
      <c r="ODJ54" s="144"/>
      <c r="ODK54" s="144"/>
      <c r="ODL54" s="144"/>
      <c r="ODM54" s="141"/>
      <c r="ODN54" s="141"/>
      <c r="ODO54" s="142"/>
      <c r="ODP54" s="142"/>
      <c r="ODQ54" s="143"/>
      <c r="ODR54" s="144"/>
      <c r="ODS54" s="144"/>
      <c r="ODT54" s="144"/>
      <c r="ODU54" s="141"/>
      <c r="ODV54" s="141"/>
      <c r="ODW54" s="142"/>
      <c r="ODX54" s="142"/>
      <c r="ODY54" s="143"/>
      <c r="ODZ54" s="144"/>
      <c r="OEA54" s="144"/>
      <c r="OEB54" s="144"/>
      <c r="OEC54" s="141"/>
      <c r="OED54" s="141"/>
      <c r="OEE54" s="142"/>
      <c r="OEF54" s="142"/>
      <c r="OEG54" s="143"/>
      <c r="OEH54" s="144"/>
      <c r="OEI54" s="144"/>
      <c r="OEJ54" s="144"/>
      <c r="OEK54" s="141"/>
      <c r="OEL54" s="141"/>
      <c r="OEM54" s="142"/>
      <c r="OEN54" s="142"/>
      <c r="OEO54" s="143"/>
      <c r="OEP54" s="144"/>
      <c r="OEQ54" s="144"/>
      <c r="OER54" s="144"/>
      <c r="OES54" s="141"/>
      <c r="OET54" s="141"/>
      <c r="OEU54" s="142"/>
      <c r="OEV54" s="142"/>
      <c r="OEW54" s="143"/>
      <c r="OEX54" s="144"/>
      <c r="OEY54" s="144"/>
      <c r="OEZ54" s="144"/>
      <c r="OFA54" s="141"/>
      <c r="OFB54" s="141"/>
      <c r="OFC54" s="142"/>
      <c r="OFD54" s="142"/>
      <c r="OFE54" s="143"/>
      <c r="OFF54" s="144"/>
      <c r="OFG54" s="144"/>
      <c r="OFH54" s="144"/>
      <c r="OFI54" s="141"/>
      <c r="OFJ54" s="141"/>
      <c r="OFK54" s="142"/>
      <c r="OFL54" s="142"/>
      <c r="OFM54" s="143"/>
      <c r="OFN54" s="144"/>
      <c r="OFO54" s="144"/>
      <c r="OFP54" s="144"/>
      <c r="OFQ54" s="141"/>
      <c r="OFR54" s="141"/>
      <c r="OFS54" s="142"/>
      <c r="OFT54" s="142"/>
      <c r="OFU54" s="143"/>
      <c r="OFV54" s="144"/>
      <c r="OFW54" s="144"/>
      <c r="OFX54" s="144"/>
      <c r="OFY54" s="141"/>
      <c r="OFZ54" s="141"/>
      <c r="OGA54" s="142"/>
      <c r="OGB54" s="142"/>
      <c r="OGC54" s="143"/>
      <c r="OGD54" s="144"/>
      <c r="OGE54" s="144"/>
      <c r="OGF54" s="144"/>
      <c r="OGG54" s="141"/>
      <c r="OGH54" s="141"/>
      <c r="OGI54" s="142"/>
      <c r="OGJ54" s="142"/>
      <c r="OGK54" s="143"/>
      <c r="OGL54" s="144"/>
      <c r="OGM54" s="144"/>
      <c r="OGN54" s="144"/>
      <c r="OGO54" s="141"/>
      <c r="OGP54" s="141"/>
      <c r="OGQ54" s="142"/>
      <c r="OGR54" s="142"/>
      <c r="OGS54" s="143"/>
      <c r="OGT54" s="144"/>
      <c r="OGU54" s="144"/>
      <c r="OGV54" s="144"/>
      <c r="OGW54" s="141"/>
      <c r="OGX54" s="141"/>
      <c r="OGY54" s="142"/>
      <c r="OGZ54" s="142"/>
      <c r="OHA54" s="143"/>
      <c r="OHB54" s="144"/>
      <c r="OHC54" s="144"/>
      <c r="OHD54" s="144"/>
      <c r="OHE54" s="141"/>
      <c r="OHF54" s="141"/>
      <c r="OHG54" s="142"/>
      <c r="OHH54" s="142"/>
      <c r="OHI54" s="143"/>
      <c r="OHJ54" s="144"/>
      <c r="OHK54" s="144"/>
      <c r="OHL54" s="144"/>
      <c r="OHM54" s="141"/>
      <c r="OHN54" s="141"/>
      <c r="OHO54" s="142"/>
      <c r="OHP54" s="142"/>
      <c r="OHQ54" s="143"/>
      <c r="OHR54" s="144"/>
      <c r="OHS54" s="144"/>
      <c r="OHT54" s="144"/>
      <c r="OHU54" s="141"/>
      <c r="OHV54" s="141"/>
      <c r="OHW54" s="142"/>
      <c r="OHX54" s="142"/>
      <c r="OHY54" s="143"/>
      <c r="OHZ54" s="144"/>
      <c r="OIA54" s="144"/>
      <c r="OIB54" s="144"/>
      <c r="OIC54" s="141"/>
      <c r="OID54" s="141"/>
      <c r="OIE54" s="142"/>
      <c r="OIF54" s="142"/>
      <c r="OIG54" s="143"/>
      <c r="OIH54" s="144"/>
      <c r="OII54" s="144"/>
      <c r="OIJ54" s="144"/>
      <c r="OIK54" s="141"/>
      <c r="OIL54" s="141"/>
      <c r="OIM54" s="142"/>
      <c r="OIN54" s="142"/>
      <c r="OIO54" s="143"/>
      <c r="OIP54" s="144"/>
      <c r="OIQ54" s="144"/>
      <c r="OIR54" s="144"/>
      <c r="OIS54" s="141"/>
      <c r="OIT54" s="141"/>
      <c r="OIU54" s="142"/>
      <c r="OIV54" s="142"/>
      <c r="OIW54" s="143"/>
      <c r="OIX54" s="144"/>
      <c r="OIY54" s="144"/>
      <c r="OIZ54" s="144"/>
      <c r="OJA54" s="141"/>
      <c r="OJB54" s="141"/>
      <c r="OJC54" s="142"/>
      <c r="OJD54" s="142"/>
      <c r="OJE54" s="143"/>
      <c r="OJF54" s="144"/>
      <c r="OJG54" s="144"/>
      <c r="OJH54" s="144"/>
      <c r="OJI54" s="141"/>
      <c r="OJJ54" s="141"/>
      <c r="OJK54" s="142"/>
      <c r="OJL54" s="142"/>
      <c r="OJM54" s="143"/>
      <c r="OJN54" s="144"/>
      <c r="OJO54" s="144"/>
      <c r="OJP54" s="144"/>
      <c r="OJQ54" s="141"/>
      <c r="OJR54" s="141"/>
      <c r="OJS54" s="142"/>
      <c r="OJT54" s="142"/>
      <c r="OJU54" s="143"/>
      <c r="OJV54" s="144"/>
      <c r="OJW54" s="144"/>
      <c r="OJX54" s="144"/>
      <c r="OJY54" s="141"/>
      <c r="OJZ54" s="141"/>
      <c r="OKA54" s="142"/>
      <c r="OKB54" s="142"/>
      <c r="OKC54" s="143"/>
      <c r="OKD54" s="144"/>
      <c r="OKE54" s="144"/>
      <c r="OKF54" s="144"/>
      <c r="OKG54" s="141"/>
      <c r="OKH54" s="141"/>
      <c r="OKI54" s="142"/>
      <c r="OKJ54" s="142"/>
      <c r="OKK54" s="143"/>
      <c r="OKL54" s="144"/>
      <c r="OKM54" s="144"/>
      <c r="OKN54" s="144"/>
      <c r="OKO54" s="141"/>
      <c r="OKP54" s="141"/>
      <c r="OKQ54" s="142"/>
      <c r="OKR54" s="142"/>
      <c r="OKS54" s="143"/>
      <c r="OKT54" s="144"/>
      <c r="OKU54" s="144"/>
      <c r="OKV54" s="144"/>
      <c r="OKW54" s="141"/>
      <c r="OKX54" s="141"/>
      <c r="OKY54" s="142"/>
      <c r="OKZ54" s="142"/>
      <c r="OLA54" s="143"/>
      <c r="OLB54" s="144"/>
      <c r="OLC54" s="144"/>
      <c r="OLD54" s="144"/>
      <c r="OLE54" s="141"/>
      <c r="OLF54" s="141"/>
      <c r="OLG54" s="142"/>
      <c r="OLH54" s="142"/>
      <c r="OLI54" s="143"/>
      <c r="OLJ54" s="144"/>
      <c r="OLK54" s="144"/>
      <c r="OLL54" s="144"/>
      <c r="OLM54" s="141"/>
      <c r="OLN54" s="141"/>
      <c r="OLO54" s="142"/>
      <c r="OLP54" s="142"/>
      <c r="OLQ54" s="143"/>
      <c r="OLR54" s="144"/>
      <c r="OLS54" s="144"/>
      <c r="OLT54" s="144"/>
      <c r="OLU54" s="141"/>
      <c r="OLV54" s="141"/>
      <c r="OLW54" s="142"/>
      <c r="OLX54" s="142"/>
      <c r="OLY54" s="143"/>
      <c r="OLZ54" s="144"/>
      <c r="OMA54" s="144"/>
      <c r="OMB54" s="144"/>
      <c r="OMC54" s="141"/>
      <c r="OMD54" s="141"/>
      <c r="OME54" s="142"/>
      <c r="OMF54" s="142"/>
      <c r="OMG54" s="143"/>
      <c r="OMH54" s="144"/>
      <c r="OMI54" s="144"/>
      <c r="OMJ54" s="144"/>
      <c r="OMK54" s="141"/>
      <c r="OML54" s="141"/>
      <c r="OMM54" s="142"/>
      <c r="OMN54" s="142"/>
      <c r="OMO54" s="143"/>
      <c r="OMP54" s="144"/>
      <c r="OMQ54" s="144"/>
      <c r="OMR54" s="144"/>
      <c r="OMS54" s="141"/>
      <c r="OMT54" s="141"/>
      <c r="OMU54" s="142"/>
      <c r="OMV54" s="142"/>
      <c r="OMW54" s="143"/>
      <c r="OMX54" s="144"/>
      <c r="OMY54" s="144"/>
      <c r="OMZ54" s="144"/>
      <c r="ONA54" s="141"/>
      <c r="ONB54" s="141"/>
      <c r="ONC54" s="142"/>
      <c r="OND54" s="142"/>
      <c r="ONE54" s="143"/>
      <c r="ONF54" s="144"/>
      <c r="ONG54" s="144"/>
      <c r="ONH54" s="144"/>
      <c r="ONI54" s="141"/>
      <c r="ONJ54" s="141"/>
      <c r="ONK54" s="142"/>
      <c r="ONL54" s="142"/>
      <c r="ONM54" s="143"/>
      <c r="ONN54" s="144"/>
      <c r="ONO54" s="144"/>
      <c r="ONP54" s="144"/>
      <c r="ONQ54" s="141"/>
      <c r="ONR54" s="141"/>
      <c r="ONS54" s="142"/>
      <c r="ONT54" s="142"/>
      <c r="ONU54" s="143"/>
      <c r="ONV54" s="144"/>
      <c r="ONW54" s="144"/>
      <c r="ONX54" s="144"/>
      <c r="ONY54" s="141"/>
      <c r="ONZ54" s="141"/>
      <c r="OOA54" s="142"/>
      <c r="OOB54" s="142"/>
      <c r="OOC54" s="143"/>
      <c r="OOD54" s="144"/>
      <c r="OOE54" s="144"/>
      <c r="OOF54" s="144"/>
      <c r="OOG54" s="141"/>
      <c r="OOH54" s="141"/>
      <c r="OOI54" s="142"/>
      <c r="OOJ54" s="142"/>
      <c r="OOK54" s="143"/>
      <c r="OOL54" s="144"/>
      <c r="OOM54" s="144"/>
      <c r="OON54" s="144"/>
      <c r="OOO54" s="141"/>
      <c r="OOP54" s="141"/>
      <c r="OOQ54" s="142"/>
      <c r="OOR54" s="142"/>
      <c r="OOS54" s="143"/>
      <c r="OOT54" s="144"/>
      <c r="OOU54" s="144"/>
      <c r="OOV54" s="144"/>
      <c r="OOW54" s="141"/>
      <c r="OOX54" s="141"/>
      <c r="OOY54" s="142"/>
      <c r="OOZ54" s="142"/>
      <c r="OPA54" s="143"/>
      <c r="OPB54" s="144"/>
      <c r="OPC54" s="144"/>
      <c r="OPD54" s="144"/>
      <c r="OPE54" s="141"/>
      <c r="OPF54" s="141"/>
      <c r="OPG54" s="142"/>
      <c r="OPH54" s="142"/>
      <c r="OPI54" s="143"/>
      <c r="OPJ54" s="144"/>
      <c r="OPK54" s="144"/>
      <c r="OPL54" s="144"/>
      <c r="OPM54" s="141"/>
      <c r="OPN54" s="141"/>
      <c r="OPO54" s="142"/>
      <c r="OPP54" s="142"/>
      <c r="OPQ54" s="143"/>
      <c r="OPR54" s="144"/>
      <c r="OPS54" s="144"/>
      <c r="OPT54" s="144"/>
      <c r="OPU54" s="141"/>
      <c r="OPV54" s="141"/>
      <c r="OPW54" s="142"/>
      <c r="OPX54" s="142"/>
      <c r="OPY54" s="143"/>
      <c r="OPZ54" s="144"/>
      <c r="OQA54" s="144"/>
      <c r="OQB54" s="144"/>
      <c r="OQC54" s="141"/>
      <c r="OQD54" s="141"/>
      <c r="OQE54" s="142"/>
      <c r="OQF54" s="142"/>
      <c r="OQG54" s="143"/>
      <c r="OQH54" s="144"/>
      <c r="OQI54" s="144"/>
      <c r="OQJ54" s="144"/>
      <c r="OQK54" s="141"/>
      <c r="OQL54" s="141"/>
      <c r="OQM54" s="142"/>
      <c r="OQN54" s="142"/>
      <c r="OQO54" s="143"/>
      <c r="OQP54" s="144"/>
      <c r="OQQ54" s="144"/>
      <c r="OQR54" s="144"/>
      <c r="OQS54" s="141"/>
      <c r="OQT54" s="141"/>
      <c r="OQU54" s="142"/>
      <c r="OQV54" s="142"/>
      <c r="OQW54" s="143"/>
      <c r="OQX54" s="144"/>
      <c r="OQY54" s="144"/>
      <c r="OQZ54" s="144"/>
      <c r="ORA54" s="141"/>
      <c r="ORB54" s="141"/>
      <c r="ORC54" s="142"/>
      <c r="ORD54" s="142"/>
      <c r="ORE54" s="143"/>
      <c r="ORF54" s="144"/>
      <c r="ORG54" s="144"/>
      <c r="ORH54" s="144"/>
      <c r="ORI54" s="141"/>
      <c r="ORJ54" s="141"/>
      <c r="ORK54" s="142"/>
      <c r="ORL54" s="142"/>
      <c r="ORM54" s="143"/>
      <c r="ORN54" s="144"/>
      <c r="ORO54" s="144"/>
      <c r="ORP54" s="144"/>
      <c r="ORQ54" s="141"/>
      <c r="ORR54" s="141"/>
      <c r="ORS54" s="142"/>
      <c r="ORT54" s="142"/>
      <c r="ORU54" s="143"/>
      <c r="ORV54" s="144"/>
      <c r="ORW54" s="144"/>
      <c r="ORX54" s="144"/>
      <c r="ORY54" s="141"/>
      <c r="ORZ54" s="141"/>
      <c r="OSA54" s="142"/>
      <c r="OSB54" s="142"/>
      <c r="OSC54" s="143"/>
      <c r="OSD54" s="144"/>
      <c r="OSE54" s="144"/>
      <c r="OSF54" s="144"/>
      <c r="OSG54" s="141"/>
      <c r="OSH54" s="141"/>
      <c r="OSI54" s="142"/>
      <c r="OSJ54" s="142"/>
      <c r="OSK54" s="143"/>
      <c r="OSL54" s="144"/>
      <c r="OSM54" s="144"/>
      <c r="OSN54" s="144"/>
      <c r="OSO54" s="141"/>
      <c r="OSP54" s="141"/>
      <c r="OSQ54" s="142"/>
      <c r="OSR54" s="142"/>
      <c r="OSS54" s="143"/>
      <c r="OST54" s="144"/>
      <c r="OSU54" s="144"/>
      <c r="OSV54" s="144"/>
      <c r="OSW54" s="141"/>
      <c r="OSX54" s="141"/>
      <c r="OSY54" s="142"/>
      <c r="OSZ54" s="142"/>
      <c r="OTA54" s="143"/>
      <c r="OTB54" s="144"/>
      <c r="OTC54" s="144"/>
      <c r="OTD54" s="144"/>
      <c r="OTE54" s="141"/>
      <c r="OTF54" s="141"/>
      <c r="OTG54" s="142"/>
      <c r="OTH54" s="142"/>
      <c r="OTI54" s="143"/>
      <c r="OTJ54" s="144"/>
      <c r="OTK54" s="144"/>
      <c r="OTL54" s="144"/>
      <c r="OTM54" s="141"/>
      <c r="OTN54" s="141"/>
      <c r="OTO54" s="142"/>
      <c r="OTP54" s="142"/>
      <c r="OTQ54" s="143"/>
      <c r="OTR54" s="144"/>
      <c r="OTS54" s="144"/>
      <c r="OTT54" s="144"/>
      <c r="OTU54" s="141"/>
      <c r="OTV54" s="141"/>
      <c r="OTW54" s="142"/>
      <c r="OTX54" s="142"/>
      <c r="OTY54" s="143"/>
      <c r="OTZ54" s="144"/>
      <c r="OUA54" s="144"/>
      <c r="OUB54" s="144"/>
      <c r="OUC54" s="141"/>
      <c r="OUD54" s="141"/>
      <c r="OUE54" s="142"/>
      <c r="OUF54" s="142"/>
      <c r="OUG54" s="143"/>
      <c r="OUH54" s="144"/>
      <c r="OUI54" s="144"/>
      <c r="OUJ54" s="144"/>
      <c r="OUK54" s="141"/>
      <c r="OUL54" s="141"/>
      <c r="OUM54" s="142"/>
      <c r="OUN54" s="142"/>
      <c r="OUO54" s="143"/>
      <c r="OUP54" s="144"/>
      <c r="OUQ54" s="144"/>
      <c r="OUR54" s="144"/>
      <c r="OUS54" s="141"/>
      <c r="OUT54" s="141"/>
      <c r="OUU54" s="142"/>
      <c r="OUV54" s="142"/>
      <c r="OUW54" s="143"/>
      <c r="OUX54" s="144"/>
      <c r="OUY54" s="144"/>
      <c r="OUZ54" s="144"/>
      <c r="OVA54" s="141"/>
      <c r="OVB54" s="141"/>
      <c r="OVC54" s="142"/>
      <c r="OVD54" s="142"/>
      <c r="OVE54" s="143"/>
      <c r="OVF54" s="144"/>
      <c r="OVG54" s="144"/>
      <c r="OVH54" s="144"/>
      <c r="OVI54" s="141"/>
      <c r="OVJ54" s="141"/>
      <c r="OVK54" s="142"/>
      <c r="OVL54" s="142"/>
      <c r="OVM54" s="143"/>
      <c r="OVN54" s="144"/>
      <c r="OVO54" s="144"/>
      <c r="OVP54" s="144"/>
      <c r="OVQ54" s="141"/>
      <c r="OVR54" s="141"/>
      <c r="OVS54" s="142"/>
      <c r="OVT54" s="142"/>
      <c r="OVU54" s="143"/>
      <c r="OVV54" s="144"/>
      <c r="OVW54" s="144"/>
      <c r="OVX54" s="144"/>
      <c r="OVY54" s="141"/>
      <c r="OVZ54" s="141"/>
      <c r="OWA54" s="142"/>
      <c r="OWB54" s="142"/>
      <c r="OWC54" s="143"/>
      <c r="OWD54" s="144"/>
      <c r="OWE54" s="144"/>
      <c r="OWF54" s="144"/>
      <c r="OWG54" s="141"/>
      <c r="OWH54" s="141"/>
      <c r="OWI54" s="142"/>
      <c r="OWJ54" s="142"/>
      <c r="OWK54" s="143"/>
      <c r="OWL54" s="144"/>
      <c r="OWM54" s="144"/>
      <c r="OWN54" s="144"/>
      <c r="OWO54" s="141"/>
      <c r="OWP54" s="141"/>
      <c r="OWQ54" s="142"/>
      <c r="OWR54" s="142"/>
      <c r="OWS54" s="143"/>
      <c r="OWT54" s="144"/>
      <c r="OWU54" s="144"/>
      <c r="OWV54" s="144"/>
      <c r="OWW54" s="141"/>
      <c r="OWX54" s="141"/>
      <c r="OWY54" s="142"/>
      <c r="OWZ54" s="142"/>
      <c r="OXA54" s="143"/>
      <c r="OXB54" s="144"/>
      <c r="OXC54" s="144"/>
      <c r="OXD54" s="144"/>
      <c r="OXE54" s="141"/>
      <c r="OXF54" s="141"/>
      <c r="OXG54" s="142"/>
      <c r="OXH54" s="142"/>
      <c r="OXI54" s="143"/>
      <c r="OXJ54" s="144"/>
      <c r="OXK54" s="144"/>
      <c r="OXL54" s="144"/>
      <c r="OXM54" s="141"/>
      <c r="OXN54" s="141"/>
      <c r="OXO54" s="142"/>
      <c r="OXP54" s="142"/>
      <c r="OXQ54" s="143"/>
      <c r="OXR54" s="144"/>
      <c r="OXS54" s="144"/>
      <c r="OXT54" s="144"/>
      <c r="OXU54" s="141"/>
      <c r="OXV54" s="141"/>
      <c r="OXW54" s="142"/>
      <c r="OXX54" s="142"/>
      <c r="OXY54" s="143"/>
      <c r="OXZ54" s="144"/>
      <c r="OYA54" s="144"/>
      <c r="OYB54" s="144"/>
      <c r="OYC54" s="141"/>
      <c r="OYD54" s="141"/>
      <c r="OYE54" s="142"/>
      <c r="OYF54" s="142"/>
      <c r="OYG54" s="143"/>
      <c r="OYH54" s="144"/>
      <c r="OYI54" s="144"/>
      <c r="OYJ54" s="144"/>
      <c r="OYK54" s="141"/>
      <c r="OYL54" s="141"/>
      <c r="OYM54" s="142"/>
      <c r="OYN54" s="142"/>
      <c r="OYO54" s="143"/>
      <c r="OYP54" s="144"/>
      <c r="OYQ54" s="144"/>
      <c r="OYR54" s="144"/>
      <c r="OYS54" s="141"/>
      <c r="OYT54" s="141"/>
      <c r="OYU54" s="142"/>
      <c r="OYV54" s="142"/>
      <c r="OYW54" s="143"/>
      <c r="OYX54" s="144"/>
      <c r="OYY54" s="144"/>
      <c r="OYZ54" s="144"/>
      <c r="OZA54" s="141"/>
      <c r="OZB54" s="141"/>
      <c r="OZC54" s="142"/>
      <c r="OZD54" s="142"/>
      <c r="OZE54" s="143"/>
      <c r="OZF54" s="144"/>
      <c r="OZG54" s="144"/>
      <c r="OZH54" s="144"/>
      <c r="OZI54" s="141"/>
      <c r="OZJ54" s="141"/>
      <c r="OZK54" s="142"/>
      <c r="OZL54" s="142"/>
      <c r="OZM54" s="143"/>
      <c r="OZN54" s="144"/>
      <c r="OZO54" s="144"/>
      <c r="OZP54" s="144"/>
      <c r="OZQ54" s="141"/>
      <c r="OZR54" s="141"/>
      <c r="OZS54" s="142"/>
      <c r="OZT54" s="142"/>
      <c r="OZU54" s="143"/>
      <c r="OZV54" s="144"/>
      <c r="OZW54" s="144"/>
      <c r="OZX54" s="144"/>
      <c r="OZY54" s="141"/>
      <c r="OZZ54" s="141"/>
      <c r="PAA54" s="142"/>
      <c r="PAB54" s="142"/>
      <c r="PAC54" s="143"/>
      <c r="PAD54" s="144"/>
      <c r="PAE54" s="144"/>
      <c r="PAF54" s="144"/>
      <c r="PAG54" s="141"/>
      <c r="PAH54" s="141"/>
      <c r="PAI54" s="142"/>
      <c r="PAJ54" s="142"/>
      <c r="PAK54" s="143"/>
      <c r="PAL54" s="144"/>
      <c r="PAM54" s="144"/>
      <c r="PAN54" s="144"/>
      <c r="PAO54" s="141"/>
      <c r="PAP54" s="141"/>
      <c r="PAQ54" s="142"/>
      <c r="PAR54" s="142"/>
      <c r="PAS54" s="143"/>
      <c r="PAT54" s="144"/>
      <c r="PAU54" s="144"/>
      <c r="PAV54" s="144"/>
      <c r="PAW54" s="141"/>
      <c r="PAX54" s="141"/>
      <c r="PAY54" s="142"/>
      <c r="PAZ54" s="142"/>
      <c r="PBA54" s="143"/>
      <c r="PBB54" s="144"/>
      <c r="PBC54" s="144"/>
      <c r="PBD54" s="144"/>
      <c r="PBE54" s="141"/>
      <c r="PBF54" s="141"/>
      <c r="PBG54" s="142"/>
      <c r="PBH54" s="142"/>
      <c r="PBI54" s="143"/>
      <c r="PBJ54" s="144"/>
      <c r="PBK54" s="144"/>
      <c r="PBL54" s="144"/>
      <c r="PBM54" s="141"/>
      <c r="PBN54" s="141"/>
      <c r="PBO54" s="142"/>
      <c r="PBP54" s="142"/>
      <c r="PBQ54" s="143"/>
      <c r="PBR54" s="144"/>
      <c r="PBS54" s="144"/>
      <c r="PBT54" s="144"/>
      <c r="PBU54" s="141"/>
      <c r="PBV54" s="141"/>
      <c r="PBW54" s="142"/>
      <c r="PBX54" s="142"/>
      <c r="PBY54" s="143"/>
      <c r="PBZ54" s="144"/>
      <c r="PCA54" s="144"/>
      <c r="PCB54" s="144"/>
      <c r="PCC54" s="141"/>
      <c r="PCD54" s="141"/>
      <c r="PCE54" s="142"/>
      <c r="PCF54" s="142"/>
      <c r="PCG54" s="143"/>
      <c r="PCH54" s="144"/>
      <c r="PCI54" s="144"/>
      <c r="PCJ54" s="144"/>
      <c r="PCK54" s="141"/>
      <c r="PCL54" s="141"/>
      <c r="PCM54" s="142"/>
      <c r="PCN54" s="142"/>
      <c r="PCO54" s="143"/>
      <c r="PCP54" s="144"/>
      <c r="PCQ54" s="144"/>
      <c r="PCR54" s="144"/>
      <c r="PCS54" s="141"/>
      <c r="PCT54" s="141"/>
      <c r="PCU54" s="142"/>
      <c r="PCV54" s="142"/>
      <c r="PCW54" s="143"/>
      <c r="PCX54" s="144"/>
      <c r="PCY54" s="144"/>
      <c r="PCZ54" s="144"/>
      <c r="PDA54" s="141"/>
      <c r="PDB54" s="141"/>
      <c r="PDC54" s="142"/>
      <c r="PDD54" s="142"/>
      <c r="PDE54" s="143"/>
      <c r="PDF54" s="144"/>
      <c r="PDG54" s="144"/>
      <c r="PDH54" s="144"/>
      <c r="PDI54" s="141"/>
      <c r="PDJ54" s="141"/>
      <c r="PDK54" s="142"/>
      <c r="PDL54" s="142"/>
      <c r="PDM54" s="143"/>
      <c r="PDN54" s="144"/>
      <c r="PDO54" s="144"/>
      <c r="PDP54" s="144"/>
      <c r="PDQ54" s="141"/>
      <c r="PDR54" s="141"/>
      <c r="PDS54" s="142"/>
      <c r="PDT54" s="142"/>
      <c r="PDU54" s="143"/>
      <c r="PDV54" s="144"/>
      <c r="PDW54" s="144"/>
      <c r="PDX54" s="144"/>
      <c r="PDY54" s="141"/>
      <c r="PDZ54" s="141"/>
      <c r="PEA54" s="142"/>
      <c r="PEB54" s="142"/>
      <c r="PEC54" s="143"/>
      <c r="PED54" s="144"/>
      <c r="PEE54" s="144"/>
      <c r="PEF54" s="144"/>
      <c r="PEG54" s="141"/>
      <c r="PEH54" s="141"/>
      <c r="PEI54" s="142"/>
      <c r="PEJ54" s="142"/>
      <c r="PEK54" s="143"/>
      <c r="PEL54" s="144"/>
      <c r="PEM54" s="144"/>
      <c r="PEN54" s="144"/>
      <c r="PEO54" s="141"/>
      <c r="PEP54" s="141"/>
      <c r="PEQ54" s="142"/>
      <c r="PER54" s="142"/>
      <c r="PES54" s="143"/>
      <c r="PET54" s="144"/>
      <c r="PEU54" s="144"/>
      <c r="PEV54" s="144"/>
      <c r="PEW54" s="141"/>
      <c r="PEX54" s="141"/>
      <c r="PEY54" s="142"/>
      <c r="PEZ54" s="142"/>
      <c r="PFA54" s="143"/>
      <c r="PFB54" s="144"/>
      <c r="PFC54" s="144"/>
      <c r="PFD54" s="144"/>
      <c r="PFE54" s="141"/>
      <c r="PFF54" s="141"/>
      <c r="PFG54" s="142"/>
      <c r="PFH54" s="142"/>
      <c r="PFI54" s="143"/>
      <c r="PFJ54" s="144"/>
      <c r="PFK54" s="144"/>
      <c r="PFL54" s="144"/>
      <c r="PFM54" s="141"/>
      <c r="PFN54" s="141"/>
      <c r="PFO54" s="142"/>
      <c r="PFP54" s="142"/>
      <c r="PFQ54" s="143"/>
      <c r="PFR54" s="144"/>
      <c r="PFS54" s="144"/>
      <c r="PFT54" s="144"/>
      <c r="PFU54" s="141"/>
      <c r="PFV54" s="141"/>
      <c r="PFW54" s="142"/>
      <c r="PFX54" s="142"/>
      <c r="PFY54" s="143"/>
      <c r="PFZ54" s="144"/>
      <c r="PGA54" s="144"/>
      <c r="PGB54" s="144"/>
      <c r="PGC54" s="141"/>
      <c r="PGD54" s="141"/>
      <c r="PGE54" s="142"/>
      <c r="PGF54" s="142"/>
      <c r="PGG54" s="143"/>
      <c r="PGH54" s="144"/>
      <c r="PGI54" s="144"/>
      <c r="PGJ54" s="144"/>
      <c r="PGK54" s="141"/>
      <c r="PGL54" s="141"/>
      <c r="PGM54" s="142"/>
      <c r="PGN54" s="142"/>
      <c r="PGO54" s="143"/>
      <c r="PGP54" s="144"/>
      <c r="PGQ54" s="144"/>
      <c r="PGR54" s="144"/>
      <c r="PGS54" s="141"/>
      <c r="PGT54" s="141"/>
      <c r="PGU54" s="142"/>
      <c r="PGV54" s="142"/>
      <c r="PGW54" s="143"/>
      <c r="PGX54" s="144"/>
      <c r="PGY54" s="144"/>
      <c r="PGZ54" s="144"/>
      <c r="PHA54" s="141"/>
      <c r="PHB54" s="141"/>
      <c r="PHC54" s="142"/>
      <c r="PHD54" s="142"/>
      <c r="PHE54" s="143"/>
      <c r="PHF54" s="144"/>
      <c r="PHG54" s="144"/>
      <c r="PHH54" s="144"/>
      <c r="PHI54" s="141"/>
      <c r="PHJ54" s="141"/>
      <c r="PHK54" s="142"/>
      <c r="PHL54" s="142"/>
      <c r="PHM54" s="143"/>
      <c r="PHN54" s="144"/>
      <c r="PHO54" s="144"/>
      <c r="PHP54" s="144"/>
      <c r="PHQ54" s="141"/>
      <c r="PHR54" s="141"/>
      <c r="PHS54" s="142"/>
      <c r="PHT54" s="142"/>
      <c r="PHU54" s="143"/>
      <c r="PHV54" s="144"/>
      <c r="PHW54" s="144"/>
      <c r="PHX54" s="144"/>
      <c r="PHY54" s="141"/>
      <c r="PHZ54" s="141"/>
      <c r="PIA54" s="142"/>
      <c r="PIB54" s="142"/>
      <c r="PIC54" s="143"/>
      <c r="PID54" s="144"/>
      <c r="PIE54" s="144"/>
      <c r="PIF54" s="144"/>
      <c r="PIG54" s="141"/>
      <c r="PIH54" s="141"/>
      <c r="PII54" s="142"/>
      <c r="PIJ54" s="142"/>
      <c r="PIK54" s="143"/>
      <c r="PIL54" s="144"/>
      <c r="PIM54" s="144"/>
      <c r="PIN54" s="144"/>
      <c r="PIO54" s="141"/>
      <c r="PIP54" s="141"/>
      <c r="PIQ54" s="142"/>
      <c r="PIR54" s="142"/>
      <c r="PIS54" s="143"/>
      <c r="PIT54" s="144"/>
      <c r="PIU54" s="144"/>
      <c r="PIV54" s="144"/>
      <c r="PIW54" s="141"/>
      <c r="PIX54" s="141"/>
      <c r="PIY54" s="142"/>
      <c r="PIZ54" s="142"/>
      <c r="PJA54" s="143"/>
      <c r="PJB54" s="144"/>
      <c r="PJC54" s="144"/>
      <c r="PJD54" s="144"/>
      <c r="PJE54" s="141"/>
      <c r="PJF54" s="141"/>
      <c r="PJG54" s="142"/>
      <c r="PJH54" s="142"/>
      <c r="PJI54" s="143"/>
      <c r="PJJ54" s="144"/>
      <c r="PJK54" s="144"/>
      <c r="PJL54" s="144"/>
      <c r="PJM54" s="141"/>
      <c r="PJN54" s="141"/>
      <c r="PJO54" s="142"/>
      <c r="PJP54" s="142"/>
      <c r="PJQ54" s="143"/>
      <c r="PJR54" s="144"/>
      <c r="PJS54" s="144"/>
      <c r="PJT54" s="144"/>
      <c r="PJU54" s="141"/>
      <c r="PJV54" s="141"/>
      <c r="PJW54" s="142"/>
      <c r="PJX54" s="142"/>
      <c r="PJY54" s="143"/>
      <c r="PJZ54" s="144"/>
      <c r="PKA54" s="144"/>
      <c r="PKB54" s="144"/>
      <c r="PKC54" s="141"/>
      <c r="PKD54" s="141"/>
      <c r="PKE54" s="142"/>
      <c r="PKF54" s="142"/>
      <c r="PKG54" s="143"/>
      <c r="PKH54" s="144"/>
      <c r="PKI54" s="144"/>
      <c r="PKJ54" s="144"/>
      <c r="PKK54" s="141"/>
      <c r="PKL54" s="141"/>
      <c r="PKM54" s="142"/>
      <c r="PKN54" s="142"/>
      <c r="PKO54" s="143"/>
      <c r="PKP54" s="144"/>
      <c r="PKQ54" s="144"/>
      <c r="PKR54" s="144"/>
      <c r="PKS54" s="141"/>
      <c r="PKT54" s="141"/>
      <c r="PKU54" s="142"/>
      <c r="PKV54" s="142"/>
      <c r="PKW54" s="143"/>
      <c r="PKX54" s="144"/>
      <c r="PKY54" s="144"/>
      <c r="PKZ54" s="144"/>
      <c r="PLA54" s="141"/>
      <c r="PLB54" s="141"/>
      <c r="PLC54" s="142"/>
      <c r="PLD54" s="142"/>
      <c r="PLE54" s="143"/>
      <c r="PLF54" s="144"/>
      <c r="PLG54" s="144"/>
      <c r="PLH54" s="144"/>
      <c r="PLI54" s="141"/>
      <c r="PLJ54" s="141"/>
      <c r="PLK54" s="142"/>
      <c r="PLL54" s="142"/>
      <c r="PLM54" s="143"/>
      <c r="PLN54" s="144"/>
      <c r="PLO54" s="144"/>
      <c r="PLP54" s="144"/>
      <c r="PLQ54" s="141"/>
      <c r="PLR54" s="141"/>
      <c r="PLS54" s="142"/>
      <c r="PLT54" s="142"/>
      <c r="PLU54" s="143"/>
      <c r="PLV54" s="144"/>
      <c r="PLW54" s="144"/>
      <c r="PLX54" s="144"/>
      <c r="PLY54" s="141"/>
      <c r="PLZ54" s="141"/>
      <c r="PMA54" s="142"/>
      <c r="PMB54" s="142"/>
      <c r="PMC54" s="143"/>
      <c r="PMD54" s="144"/>
      <c r="PME54" s="144"/>
      <c r="PMF54" s="144"/>
      <c r="PMG54" s="141"/>
      <c r="PMH54" s="141"/>
      <c r="PMI54" s="142"/>
      <c r="PMJ54" s="142"/>
      <c r="PMK54" s="143"/>
      <c r="PML54" s="144"/>
      <c r="PMM54" s="144"/>
      <c r="PMN54" s="144"/>
      <c r="PMO54" s="141"/>
      <c r="PMP54" s="141"/>
      <c r="PMQ54" s="142"/>
      <c r="PMR54" s="142"/>
      <c r="PMS54" s="143"/>
      <c r="PMT54" s="144"/>
      <c r="PMU54" s="144"/>
      <c r="PMV54" s="144"/>
      <c r="PMW54" s="141"/>
      <c r="PMX54" s="141"/>
      <c r="PMY54" s="142"/>
      <c r="PMZ54" s="142"/>
      <c r="PNA54" s="143"/>
      <c r="PNB54" s="144"/>
      <c r="PNC54" s="144"/>
      <c r="PND54" s="144"/>
      <c r="PNE54" s="141"/>
      <c r="PNF54" s="141"/>
      <c r="PNG54" s="142"/>
      <c r="PNH54" s="142"/>
      <c r="PNI54" s="143"/>
      <c r="PNJ54" s="144"/>
      <c r="PNK54" s="144"/>
      <c r="PNL54" s="144"/>
      <c r="PNM54" s="141"/>
      <c r="PNN54" s="141"/>
      <c r="PNO54" s="142"/>
      <c r="PNP54" s="142"/>
      <c r="PNQ54" s="143"/>
      <c r="PNR54" s="144"/>
      <c r="PNS54" s="144"/>
      <c r="PNT54" s="144"/>
      <c r="PNU54" s="141"/>
      <c r="PNV54" s="141"/>
      <c r="PNW54" s="142"/>
      <c r="PNX54" s="142"/>
      <c r="PNY54" s="143"/>
      <c r="PNZ54" s="144"/>
      <c r="POA54" s="144"/>
      <c r="POB54" s="144"/>
      <c r="POC54" s="141"/>
      <c r="POD54" s="141"/>
      <c r="POE54" s="142"/>
      <c r="POF54" s="142"/>
      <c r="POG54" s="143"/>
      <c r="POH54" s="144"/>
      <c r="POI54" s="144"/>
      <c r="POJ54" s="144"/>
      <c r="POK54" s="141"/>
      <c r="POL54" s="141"/>
      <c r="POM54" s="142"/>
      <c r="PON54" s="142"/>
      <c r="POO54" s="143"/>
      <c r="POP54" s="144"/>
      <c r="POQ54" s="144"/>
      <c r="POR54" s="144"/>
      <c r="POS54" s="141"/>
      <c r="POT54" s="141"/>
      <c r="POU54" s="142"/>
      <c r="POV54" s="142"/>
      <c r="POW54" s="143"/>
      <c r="POX54" s="144"/>
      <c r="POY54" s="144"/>
      <c r="POZ54" s="144"/>
      <c r="PPA54" s="141"/>
      <c r="PPB54" s="141"/>
      <c r="PPC54" s="142"/>
      <c r="PPD54" s="142"/>
      <c r="PPE54" s="143"/>
      <c r="PPF54" s="144"/>
      <c r="PPG54" s="144"/>
      <c r="PPH54" s="144"/>
      <c r="PPI54" s="141"/>
      <c r="PPJ54" s="141"/>
      <c r="PPK54" s="142"/>
      <c r="PPL54" s="142"/>
      <c r="PPM54" s="143"/>
      <c r="PPN54" s="144"/>
      <c r="PPO54" s="144"/>
      <c r="PPP54" s="144"/>
      <c r="PPQ54" s="141"/>
      <c r="PPR54" s="141"/>
      <c r="PPS54" s="142"/>
      <c r="PPT54" s="142"/>
      <c r="PPU54" s="143"/>
      <c r="PPV54" s="144"/>
      <c r="PPW54" s="144"/>
      <c r="PPX54" s="144"/>
      <c r="PPY54" s="141"/>
      <c r="PPZ54" s="141"/>
      <c r="PQA54" s="142"/>
      <c r="PQB54" s="142"/>
      <c r="PQC54" s="143"/>
      <c r="PQD54" s="144"/>
      <c r="PQE54" s="144"/>
      <c r="PQF54" s="144"/>
      <c r="PQG54" s="141"/>
      <c r="PQH54" s="141"/>
      <c r="PQI54" s="142"/>
      <c r="PQJ54" s="142"/>
      <c r="PQK54" s="143"/>
      <c r="PQL54" s="144"/>
      <c r="PQM54" s="144"/>
      <c r="PQN54" s="144"/>
      <c r="PQO54" s="141"/>
      <c r="PQP54" s="141"/>
      <c r="PQQ54" s="142"/>
      <c r="PQR54" s="142"/>
      <c r="PQS54" s="143"/>
      <c r="PQT54" s="144"/>
      <c r="PQU54" s="144"/>
      <c r="PQV54" s="144"/>
      <c r="PQW54" s="141"/>
      <c r="PQX54" s="141"/>
      <c r="PQY54" s="142"/>
      <c r="PQZ54" s="142"/>
      <c r="PRA54" s="143"/>
      <c r="PRB54" s="144"/>
      <c r="PRC54" s="144"/>
      <c r="PRD54" s="144"/>
      <c r="PRE54" s="141"/>
      <c r="PRF54" s="141"/>
      <c r="PRG54" s="142"/>
      <c r="PRH54" s="142"/>
      <c r="PRI54" s="143"/>
      <c r="PRJ54" s="144"/>
      <c r="PRK54" s="144"/>
      <c r="PRL54" s="144"/>
      <c r="PRM54" s="141"/>
      <c r="PRN54" s="141"/>
      <c r="PRO54" s="142"/>
      <c r="PRP54" s="142"/>
      <c r="PRQ54" s="143"/>
      <c r="PRR54" s="144"/>
      <c r="PRS54" s="144"/>
      <c r="PRT54" s="144"/>
      <c r="PRU54" s="141"/>
      <c r="PRV54" s="141"/>
      <c r="PRW54" s="142"/>
      <c r="PRX54" s="142"/>
      <c r="PRY54" s="143"/>
      <c r="PRZ54" s="144"/>
      <c r="PSA54" s="144"/>
      <c r="PSB54" s="144"/>
      <c r="PSC54" s="141"/>
      <c r="PSD54" s="141"/>
      <c r="PSE54" s="142"/>
      <c r="PSF54" s="142"/>
      <c r="PSG54" s="143"/>
      <c r="PSH54" s="144"/>
      <c r="PSI54" s="144"/>
      <c r="PSJ54" s="144"/>
      <c r="PSK54" s="141"/>
      <c r="PSL54" s="141"/>
      <c r="PSM54" s="142"/>
      <c r="PSN54" s="142"/>
      <c r="PSO54" s="143"/>
      <c r="PSP54" s="144"/>
      <c r="PSQ54" s="144"/>
      <c r="PSR54" s="144"/>
      <c r="PSS54" s="141"/>
      <c r="PST54" s="141"/>
      <c r="PSU54" s="142"/>
      <c r="PSV54" s="142"/>
      <c r="PSW54" s="143"/>
      <c r="PSX54" s="144"/>
      <c r="PSY54" s="144"/>
      <c r="PSZ54" s="144"/>
      <c r="PTA54" s="141"/>
      <c r="PTB54" s="141"/>
      <c r="PTC54" s="142"/>
      <c r="PTD54" s="142"/>
      <c r="PTE54" s="143"/>
      <c r="PTF54" s="144"/>
      <c r="PTG54" s="144"/>
      <c r="PTH54" s="144"/>
      <c r="PTI54" s="141"/>
      <c r="PTJ54" s="141"/>
      <c r="PTK54" s="142"/>
      <c r="PTL54" s="142"/>
      <c r="PTM54" s="143"/>
      <c r="PTN54" s="144"/>
      <c r="PTO54" s="144"/>
      <c r="PTP54" s="144"/>
      <c r="PTQ54" s="141"/>
      <c r="PTR54" s="141"/>
      <c r="PTS54" s="142"/>
      <c r="PTT54" s="142"/>
      <c r="PTU54" s="143"/>
      <c r="PTV54" s="144"/>
      <c r="PTW54" s="144"/>
      <c r="PTX54" s="144"/>
      <c r="PTY54" s="141"/>
      <c r="PTZ54" s="141"/>
      <c r="PUA54" s="142"/>
      <c r="PUB54" s="142"/>
      <c r="PUC54" s="143"/>
      <c r="PUD54" s="144"/>
      <c r="PUE54" s="144"/>
      <c r="PUF54" s="144"/>
      <c r="PUG54" s="141"/>
      <c r="PUH54" s="141"/>
      <c r="PUI54" s="142"/>
      <c r="PUJ54" s="142"/>
      <c r="PUK54" s="143"/>
      <c r="PUL54" s="144"/>
      <c r="PUM54" s="144"/>
      <c r="PUN54" s="144"/>
      <c r="PUO54" s="141"/>
      <c r="PUP54" s="141"/>
      <c r="PUQ54" s="142"/>
      <c r="PUR54" s="142"/>
      <c r="PUS54" s="143"/>
      <c r="PUT54" s="144"/>
      <c r="PUU54" s="144"/>
      <c r="PUV54" s="144"/>
      <c r="PUW54" s="141"/>
      <c r="PUX54" s="141"/>
      <c r="PUY54" s="142"/>
      <c r="PUZ54" s="142"/>
      <c r="PVA54" s="143"/>
      <c r="PVB54" s="144"/>
      <c r="PVC54" s="144"/>
      <c r="PVD54" s="144"/>
      <c r="PVE54" s="141"/>
      <c r="PVF54" s="141"/>
      <c r="PVG54" s="142"/>
      <c r="PVH54" s="142"/>
      <c r="PVI54" s="143"/>
      <c r="PVJ54" s="144"/>
      <c r="PVK54" s="144"/>
      <c r="PVL54" s="144"/>
      <c r="PVM54" s="141"/>
      <c r="PVN54" s="141"/>
      <c r="PVO54" s="142"/>
      <c r="PVP54" s="142"/>
      <c r="PVQ54" s="143"/>
      <c r="PVR54" s="144"/>
      <c r="PVS54" s="144"/>
      <c r="PVT54" s="144"/>
      <c r="PVU54" s="141"/>
      <c r="PVV54" s="141"/>
      <c r="PVW54" s="142"/>
      <c r="PVX54" s="142"/>
      <c r="PVY54" s="143"/>
      <c r="PVZ54" s="144"/>
      <c r="PWA54" s="144"/>
      <c r="PWB54" s="144"/>
      <c r="PWC54" s="141"/>
      <c r="PWD54" s="141"/>
      <c r="PWE54" s="142"/>
      <c r="PWF54" s="142"/>
      <c r="PWG54" s="143"/>
      <c r="PWH54" s="144"/>
      <c r="PWI54" s="144"/>
      <c r="PWJ54" s="144"/>
      <c r="PWK54" s="141"/>
      <c r="PWL54" s="141"/>
      <c r="PWM54" s="142"/>
      <c r="PWN54" s="142"/>
      <c r="PWO54" s="143"/>
      <c r="PWP54" s="144"/>
      <c r="PWQ54" s="144"/>
      <c r="PWR54" s="144"/>
      <c r="PWS54" s="141"/>
      <c r="PWT54" s="141"/>
      <c r="PWU54" s="142"/>
      <c r="PWV54" s="142"/>
      <c r="PWW54" s="143"/>
      <c r="PWX54" s="144"/>
      <c r="PWY54" s="144"/>
      <c r="PWZ54" s="144"/>
      <c r="PXA54" s="141"/>
      <c r="PXB54" s="141"/>
      <c r="PXC54" s="142"/>
      <c r="PXD54" s="142"/>
      <c r="PXE54" s="143"/>
      <c r="PXF54" s="144"/>
      <c r="PXG54" s="144"/>
      <c r="PXH54" s="144"/>
      <c r="PXI54" s="141"/>
      <c r="PXJ54" s="141"/>
      <c r="PXK54" s="142"/>
      <c r="PXL54" s="142"/>
      <c r="PXM54" s="143"/>
      <c r="PXN54" s="144"/>
      <c r="PXO54" s="144"/>
      <c r="PXP54" s="144"/>
      <c r="PXQ54" s="141"/>
      <c r="PXR54" s="141"/>
      <c r="PXS54" s="142"/>
      <c r="PXT54" s="142"/>
      <c r="PXU54" s="143"/>
      <c r="PXV54" s="144"/>
      <c r="PXW54" s="144"/>
      <c r="PXX54" s="144"/>
      <c r="PXY54" s="141"/>
      <c r="PXZ54" s="141"/>
      <c r="PYA54" s="142"/>
      <c r="PYB54" s="142"/>
      <c r="PYC54" s="143"/>
      <c r="PYD54" s="144"/>
      <c r="PYE54" s="144"/>
      <c r="PYF54" s="144"/>
      <c r="PYG54" s="141"/>
      <c r="PYH54" s="141"/>
      <c r="PYI54" s="142"/>
      <c r="PYJ54" s="142"/>
      <c r="PYK54" s="143"/>
      <c r="PYL54" s="144"/>
      <c r="PYM54" s="144"/>
      <c r="PYN54" s="144"/>
      <c r="PYO54" s="141"/>
      <c r="PYP54" s="141"/>
      <c r="PYQ54" s="142"/>
      <c r="PYR54" s="142"/>
      <c r="PYS54" s="143"/>
      <c r="PYT54" s="144"/>
      <c r="PYU54" s="144"/>
      <c r="PYV54" s="144"/>
      <c r="PYW54" s="141"/>
      <c r="PYX54" s="141"/>
      <c r="PYY54" s="142"/>
      <c r="PYZ54" s="142"/>
      <c r="PZA54" s="143"/>
      <c r="PZB54" s="144"/>
      <c r="PZC54" s="144"/>
      <c r="PZD54" s="144"/>
      <c r="PZE54" s="141"/>
      <c r="PZF54" s="141"/>
      <c r="PZG54" s="142"/>
      <c r="PZH54" s="142"/>
      <c r="PZI54" s="143"/>
      <c r="PZJ54" s="144"/>
      <c r="PZK54" s="144"/>
      <c r="PZL54" s="144"/>
      <c r="PZM54" s="141"/>
      <c r="PZN54" s="141"/>
      <c r="PZO54" s="142"/>
      <c r="PZP54" s="142"/>
      <c r="PZQ54" s="143"/>
      <c r="PZR54" s="144"/>
      <c r="PZS54" s="144"/>
      <c r="PZT54" s="144"/>
      <c r="PZU54" s="141"/>
      <c r="PZV54" s="141"/>
      <c r="PZW54" s="142"/>
      <c r="PZX54" s="142"/>
      <c r="PZY54" s="143"/>
      <c r="PZZ54" s="144"/>
      <c r="QAA54" s="144"/>
      <c r="QAB54" s="144"/>
      <c r="QAC54" s="141"/>
      <c r="QAD54" s="141"/>
      <c r="QAE54" s="142"/>
      <c r="QAF54" s="142"/>
      <c r="QAG54" s="143"/>
      <c r="QAH54" s="144"/>
      <c r="QAI54" s="144"/>
      <c r="QAJ54" s="144"/>
      <c r="QAK54" s="141"/>
      <c r="QAL54" s="141"/>
      <c r="QAM54" s="142"/>
      <c r="QAN54" s="142"/>
      <c r="QAO54" s="143"/>
      <c r="QAP54" s="144"/>
      <c r="QAQ54" s="144"/>
      <c r="QAR54" s="144"/>
      <c r="QAS54" s="141"/>
      <c r="QAT54" s="141"/>
      <c r="QAU54" s="142"/>
      <c r="QAV54" s="142"/>
      <c r="QAW54" s="143"/>
      <c r="QAX54" s="144"/>
      <c r="QAY54" s="144"/>
      <c r="QAZ54" s="144"/>
      <c r="QBA54" s="141"/>
      <c r="QBB54" s="141"/>
      <c r="QBC54" s="142"/>
      <c r="QBD54" s="142"/>
      <c r="QBE54" s="143"/>
      <c r="QBF54" s="144"/>
      <c r="QBG54" s="144"/>
      <c r="QBH54" s="144"/>
      <c r="QBI54" s="141"/>
      <c r="QBJ54" s="141"/>
      <c r="QBK54" s="142"/>
      <c r="QBL54" s="142"/>
      <c r="QBM54" s="143"/>
      <c r="QBN54" s="144"/>
      <c r="QBO54" s="144"/>
      <c r="QBP54" s="144"/>
      <c r="QBQ54" s="141"/>
      <c r="QBR54" s="141"/>
      <c r="QBS54" s="142"/>
      <c r="QBT54" s="142"/>
      <c r="QBU54" s="143"/>
      <c r="QBV54" s="144"/>
      <c r="QBW54" s="144"/>
      <c r="QBX54" s="144"/>
      <c r="QBY54" s="141"/>
      <c r="QBZ54" s="141"/>
      <c r="QCA54" s="142"/>
      <c r="QCB54" s="142"/>
      <c r="QCC54" s="143"/>
      <c r="QCD54" s="144"/>
      <c r="QCE54" s="144"/>
      <c r="QCF54" s="144"/>
      <c r="QCG54" s="141"/>
      <c r="QCH54" s="141"/>
      <c r="QCI54" s="142"/>
      <c r="QCJ54" s="142"/>
      <c r="QCK54" s="143"/>
      <c r="QCL54" s="144"/>
      <c r="QCM54" s="144"/>
      <c r="QCN54" s="144"/>
      <c r="QCO54" s="141"/>
      <c r="QCP54" s="141"/>
      <c r="QCQ54" s="142"/>
      <c r="QCR54" s="142"/>
      <c r="QCS54" s="143"/>
      <c r="QCT54" s="144"/>
      <c r="QCU54" s="144"/>
      <c r="QCV54" s="144"/>
      <c r="QCW54" s="141"/>
      <c r="QCX54" s="141"/>
      <c r="QCY54" s="142"/>
      <c r="QCZ54" s="142"/>
      <c r="QDA54" s="143"/>
      <c r="QDB54" s="144"/>
      <c r="QDC54" s="144"/>
      <c r="QDD54" s="144"/>
      <c r="QDE54" s="141"/>
      <c r="QDF54" s="141"/>
      <c r="QDG54" s="142"/>
      <c r="QDH54" s="142"/>
      <c r="QDI54" s="143"/>
      <c r="QDJ54" s="144"/>
      <c r="QDK54" s="144"/>
      <c r="QDL54" s="144"/>
      <c r="QDM54" s="141"/>
      <c r="QDN54" s="141"/>
      <c r="QDO54" s="142"/>
      <c r="QDP54" s="142"/>
      <c r="QDQ54" s="143"/>
      <c r="QDR54" s="144"/>
      <c r="QDS54" s="144"/>
      <c r="QDT54" s="144"/>
      <c r="QDU54" s="141"/>
      <c r="QDV54" s="141"/>
      <c r="QDW54" s="142"/>
      <c r="QDX54" s="142"/>
      <c r="QDY54" s="143"/>
      <c r="QDZ54" s="144"/>
      <c r="QEA54" s="144"/>
      <c r="QEB54" s="144"/>
      <c r="QEC54" s="141"/>
      <c r="QED54" s="141"/>
      <c r="QEE54" s="142"/>
      <c r="QEF54" s="142"/>
      <c r="QEG54" s="143"/>
      <c r="QEH54" s="144"/>
      <c r="QEI54" s="144"/>
      <c r="QEJ54" s="144"/>
      <c r="QEK54" s="141"/>
      <c r="QEL54" s="141"/>
      <c r="QEM54" s="142"/>
      <c r="QEN54" s="142"/>
      <c r="QEO54" s="143"/>
      <c r="QEP54" s="144"/>
      <c r="QEQ54" s="144"/>
      <c r="QER54" s="144"/>
      <c r="QES54" s="141"/>
      <c r="QET54" s="141"/>
      <c r="QEU54" s="142"/>
      <c r="QEV54" s="142"/>
      <c r="QEW54" s="143"/>
      <c r="QEX54" s="144"/>
      <c r="QEY54" s="144"/>
      <c r="QEZ54" s="144"/>
      <c r="QFA54" s="141"/>
      <c r="QFB54" s="141"/>
      <c r="QFC54" s="142"/>
      <c r="QFD54" s="142"/>
      <c r="QFE54" s="143"/>
      <c r="QFF54" s="144"/>
      <c r="QFG54" s="144"/>
      <c r="QFH54" s="144"/>
      <c r="QFI54" s="141"/>
      <c r="QFJ54" s="141"/>
      <c r="QFK54" s="142"/>
      <c r="QFL54" s="142"/>
      <c r="QFM54" s="143"/>
      <c r="QFN54" s="144"/>
      <c r="QFO54" s="144"/>
      <c r="QFP54" s="144"/>
      <c r="QFQ54" s="141"/>
      <c r="QFR54" s="141"/>
      <c r="QFS54" s="142"/>
      <c r="QFT54" s="142"/>
      <c r="QFU54" s="143"/>
      <c r="QFV54" s="144"/>
      <c r="QFW54" s="144"/>
      <c r="QFX54" s="144"/>
      <c r="QFY54" s="141"/>
      <c r="QFZ54" s="141"/>
      <c r="QGA54" s="142"/>
      <c r="QGB54" s="142"/>
      <c r="QGC54" s="143"/>
      <c r="QGD54" s="144"/>
      <c r="QGE54" s="144"/>
      <c r="QGF54" s="144"/>
      <c r="QGG54" s="141"/>
      <c r="QGH54" s="141"/>
      <c r="QGI54" s="142"/>
      <c r="QGJ54" s="142"/>
      <c r="QGK54" s="143"/>
      <c r="QGL54" s="144"/>
      <c r="QGM54" s="144"/>
      <c r="QGN54" s="144"/>
      <c r="QGO54" s="141"/>
      <c r="QGP54" s="141"/>
      <c r="QGQ54" s="142"/>
      <c r="QGR54" s="142"/>
      <c r="QGS54" s="143"/>
      <c r="QGT54" s="144"/>
      <c r="QGU54" s="144"/>
      <c r="QGV54" s="144"/>
      <c r="QGW54" s="141"/>
      <c r="QGX54" s="141"/>
      <c r="QGY54" s="142"/>
      <c r="QGZ54" s="142"/>
      <c r="QHA54" s="143"/>
      <c r="QHB54" s="144"/>
      <c r="QHC54" s="144"/>
      <c r="QHD54" s="144"/>
      <c r="QHE54" s="141"/>
      <c r="QHF54" s="141"/>
      <c r="QHG54" s="142"/>
      <c r="QHH54" s="142"/>
      <c r="QHI54" s="143"/>
      <c r="QHJ54" s="144"/>
      <c r="QHK54" s="144"/>
      <c r="QHL54" s="144"/>
      <c r="QHM54" s="141"/>
      <c r="QHN54" s="141"/>
      <c r="QHO54" s="142"/>
      <c r="QHP54" s="142"/>
      <c r="QHQ54" s="143"/>
      <c r="QHR54" s="144"/>
      <c r="QHS54" s="144"/>
      <c r="QHT54" s="144"/>
      <c r="QHU54" s="141"/>
      <c r="QHV54" s="141"/>
      <c r="QHW54" s="142"/>
      <c r="QHX54" s="142"/>
      <c r="QHY54" s="143"/>
      <c r="QHZ54" s="144"/>
      <c r="QIA54" s="144"/>
      <c r="QIB54" s="144"/>
      <c r="QIC54" s="141"/>
      <c r="QID54" s="141"/>
      <c r="QIE54" s="142"/>
      <c r="QIF54" s="142"/>
      <c r="QIG54" s="143"/>
      <c r="QIH54" s="144"/>
      <c r="QII54" s="144"/>
      <c r="QIJ54" s="144"/>
      <c r="QIK54" s="141"/>
      <c r="QIL54" s="141"/>
      <c r="QIM54" s="142"/>
      <c r="QIN54" s="142"/>
      <c r="QIO54" s="143"/>
      <c r="QIP54" s="144"/>
      <c r="QIQ54" s="144"/>
      <c r="QIR54" s="144"/>
      <c r="QIS54" s="141"/>
      <c r="QIT54" s="141"/>
      <c r="QIU54" s="142"/>
      <c r="QIV54" s="142"/>
      <c r="QIW54" s="143"/>
      <c r="QIX54" s="144"/>
      <c r="QIY54" s="144"/>
      <c r="QIZ54" s="144"/>
      <c r="QJA54" s="141"/>
      <c r="QJB54" s="141"/>
      <c r="QJC54" s="142"/>
      <c r="QJD54" s="142"/>
      <c r="QJE54" s="143"/>
      <c r="QJF54" s="144"/>
      <c r="QJG54" s="144"/>
      <c r="QJH54" s="144"/>
      <c r="QJI54" s="141"/>
      <c r="QJJ54" s="141"/>
      <c r="QJK54" s="142"/>
      <c r="QJL54" s="142"/>
      <c r="QJM54" s="143"/>
      <c r="QJN54" s="144"/>
      <c r="QJO54" s="144"/>
      <c r="QJP54" s="144"/>
      <c r="QJQ54" s="141"/>
      <c r="QJR54" s="141"/>
      <c r="QJS54" s="142"/>
      <c r="QJT54" s="142"/>
      <c r="QJU54" s="143"/>
      <c r="QJV54" s="144"/>
      <c r="QJW54" s="144"/>
      <c r="QJX54" s="144"/>
      <c r="QJY54" s="141"/>
      <c r="QJZ54" s="141"/>
      <c r="QKA54" s="142"/>
      <c r="QKB54" s="142"/>
      <c r="QKC54" s="143"/>
      <c r="QKD54" s="144"/>
      <c r="QKE54" s="144"/>
      <c r="QKF54" s="144"/>
      <c r="QKG54" s="141"/>
      <c r="QKH54" s="141"/>
      <c r="QKI54" s="142"/>
      <c r="QKJ54" s="142"/>
      <c r="QKK54" s="143"/>
      <c r="QKL54" s="144"/>
      <c r="QKM54" s="144"/>
      <c r="QKN54" s="144"/>
      <c r="QKO54" s="141"/>
      <c r="QKP54" s="141"/>
      <c r="QKQ54" s="142"/>
      <c r="QKR54" s="142"/>
      <c r="QKS54" s="143"/>
      <c r="QKT54" s="144"/>
      <c r="QKU54" s="144"/>
      <c r="QKV54" s="144"/>
      <c r="QKW54" s="141"/>
      <c r="QKX54" s="141"/>
      <c r="QKY54" s="142"/>
      <c r="QKZ54" s="142"/>
      <c r="QLA54" s="143"/>
      <c r="QLB54" s="144"/>
      <c r="QLC54" s="144"/>
      <c r="QLD54" s="144"/>
      <c r="QLE54" s="141"/>
      <c r="QLF54" s="141"/>
      <c r="QLG54" s="142"/>
      <c r="QLH54" s="142"/>
      <c r="QLI54" s="143"/>
      <c r="QLJ54" s="144"/>
      <c r="QLK54" s="144"/>
      <c r="QLL54" s="144"/>
      <c r="QLM54" s="141"/>
      <c r="QLN54" s="141"/>
      <c r="QLO54" s="142"/>
      <c r="QLP54" s="142"/>
      <c r="QLQ54" s="143"/>
      <c r="QLR54" s="144"/>
      <c r="QLS54" s="144"/>
      <c r="QLT54" s="144"/>
      <c r="QLU54" s="141"/>
      <c r="QLV54" s="141"/>
      <c r="QLW54" s="142"/>
      <c r="QLX54" s="142"/>
      <c r="QLY54" s="143"/>
      <c r="QLZ54" s="144"/>
      <c r="QMA54" s="144"/>
      <c r="QMB54" s="144"/>
      <c r="QMC54" s="141"/>
      <c r="QMD54" s="141"/>
      <c r="QME54" s="142"/>
      <c r="QMF54" s="142"/>
      <c r="QMG54" s="143"/>
      <c r="QMH54" s="144"/>
      <c r="QMI54" s="144"/>
      <c r="QMJ54" s="144"/>
      <c r="QMK54" s="141"/>
      <c r="QML54" s="141"/>
      <c r="QMM54" s="142"/>
      <c r="QMN54" s="142"/>
      <c r="QMO54" s="143"/>
      <c r="QMP54" s="144"/>
      <c r="QMQ54" s="144"/>
      <c r="QMR54" s="144"/>
      <c r="QMS54" s="141"/>
      <c r="QMT54" s="141"/>
      <c r="QMU54" s="142"/>
      <c r="QMV54" s="142"/>
      <c r="QMW54" s="143"/>
      <c r="QMX54" s="144"/>
      <c r="QMY54" s="144"/>
      <c r="QMZ54" s="144"/>
      <c r="QNA54" s="141"/>
      <c r="QNB54" s="141"/>
      <c r="QNC54" s="142"/>
      <c r="QND54" s="142"/>
      <c r="QNE54" s="143"/>
      <c r="QNF54" s="144"/>
      <c r="QNG54" s="144"/>
      <c r="QNH54" s="144"/>
      <c r="QNI54" s="141"/>
      <c r="QNJ54" s="141"/>
      <c r="QNK54" s="142"/>
      <c r="QNL54" s="142"/>
      <c r="QNM54" s="143"/>
      <c r="QNN54" s="144"/>
      <c r="QNO54" s="144"/>
      <c r="QNP54" s="144"/>
      <c r="QNQ54" s="141"/>
      <c r="QNR54" s="141"/>
      <c r="QNS54" s="142"/>
      <c r="QNT54" s="142"/>
      <c r="QNU54" s="143"/>
      <c r="QNV54" s="144"/>
      <c r="QNW54" s="144"/>
      <c r="QNX54" s="144"/>
      <c r="QNY54" s="141"/>
      <c r="QNZ54" s="141"/>
      <c r="QOA54" s="142"/>
      <c r="QOB54" s="142"/>
      <c r="QOC54" s="143"/>
      <c r="QOD54" s="144"/>
      <c r="QOE54" s="144"/>
      <c r="QOF54" s="144"/>
      <c r="QOG54" s="141"/>
      <c r="QOH54" s="141"/>
      <c r="QOI54" s="142"/>
      <c r="QOJ54" s="142"/>
      <c r="QOK54" s="143"/>
      <c r="QOL54" s="144"/>
      <c r="QOM54" s="144"/>
      <c r="QON54" s="144"/>
      <c r="QOO54" s="141"/>
      <c r="QOP54" s="141"/>
      <c r="QOQ54" s="142"/>
      <c r="QOR54" s="142"/>
      <c r="QOS54" s="143"/>
      <c r="QOT54" s="144"/>
      <c r="QOU54" s="144"/>
      <c r="QOV54" s="144"/>
      <c r="QOW54" s="141"/>
      <c r="QOX54" s="141"/>
      <c r="QOY54" s="142"/>
      <c r="QOZ54" s="142"/>
      <c r="QPA54" s="143"/>
      <c r="QPB54" s="144"/>
      <c r="QPC54" s="144"/>
      <c r="QPD54" s="144"/>
      <c r="QPE54" s="141"/>
      <c r="QPF54" s="141"/>
      <c r="QPG54" s="142"/>
      <c r="QPH54" s="142"/>
      <c r="QPI54" s="143"/>
      <c r="QPJ54" s="144"/>
      <c r="QPK54" s="144"/>
      <c r="QPL54" s="144"/>
      <c r="QPM54" s="141"/>
      <c r="QPN54" s="141"/>
      <c r="QPO54" s="142"/>
      <c r="QPP54" s="142"/>
      <c r="QPQ54" s="143"/>
      <c r="QPR54" s="144"/>
      <c r="QPS54" s="144"/>
      <c r="QPT54" s="144"/>
      <c r="QPU54" s="141"/>
      <c r="QPV54" s="141"/>
      <c r="QPW54" s="142"/>
      <c r="QPX54" s="142"/>
      <c r="QPY54" s="143"/>
      <c r="QPZ54" s="144"/>
      <c r="QQA54" s="144"/>
      <c r="QQB54" s="144"/>
      <c r="QQC54" s="141"/>
      <c r="QQD54" s="141"/>
      <c r="QQE54" s="142"/>
      <c r="QQF54" s="142"/>
      <c r="QQG54" s="143"/>
      <c r="QQH54" s="144"/>
      <c r="QQI54" s="144"/>
      <c r="QQJ54" s="144"/>
      <c r="QQK54" s="141"/>
      <c r="QQL54" s="141"/>
      <c r="QQM54" s="142"/>
      <c r="QQN54" s="142"/>
      <c r="QQO54" s="143"/>
      <c r="QQP54" s="144"/>
      <c r="QQQ54" s="144"/>
      <c r="QQR54" s="144"/>
      <c r="QQS54" s="141"/>
      <c r="QQT54" s="141"/>
      <c r="QQU54" s="142"/>
      <c r="QQV54" s="142"/>
      <c r="QQW54" s="143"/>
      <c r="QQX54" s="144"/>
      <c r="QQY54" s="144"/>
      <c r="QQZ54" s="144"/>
      <c r="QRA54" s="141"/>
      <c r="QRB54" s="141"/>
      <c r="QRC54" s="142"/>
      <c r="QRD54" s="142"/>
      <c r="QRE54" s="143"/>
      <c r="QRF54" s="144"/>
      <c r="QRG54" s="144"/>
      <c r="QRH54" s="144"/>
      <c r="QRI54" s="141"/>
      <c r="QRJ54" s="141"/>
      <c r="QRK54" s="142"/>
      <c r="QRL54" s="142"/>
      <c r="QRM54" s="143"/>
      <c r="QRN54" s="144"/>
      <c r="QRO54" s="144"/>
      <c r="QRP54" s="144"/>
      <c r="QRQ54" s="141"/>
      <c r="QRR54" s="141"/>
      <c r="QRS54" s="142"/>
      <c r="QRT54" s="142"/>
      <c r="QRU54" s="143"/>
      <c r="QRV54" s="144"/>
      <c r="QRW54" s="144"/>
      <c r="QRX54" s="144"/>
      <c r="QRY54" s="141"/>
      <c r="QRZ54" s="141"/>
      <c r="QSA54" s="142"/>
      <c r="QSB54" s="142"/>
      <c r="QSC54" s="143"/>
      <c r="QSD54" s="144"/>
      <c r="QSE54" s="144"/>
      <c r="QSF54" s="144"/>
      <c r="QSG54" s="141"/>
      <c r="QSH54" s="141"/>
      <c r="QSI54" s="142"/>
      <c r="QSJ54" s="142"/>
      <c r="QSK54" s="143"/>
      <c r="QSL54" s="144"/>
      <c r="QSM54" s="144"/>
      <c r="QSN54" s="144"/>
      <c r="QSO54" s="141"/>
      <c r="QSP54" s="141"/>
      <c r="QSQ54" s="142"/>
      <c r="QSR54" s="142"/>
      <c r="QSS54" s="143"/>
      <c r="QST54" s="144"/>
      <c r="QSU54" s="144"/>
      <c r="QSV54" s="144"/>
      <c r="QSW54" s="141"/>
      <c r="QSX54" s="141"/>
      <c r="QSY54" s="142"/>
      <c r="QSZ54" s="142"/>
      <c r="QTA54" s="143"/>
      <c r="QTB54" s="144"/>
      <c r="QTC54" s="144"/>
      <c r="QTD54" s="144"/>
      <c r="QTE54" s="141"/>
      <c r="QTF54" s="141"/>
      <c r="QTG54" s="142"/>
      <c r="QTH54" s="142"/>
      <c r="QTI54" s="143"/>
      <c r="QTJ54" s="144"/>
      <c r="QTK54" s="144"/>
      <c r="QTL54" s="144"/>
      <c r="QTM54" s="141"/>
      <c r="QTN54" s="141"/>
      <c r="QTO54" s="142"/>
      <c r="QTP54" s="142"/>
      <c r="QTQ54" s="143"/>
      <c r="QTR54" s="144"/>
      <c r="QTS54" s="144"/>
      <c r="QTT54" s="144"/>
      <c r="QTU54" s="141"/>
      <c r="QTV54" s="141"/>
      <c r="QTW54" s="142"/>
      <c r="QTX54" s="142"/>
      <c r="QTY54" s="143"/>
      <c r="QTZ54" s="144"/>
      <c r="QUA54" s="144"/>
      <c r="QUB54" s="144"/>
      <c r="QUC54" s="141"/>
      <c r="QUD54" s="141"/>
      <c r="QUE54" s="142"/>
      <c r="QUF54" s="142"/>
      <c r="QUG54" s="143"/>
      <c r="QUH54" s="144"/>
      <c r="QUI54" s="144"/>
      <c r="QUJ54" s="144"/>
      <c r="QUK54" s="141"/>
      <c r="QUL54" s="141"/>
      <c r="QUM54" s="142"/>
      <c r="QUN54" s="142"/>
      <c r="QUO54" s="143"/>
      <c r="QUP54" s="144"/>
      <c r="QUQ54" s="144"/>
      <c r="QUR54" s="144"/>
      <c r="QUS54" s="141"/>
      <c r="QUT54" s="141"/>
      <c r="QUU54" s="142"/>
      <c r="QUV54" s="142"/>
      <c r="QUW54" s="143"/>
      <c r="QUX54" s="144"/>
      <c r="QUY54" s="144"/>
      <c r="QUZ54" s="144"/>
      <c r="QVA54" s="141"/>
      <c r="QVB54" s="141"/>
      <c r="QVC54" s="142"/>
      <c r="QVD54" s="142"/>
      <c r="QVE54" s="143"/>
      <c r="QVF54" s="144"/>
      <c r="QVG54" s="144"/>
      <c r="QVH54" s="144"/>
      <c r="QVI54" s="141"/>
      <c r="QVJ54" s="141"/>
      <c r="QVK54" s="142"/>
      <c r="QVL54" s="142"/>
      <c r="QVM54" s="143"/>
      <c r="QVN54" s="144"/>
      <c r="QVO54" s="144"/>
      <c r="QVP54" s="144"/>
      <c r="QVQ54" s="141"/>
      <c r="QVR54" s="141"/>
      <c r="QVS54" s="142"/>
      <c r="QVT54" s="142"/>
      <c r="QVU54" s="143"/>
      <c r="QVV54" s="144"/>
      <c r="QVW54" s="144"/>
      <c r="QVX54" s="144"/>
      <c r="QVY54" s="141"/>
      <c r="QVZ54" s="141"/>
      <c r="QWA54" s="142"/>
      <c r="QWB54" s="142"/>
      <c r="QWC54" s="143"/>
      <c r="QWD54" s="144"/>
      <c r="QWE54" s="144"/>
      <c r="QWF54" s="144"/>
      <c r="QWG54" s="141"/>
      <c r="QWH54" s="141"/>
      <c r="QWI54" s="142"/>
      <c r="QWJ54" s="142"/>
      <c r="QWK54" s="143"/>
      <c r="QWL54" s="144"/>
      <c r="QWM54" s="144"/>
      <c r="QWN54" s="144"/>
      <c r="QWO54" s="141"/>
      <c r="QWP54" s="141"/>
      <c r="QWQ54" s="142"/>
      <c r="QWR54" s="142"/>
      <c r="QWS54" s="143"/>
      <c r="QWT54" s="144"/>
      <c r="QWU54" s="144"/>
      <c r="QWV54" s="144"/>
      <c r="QWW54" s="141"/>
      <c r="QWX54" s="141"/>
      <c r="QWY54" s="142"/>
      <c r="QWZ54" s="142"/>
      <c r="QXA54" s="143"/>
      <c r="QXB54" s="144"/>
      <c r="QXC54" s="144"/>
      <c r="QXD54" s="144"/>
      <c r="QXE54" s="141"/>
      <c r="QXF54" s="141"/>
      <c r="QXG54" s="142"/>
      <c r="QXH54" s="142"/>
      <c r="QXI54" s="143"/>
      <c r="QXJ54" s="144"/>
      <c r="QXK54" s="144"/>
      <c r="QXL54" s="144"/>
      <c r="QXM54" s="141"/>
      <c r="QXN54" s="141"/>
      <c r="QXO54" s="142"/>
      <c r="QXP54" s="142"/>
      <c r="QXQ54" s="143"/>
      <c r="QXR54" s="144"/>
      <c r="QXS54" s="144"/>
      <c r="QXT54" s="144"/>
      <c r="QXU54" s="141"/>
      <c r="QXV54" s="141"/>
      <c r="QXW54" s="142"/>
      <c r="QXX54" s="142"/>
      <c r="QXY54" s="143"/>
      <c r="QXZ54" s="144"/>
      <c r="QYA54" s="144"/>
      <c r="QYB54" s="144"/>
      <c r="QYC54" s="141"/>
      <c r="QYD54" s="141"/>
      <c r="QYE54" s="142"/>
      <c r="QYF54" s="142"/>
      <c r="QYG54" s="143"/>
      <c r="QYH54" s="144"/>
      <c r="QYI54" s="144"/>
      <c r="QYJ54" s="144"/>
      <c r="QYK54" s="141"/>
      <c r="QYL54" s="141"/>
      <c r="QYM54" s="142"/>
      <c r="QYN54" s="142"/>
      <c r="QYO54" s="143"/>
      <c r="QYP54" s="144"/>
      <c r="QYQ54" s="144"/>
      <c r="QYR54" s="144"/>
      <c r="QYS54" s="141"/>
      <c r="QYT54" s="141"/>
      <c r="QYU54" s="142"/>
      <c r="QYV54" s="142"/>
      <c r="QYW54" s="143"/>
      <c r="QYX54" s="144"/>
      <c r="QYY54" s="144"/>
      <c r="QYZ54" s="144"/>
      <c r="QZA54" s="141"/>
      <c r="QZB54" s="141"/>
      <c r="QZC54" s="142"/>
      <c r="QZD54" s="142"/>
      <c r="QZE54" s="143"/>
      <c r="QZF54" s="144"/>
      <c r="QZG54" s="144"/>
      <c r="QZH54" s="144"/>
      <c r="QZI54" s="141"/>
      <c r="QZJ54" s="141"/>
      <c r="QZK54" s="142"/>
      <c r="QZL54" s="142"/>
      <c r="QZM54" s="143"/>
      <c r="QZN54" s="144"/>
      <c r="QZO54" s="144"/>
      <c r="QZP54" s="144"/>
      <c r="QZQ54" s="141"/>
      <c r="QZR54" s="141"/>
      <c r="QZS54" s="142"/>
      <c r="QZT54" s="142"/>
      <c r="QZU54" s="143"/>
      <c r="QZV54" s="144"/>
      <c r="QZW54" s="144"/>
      <c r="QZX54" s="144"/>
      <c r="QZY54" s="141"/>
      <c r="QZZ54" s="141"/>
      <c r="RAA54" s="142"/>
      <c r="RAB54" s="142"/>
      <c r="RAC54" s="143"/>
      <c r="RAD54" s="144"/>
      <c r="RAE54" s="144"/>
      <c r="RAF54" s="144"/>
      <c r="RAG54" s="141"/>
      <c r="RAH54" s="141"/>
      <c r="RAI54" s="142"/>
      <c r="RAJ54" s="142"/>
      <c r="RAK54" s="143"/>
      <c r="RAL54" s="144"/>
      <c r="RAM54" s="144"/>
      <c r="RAN54" s="144"/>
      <c r="RAO54" s="141"/>
      <c r="RAP54" s="141"/>
      <c r="RAQ54" s="142"/>
      <c r="RAR54" s="142"/>
      <c r="RAS54" s="143"/>
      <c r="RAT54" s="144"/>
      <c r="RAU54" s="144"/>
      <c r="RAV54" s="144"/>
      <c r="RAW54" s="141"/>
      <c r="RAX54" s="141"/>
      <c r="RAY54" s="142"/>
      <c r="RAZ54" s="142"/>
      <c r="RBA54" s="143"/>
      <c r="RBB54" s="144"/>
      <c r="RBC54" s="144"/>
      <c r="RBD54" s="144"/>
      <c r="RBE54" s="141"/>
      <c r="RBF54" s="141"/>
      <c r="RBG54" s="142"/>
      <c r="RBH54" s="142"/>
      <c r="RBI54" s="143"/>
      <c r="RBJ54" s="144"/>
      <c r="RBK54" s="144"/>
      <c r="RBL54" s="144"/>
      <c r="RBM54" s="141"/>
      <c r="RBN54" s="141"/>
      <c r="RBO54" s="142"/>
      <c r="RBP54" s="142"/>
      <c r="RBQ54" s="143"/>
      <c r="RBR54" s="144"/>
      <c r="RBS54" s="144"/>
      <c r="RBT54" s="144"/>
      <c r="RBU54" s="141"/>
      <c r="RBV54" s="141"/>
      <c r="RBW54" s="142"/>
      <c r="RBX54" s="142"/>
      <c r="RBY54" s="143"/>
      <c r="RBZ54" s="144"/>
      <c r="RCA54" s="144"/>
      <c r="RCB54" s="144"/>
      <c r="RCC54" s="141"/>
      <c r="RCD54" s="141"/>
      <c r="RCE54" s="142"/>
      <c r="RCF54" s="142"/>
      <c r="RCG54" s="143"/>
      <c r="RCH54" s="144"/>
      <c r="RCI54" s="144"/>
      <c r="RCJ54" s="144"/>
      <c r="RCK54" s="141"/>
      <c r="RCL54" s="141"/>
      <c r="RCM54" s="142"/>
      <c r="RCN54" s="142"/>
      <c r="RCO54" s="143"/>
      <c r="RCP54" s="144"/>
      <c r="RCQ54" s="144"/>
      <c r="RCR54" s="144"/>
      <c r="RCS54" s="141"/>
      <c r="RCT54" s="141"/>
      <c r="RCU54" s="142"/>
      <c r="RCV54" s="142"/>
      <c r="RCW54" s="143"/>
      <c r="RCX54" s="144"/>
      <c r="RCY54" s="144"/>
      <c r="RCZ54" s="144"/>
      <c r="RDA54" s="141"/>
      <c r="RDB54" s="141"/>
      <c r="RDC54" s="142"/>
      <c r="RDD54" s="142"/>
      <c r="RDE54" s="143"/>
      <c r="RDF54" s="144"/>
      <c r="RDG54" s="144"/>
      <c r="RDH54" s="144"/>
      <c r="RDI54" s="141"/>
      <c r="RDJ54" s="141"/>
      <c r="RDK54" s="142"/>
      <c r="RDL54" s="142"/>
      <c r="RDM54" s="143"/>
      <c r="RDN54" s="144"/>
      <c r="RDO54" s="144"/>
      <c r="RDP54" s="144"/>
      <c r="RDQ54" s="141"/>
      <c r="RDR54" s="141"/>
      <c r="RDS54" s="142"/>
      <c r="RDT54" s="142"/>
      <c r="RDU54" s="143"/>
      <c r="RDV54" s="144"/>
      <c r="RDW54" s="144"/>
      <c r="RDX54" s="144"/>
      <c r="RDY54" s="141"/>
      <c r="RDZ54" s="141"/>
      <c r="REA54" s="142"/>
      <c r="REB54" s="142"/>
      <c r="REC54" s="143"/>
      <c r="RED54" s="144"/>
      <c r="REE54" s="144"/>
      <c r="REF54" s="144"/>
      <c r="REG54" s="141"/>
      <c r="REH54" s="141"/>
      <c r="REI54" s="142"/>
      <c r="REJ54" s="142"/>
      <c r="REK54" s="143"/>
      <c r="REL54" s="144"/>
      <c r="REM54" s="144"/>
      <c r="REN54" s="144"/>
      <c r="REO54" s="141"/>
      <c r="REP54" s="141"/>
      <c r="REQ54" s="142"/>
      <c r="RER54" s="142"/>
      <c r="RES54" s="143"/>
      <c r="RET54" s="144"/>
      <c r="REU54" s="144"/>
      <c r="REV54" s="144"/>
      <c r="REW54" s="141"/>
      <c r="REX54" s="141"/>
      <c r="REY54" s="142"/>
      <c r="REZ54" s="142"/>
      <c r="RFA54" s="143"/>
      <c r="RFB54" s="144"/>
      <c r="RFC54" s="144"/>
      <c r="RFD54" s="144"/>
      <c r="RFE54" s="141"/>
      <c r="RFF54" s="141"/>
      <c r="RFG54" s="142"/>
      <c r="RFH54" s="142"/>
      <c r="RFI54" s="143"/>
      <c r="RFJ54" s="144"/>
      <c r="RFK54" s="144"/>
      <c r="RFL54" s="144"/>
      <c r="RFM54" s="141"/>
      <c r="RFN54" s="141"/>
      <c r="RFO54" s="142"/>
      <c r="RFP54" s="142"/>
      <c r="RFQ54" s="143"/>
      <c r="RFR54" s="144"/>
      <c r="RFS54" s="144"/>
      <c r="RFT54" s="144"/>
      <c r="RFU54" s="141"/>
      <c r="RFV54" s="141"/>
      <c r="RFW54" s="142"/>
      <c r="RFX54" s="142"/>
      <c r="RFY54" s="143"/>
      <c r="RFZ54" s="144"/>
      <c r="RGA54" s="144"/>
      <c r="RGB54" s="144"/>
      <c r="RGC54" s="141"/>
      <c r="RGD54" s="141"/>
      <c r="RGE54" s="142"/>
      <c r="RGF54" s="142"/>
      <c r="RGG54" s="143"/>
      <c r="RGH54" s="144"/>
      <c r="RGI54" s="144"/>
      <c r="RGJ54" s="144"/>
      <c r="RGK54" s="141"/>
      <c r="RGL54" s="141"/>
      <c r="RGM54" s="142"/>
      <c r="RGN54" s="142"/>
      <c r="RGO54" s="143"/>
      <c r="RGP54" s="144"/>
      <c r="RGQ54" s="144"/>
      <c r="RGR54" s="144"/>
      <c r="RGS54" s="141"/>
      <c r="RGT54" s="141"/>
      <c r="RGU54" s="142"/>
      <c r="RGV54" s="142"/>
      <c r="RGW54" s="143"/>
      <c r="RGX54" s="144"/>
      <c r="RGY54" s="144"/>
      <c r="RGZ54" s="144"/>
      <c r="RHA54" s="141"/>
      <c r="RHB54" s="141"/>
      <c r="RHC54" s="142"/>
      <c r="RHD54" s="142"/>
      <c r="RHE54" s="143"/>
      <c r="RHF54" s="144"/>
      <c r="RHG54" s="144"/>
      <c r="RHH54" s="144"/>
      <c r="RHI54" s="141"/>
      <c r="RHJ54" s="141"/>
      <c r="RHK54" s="142"/>
      <c r="RHL54" s="142"/>
      <c r="RHM54" s="143"/>
      <c r="RHN54" s="144"/>
      <c r="RHO54" s="144"/>
      <c r="RHP54" s="144"/>
      <c r="RHQ54" s="141"/>
      <c r="RHR54" s="141"/>
      <c r="RHS54" s="142"/>
      <c r="RHT54" s="142"/>
      <c r="RHU54" s="143"/>
      <c r="RHV54" s="144"/>
      <c r="RHW54" s="144"/>
      <c r="RHX54" s="144"/>
      <c r="RHY54" s="141"/>
      <c r="RHZ54" s="141"/>
      <c r="RIA54" s="142"/>
      <c r="RIB54" s="142"/>
      <c r="RIC54" s="143"/>
      <c r="RID54" s="144"/>
      <c r="RIE54" s="144"/>
      <c r="RIF54" s="144"/>
      <c r="RIG54" s="141"/>
      <c r="RIH54" s="141"/>
      <c r="RII54" s="142"/>
      <c r="RIJ54" s="142"/>
      <c r="RIK54" s="143"/>
      <c r="RIL54" s="144"/>
      <c r="RIM54" s="144"/>
      <c r="RIN54" s="144"/>
      <c r="RIO54" s="141"/>
      <c r="RIP54" s="141"/>
      <c r="RIQ54" s="142"/>
      <c r="RIR54" s="142"/>
      <c r="RIS54" s="143"/>
      <c r="RIT54" s="144"/>
      <c r="RIU54" s="144"/>
      <c r="RIV54" s="144"/>
      <c r="RIW54" s="141"/>
      <c r="RIX54" s="141"/>
      <c r="RIY54" s="142"/>
      <c r="RIZ54" s="142"/>
      <c r="RJA54" s="143"/>
      <c r="RJB54" s="144"/>
      <c r="RJC54" s="144"/>
      <c r="RJD54" s="144"/>
      <c r="RJE54" s="141"/>
      <c r="RJF54" s="141"/>
      <c r="RJG54" s="142"/>
      <c r="RJH54" s="142"/>
      <c r="RJI54" s="143"/>
      <c r="RJJ54" s="144"/>
      <c r="RJK54" s="144"/>
      <c r="RJL54" s="144"/>
      <c r="RJM54" s="141"/>
      <c r="RJN54" s="141"/>
      <c r="RJO54" s="142"/>
      <c r="RJP54" s="142"/>
      <c r="RJQ54" s="143"/>
      <c r="RJR54" s="144"/>
      <c r="RJS54" s="144"/>
      <c r="RJT54" s="144"/>
      <c r="RJU54" s="141"/>
      <c r="RJV54" s="141"/>
      <c r="RJW54" s="142"/>
      <c r="RJX54" s="142"/>
      <c r="RJY54" s="143"/>
      <c r="RJZ54" s="144"/>
      <c r="RKA54" s="144"/>
      <c r="RKB54" s="144"/>
      <c r="RKC54" s="141"/>
      <c r="RKD54" s="141"/>
      <c r="RKE54" s="142"/>
      <c r="RKF54" s="142"/>
      <c r="RKG54" s="143"/>
      <c r="RKH54" s="144"/>
      <c r="RKI54" s="144"/>
      <c r="RKJ54" s="144"/>
      <c r="RKK54" s="141"/>
      <c r="RKL54" s="141"/>
      <c r="RKM54" s="142"/>
      <c r="RKN54" s="142"/>
      <c r="RKO54" s="143"/>
      <c r="RKP54" s="144"/>
      <c r="RKQ54" s="144"/>
      <c r="RKR54" s="144"/>
      <c r="RKS54" s="141"/>
      <c r="RKT54" s="141"/>
      <c r="RKU54" s="142"/>
      <c r="RKV54" s="142"/>
      <c r="RKW54" s="143"/>
      <c r="RKX54" s="144"/>
      <c r="RKY54" s="144"/>
      <c r="RKZ54" s="144"/>
      <c r="RLA54" s="141"/>
      <c r="RLB54" s="141"/>
      <c r="RLC54" s="142"/>
      <c r="RLD54" s="142"/>
      <c r="RLE54" s="143"/>
      <c r="RLF54" s="144"/>
      <c r="RLG54" s="144"/>
      <c r="RLH54" s="144"/>
      <c r="RLI54" s="141"/>
      <c r="RLJ54" s="141"/>
      <c r="RLK54" s="142"/>
      <c r="RLL54" s="142"/>
      <c r="RLM54" s="143"/>
      <c r="RLN54" s="144"/>
      <c r="RLO54" s="144"/>
      <c r="RLP54" s="144"/>
      <c r="RLQ54" s="141"/>
      <c r="RLR54" s="141"/>
      <c r="RLS54" s="142"/>
      <c r="RLT54" s="142"/>
      <c r="RLU54" s="143"/>
      <c r="RLV54" s="144"/>
      <c r="RLW54" s="144"/>
      <c r="RLX54" s="144"/>
      <c r="RLY54" s="141"/>
      <c r="RLZ54" s="141"/>
      <c r="RMA54" s="142"/>
      <c r="RMB54" s="142"/>
      <c r="RMC54" s="143"/>
      <c r="RMD54" s="144"/>
      <c r="RME54" s="144"/>
      <c r="RMF54" s="144"/>
      <c r="RMG54" s="141"/>
      <c r="RMH54" s="141"/>
      <c r="RMI54" s="142"/>
      <c r="RMJ54" s="142"/>
      <c r="RMK54" s="143"/>
      <c r="RML54" s="144"/>
      <c r="RMM54" s="144"/>
      <c r="RMN54" s="144"/>
      <c r="RMO54" s="141"/>
      <c r="RMP54" s="141"/>
      <c r="RMQ54" s="142"/>
      <c r="RMR54" s="142"/>
      <c r="RMS54" s="143"/>
      <c r="RMT54" s="144"/>
      <c r="RMU54" s="144"/>
      <c r="RMV54" s="144"/>
      <c r="RMW54" s="141"/>
      <c r="RMX54" s="141"/>
      <c r="RMY54" s="142"/>
      <c r="RMZ54" s="142"/>
      <c r="RNA54" s="143"/>
      <c r="RNB54" s="144"/>
      <c r="RNC54" s="144"/>
      <c r="RND54" s="144"/>
      <c r="RNE54" s="141"/>
      <c r="RNF54" s="141"/>
      <c r="RNG54" s="142"/>
      <c r="RNH54" s="142"/>
      <c r="RNI54" s="143"/>
      <c r="RNJ54" s="144"/>
      <c r="RNK54" s="144"/>
      <c r="RNL54" s="144"/>
      <c r="RNM54" s="141"/>
      <c r="RNN54" s="141"/>
      <c r="RNO54" s="142"/>
      <c r="RNP54" s="142"/>
      <c r="RNQ54" s="143"/>
      <c r="RNR54" s="144"/>
      <c r="RNS54" s="144"/>
      <c r="RNT54" s="144"/>
      <c r="RNU54" s="141"/>
      <c r="RNV54" s="141"/>
      <c r="RNW54" s="142"/>
      <c r="RNX54" s="142"/>
      <c r="RNY54" s="143"/>
      <c r="RNZ54" s="144"/>
      <c r="ROA54" s="144"/>
      <c r="ROB54" s="144"/>
      <c r="ROC54" s="141"/>
      <c r="ROD54" s="141"/>
      <c r="ROE54" s="142"/>
      <c r="ROF54" s="142"/>
      <c r="ROG54" s="143"/>
      <c r="ROH54" s="144"/>
      <c r="ROI54" s="144"/>
      <c r="ROJ54" s="144"/>
      <c r="ROK54" s="141"/>
      <c r="ROL54" s="141"/>
      <c r="ROM54" s="142"/>
      <c r="RON54" s="142"/>
      <c r="ROO54" s="143"/>
      <c r="ROP54" s="144"/>
      <c r="ROQ54" s="144"/>
      <c r="ROR54" s="144"/>
      <c r="ROS54" s="141"/>
      <c r="ROT54" s="141"/>
      <c r="ROU54" s="142"/>
      <c r="ROV54" s="142"/>
      <c r="ROW54" s="143"/>
      <c r="ROX54" s="144"/>
      <c r="ROY54" s="144"/>
      <c r="ROZ54" s="144"/>
      <c r="RPA54" s="141"/>
      <c r="RPB54" s="141"/>
      <c r="RPC54" s="142"/>
      <c r="RPD54" s="142"/>
      <c r="RPE54" s="143"/>
      <c r="RPF54" s="144"/>
      <c r="RPG54" s="144"/>
      <c r="RPH54" s="144"/>
      <c r="RPI54" s="141"/>
      <c r="RPJ54" s="141"/>
      <c r="RPK54" s="142"/>
      <c r="RPL54" s="142"/>
      <c r="RPM54" s="143"/>
      <c r="RPN54" s="144"/>
      <c r="RPO54" s="144"/>
      <c r="RPP54" s="144"/>
      <c r="RPQ54" s="141"/>
      <c r="RPR54" s="141"/>
      <c r="RPS54" s="142"/>
      <c r="RPT54" s="142"/>
      <c r="RPU54" s="143"/>
      <c r="RPV54" s="144"/>
      <c r="RPW54" s="144"/>
      <c r="RPX54" s="144"/>
      <c r="RPY54" s="141"/>
      <c r="RPZ54" s="141"/>
      <c r="RQA54" s="142"/>
      <c r="RQB54" s="142"/>
      <c r="RQC54" s="143"/>
      <c r="RQD54" s="144"/>
      <c r="RQE54" s="144"/>
      <c r="RQF54" s="144"/>
      <c r="RQG54" s="141"/>
      <c r="RQH54" s="141"/>
      <c r="RQI54" s="142"/>
      <c r="RQJ54" s="142"/>
      <c r="RQK54" s="143"/>
      <c r="RQL54" s="144"/>
      <c r="RQM54" s="144"/>
      <c r="RQN54" s="144"/>
      <c r="RQO54" s="141"/>
      <c r="RQP54" s="141"/>
      <c r="RQQ54" s="142"/>
      <c r="RQR54" s="142"/>
      <c r="RQS54" s="143"/>
      <c r="RQT54" s="144"/>
      <c r="RQU54" s="144"/>
      <c r="RQV54" s="144"/>
      <c r="RQW54" s="141"/>
      <c r="RQX54" s="141"/>
      <c r="RQY54" s="142"/>
      <c r="RQZ54" s="142"/>
      <c r="RRA54" s="143"/>
      <c r="RRB54" s="144"/>
      <c r="RRC54" s="144"/>
      <c r="RRD54" s="144"/>
      <c r="RRE54" s="141"/>
      <c r="RRF54" s="141"/>
      <c r="RRG54" s="142"/>
      <c r="RRH54" s="142"/>
      <c r="RRI54" s="143"/>
      <c r="RRJ54" s="144"/>
      <c r="RRK54" s="144"/>
      <c r="RRL54" s="144"/>
      <c r="RRM54" s="141"/>
      <c r="RRN54" s="141"/>
      <c r="RRO54" s="142"/>
      <c r="RRP54" s="142"/>
      <c r="RRQ54" s="143"/>
      <c r="RRR54" s="144"/>
      <c r="RRS54" s="144"/>
      <c r="RRT54" s="144"/>
      <c r="RRU54" s="141"/>
      <c r="RRV54" s="141"/>
      <c r="RRW54" s="142"/>
      <c r="RRX54" s="142"/>
      <c r="RRY54" s="143"/>
      <c r="RRZ54" s="144"/>
      <c r="RSA54" s="144"/>
      <c r="RSB54" s="144"/>
      <c r="RSC54" s="141"/>
      <c r="RSD54" s="141"/>
      <c r="RSE54" s="142"/>
      <c r="RSF54" s="142"/>
      <c r="RSG54" s="143"/>
      <c r="RSH54" s="144"/>
      <c r="RSI54" s="144"/>
      <c r="RSJ54" s="144"/>
      <c r="RSK54" s="141"/>
      <c r="RSL54" s="141"/>
      <c r="RSM54" s="142"/>
      <c r="RSN54" s="142"/>
      <c r="RSO54" s="143"/>
      <c r="RSP54" s="144"/>
      <c r="RSQ54" s="144"/>
      <c r="RSR54" s="144"/>
      <c r="RSS54" s="141"/>
      <c r="RST54" s="141"/>
      <c r="RSU54" s="142"/>
      <c r="RSV54" s="142"/>
      <c r="RSW54" s="143"/>
      <c r="RSX54" s="144"/>
      <c r="RSY54" s="144"/>
      <c r="RSZ54" s="144"/>
      <c r="RTA54" s="141"/>
      <c r="RTB54" s="141"/>
      <c r="RTC54" s="142"/>
      <c r="RTD54" s="142"/>
      <c r="RTE54" s="143"/>
      <c r="RTF54" s="144"/>
      <c r="RTG54" s="144"/>
      <c r="RTH54" s="144"/>
      <c r="RTI54" s="141"/>
      <c r="RTJ54" s="141"/>
      <c r="RTK54" s="142"/>
      <c r="RTL54" s="142"/>
      <c r="RTM54" s="143"/>
      <c r="RTN54" s="144"/>
      <c r="RTO54" s="144"/>
      <c r="RTP54" s="144"/>
      <c r="RTQ54" s="141"/>
      <c r="RTR54" s="141"/>
      <c r="RTS54" s="142"/>
      <c r="RTT54" s="142"/>
      <c r="RTU54" s="143"/>
      <c r="RTV54" s="144"/>
      <c r="RTW54" s="144"/>
      <c r="RTX54" s="144"/>
      <c r="RTY54" s="141"/>
      <c r="RTZ54" s="141"/>
      <c r="RUA54" s="142"/>
      <c r="RUB54" s="142"/>
      <c r="RUC54" s="143"/>
      <c r="RUD54" s="144"/>
      <c r="RUE54" s="144"/>
      <c r="RUF54" s="144"/>
      <c r="RUG54" s="141"/>
      <c r="RUH54" s="141"/>
      <c r="RUI54" s="142"/>
      <c r="RUJ54" s="142"/>
      <c r="RUK54" s="143"/>
      <c r="RUL54" s="144"/>
      <c r="RUM54" s="144"/>
      <c r="RUN54" s="144"/>
      <c r="RUO54" s="141"/>
      <c r="RUP54" s="141"/>
      <c r="RUQ54" s="142"/>
      <c r="RUR54" s="142"/>
      <c r="RUS54" s="143"/>
      <c r="RUT54" s="144"/>
      <c r="RUU54" s="144"/>
      <c r="RUV54" s="144"/>
      <c r="RUW54" s="141"/>
      <c r="RUX54" s="141"/>
      <c r="RUY54" s="142"/>
      <c r="RUZ54" s="142"/>
      <c r="RVA54" s="143"/>
      <c r="RVB54" s="144"/>
      <c r="RVC54" s="144"/>
      <c r="RVD54" s="144"/>
      <c r="RVE54" s="141"/>
      <c r="RVF54" s="141"/>
      <c r="RVG54" s="142"/>
      <c r="RVH54" s="142"/>
      <c r="RVI54" s="143"/>
      <c r="RVJ54" s="144"/>
      <c r="RVK54" s="144"/>
      <c r="RVL54" s="144"/>
      <c r="RVM54" s="141"/>
      <c r="RVN54" s="141"/>
      <c r="RVO54" s="142"/>
      <c r="RVP54" s="142"/>
      <c r="RVQ54" s="143"/>
      <c r="RVR54" s="144"/>
      <c r="RVS54" s="144"/>
      <c r="RVT54" s="144"/>
      <c r="RVU54" s="141"/>
      <c r="RVV54" s="141"/>
      <c r="RVW54" s="142"/>
      <c r="RVX54" s="142"/>
      <c r="RVY54" s="143"/>
      <c r="RVZ54" s="144"/>
      <c r="RWA54" s="144"/>
      <c r="RWB54" s="144"/>
      <c r="RWC54" s="141"/>
      <c r="RWD54" s="141"/>
      <c r="RWE54" s="142"/>
      <c r="RWF54" s="142"/>
      <c r="RWG54" s="143"/>
      <c r="RWH54" s="144"/>
      <c r="RWI54" s="144"/>
      <c r="RWJ54" s="144"/>
      <c r="RWK54" s="141"/>
      <c r="RWL54" s="141"/>
      <c r="RWM54" s="142"/>
      <c r="RWN54" s="142"/>
      <c r="RWO54" s="143"/>
      <c r="RWP54" s="144"/>
      <c r="RWQ54" s="144"/>
      <c r="RWR54" s="144"/>
      <c r="RWS54" s="141"/>
      <c r="RWT54" s="141"/>
      <c r="RWU54" s="142"/>
      <c r="RWV54" s="142"/>
      <c r="RWW54" s="143"/>
      <c r="RWX54" s="144"/>
      <c r="RWY54" s="144"/>
      <c r="RWZ54" s="144"/>
      <c r="RXA54" s="141"/>
      <c r="RXB54" s="141"/>
      <c r="RXC54" s="142"/>
      <c r="RXD54" s="142"/>
      <c r="RXE54" s="143"/>
      <c r="RXF54" s="144"/>
      <c r="RXG54" s="144"/>
      <c r="RXH54" s="144"/>
      <c r="RXI54" s="141"/>
      <c r="RXJ54" s="141"/>
      <c r="RXK54" s="142"/>
      <c r="RXL54" s="142"/>
      <c r="RXM54" s="143"/>
      <c r="RXN54" s="144"/>
      <c r="RXO54" s="144"/>
      <c r="RXP54" s="144"/>
      <c r="RXQ54" s="141"/>
      <c r="RXR54" s="141"/>
      <c r="RXS54" s="142"/>
      <c r="RXT54" s="142"/>
      <c r="RXU54" s="143"/>
      <c r="RXV54" s="144"/>
      <c r="RXW54" s="144"/>
      <c r="RXX54" s="144"/>
      <c r="RXY54" s="141"/>
      <c r="RXZ54" s="141"/>
      <c r="RYA54" s="142"/>
      <c r="RYB54" s="142"/>
      <c r="RYC54" s="143"/>
      <c r="RYD54" s="144"/>
      <c r="RYE54" s="144"/>
      <c r="RYF54" s="144"/>
      <c r="RYG54" s="141"/>
      <c r="RYH54" s="141"/>
      <c r="RYI54" s="142"/>
      <c r="RYJ54" s="142"/>
      <c r="RYK54" s="143"/>
      <c r="RYL54" s="144"/>
      <c r="RYM54" s="144"/>
      <c r="RYN54" s="144"/>
      <c r="RYO54" s="141"/>
      <c r="RYP54" s="141"/>
      <c r="RYQ54" s="142"/>
      <c r="RYR54" s="142"/>
      <c r="RYS54" s="143"/>
      <c r="RYT54" s="144"/>
      <c r="RYU54" s="144"/>
      <c r="RYV54" s="144"/>
      <c r="RYW54" s="141"/>
      <c r="RYX54" s="141"/>
      <c r="RYY54" s="142"/>
      <c r="RYZ54" s="142"/>
      <c r="RZA54" s="143"/>
      <c r="RZB54" s="144"/>
      <c r="RZC54" s="144"/>
      <c r="RZD54" s="144"/>
      <c r="RZE54" s="141"/>
      <c r="RZF54" s="141"/>
      <c r="RZG54" s="142"/>
      <c r="RZH54" s="142"/>
      <c r="RZI54" s="143"/>
      <c r="RZJ54" s="144"/>
      <c r="RZK54" s="144"/>
      <c r="RZL54" s="144"/>
      <c r="RZM54" s="141"/>
      <c r="RZN54" s="141"/>
      <c r="RZO54" s="142"/>
      <c r="RZP54" s="142"/>
      <c r="RZQ54" s="143"/>
      <c r="RZR54" s="144"/>
      <c r="RZS54" s="144"/>
      <c r="RZT54" s="144"/>
      <c r="RZU54" s="141"/>
      <c r="RZV54" s="141"/>
      <c r="RZW54" s="142"/>
      <c r="RZX54" s="142"/>
      <c r="RZY54" s="143"/>
      <c r="RZZ54" s="144"/>
      <c r="SAA54" s="144"/>
      <c r="SAB54" s="144"/>
      <c r="SAC54" s="141"/>
      <c r="SAD54" s="141"/>
      <c r="SAE54" s="142"/>
      <c r="SAF54" s="142"/>
      <c r="SAG54" s="143"/>
      <c r="SAH54" s="144"/>
      <c r="SAI54" s="144"/>
      <c r="SAJ54" s="144"/>
      <c r="SAK54" s="141"/>
      <c r="SAL54" s="141"/>
      <c r="SAM54" s="142"/>
      <c r="SAN54" s="142"/>
      <c r="SAO54" s="143"/>
      <c r="SAP54" s="144"/>
      <c r="SAQ54" s="144"/>
      <c r="SAR54" s="144"/>
      <c r="SAS54" s="141"/>
      <c r="SAT54" s="141"/>
      <c r="SAU54" s="142"/>
      <c r="SAV54" s="142"/>
      <c r="SAW54" s="143"/>
      <c r="SAX54" s="144"/>
      <c r="SAY54" s="144"/>
      <c r="SAZ54" s="144"/>
      <c r="SBA54" s="141"/>
      <c r="SBB54" s="141"/>
      <c r="SBC54" s="142"/>
      <c r="SBD54" s="142"/>
      <c r="SBE54" s="143"/>
      <c r="SBF54" s="144"/>
      <c r="SBG54" s="144"/>
      <c r="SBH54" s="144"/>
      <c r="SBI54" s="141"/>
      <c r="SBJ54" s="141"/>
      <c r="SBK54" s="142"/>
      <c r="SBL54" s="142"/>
      <c r="SBM54" s="143"/>
      <c r="SBN54" s="144"/>
      <c r="SBO54" s="144"/>
      <c r="SBP54" s="144"/>
      <c r="SBQ54" s="141"/>
      <c r="SBR54" s="141"/>
      <c r="SBS54" s="142"/>
      <c r="SBT54" s="142"/>
      <c r="SBU54" s="143"/>
      <c r="SBV54" s="144"/>
      <c r="SBW54" s="144"/>
      <c r="SBX54" s="144"/>
      <c r="SBY54" s="141"/>
      <c r="SBZ54" s="141"/>
      <c r="SCA54" s="142"/>
      <c r="SCB54" s="142"/>
      <c r="SCC54" s="143"/>
      <c r="SCD54" s="144"/>
      <c r="SCE54" s="144"/>
      <c r="SCF54" s="144"/>
      <c r="SCG54" s="141"/>
      <c r="SCH54" s="141"/>
      <c r="SCI54" s="142"/>
      <c r="SCJ54" s="142"/>
      <c r="SCK54" s="143"/>
      <c r="SCL54" s="144"/>
      <c r="SCM54" s="144"/>
      <c r="SCN54" s="144"/>
      <c r="SCO54" s="141"/>
      <c r="SCP54" s="141"/>
      <c r="SCQ54" s="142"/>
      <c r="SCR54" s="142"/>
      <c r="SCS54" s="143"/>
      <c r="SCT54" s="144"/>
      <c r="SCU54" s="144"/>
      <c r="SCV54" s="144"/>
      <c r="SCW54" s="141"/>
      <c r="SCX54" s="141"/>
      <c r="SCY54" s="142"/>
      <c r="SCZ54" s="142"/>
      <c r="SDA54" s="143"/>
      <c r="SDB54" s="144"/>
      <c r="SDC54" s="144"/>
      <c r="SDD54" s="144"/>
      <c r="SDE54" s="141"/>
      <c r="SDF54" s="141"/>
      <c r="SDG54" s="142"/>
      <c r="SDH54" s="142"/>
      <c r="SDI54" s="143"/>
      <c r="SDJ54" s="144"/>
      <c r="SDK54" s="144"/>
      <c r="SDL54" s="144"/>
      <c r="SDM54" s="141"/>
      <c r="SDN54" s="141"/>
      <c r="SDO54" s="142"/>
      <c r="SDP54" s="142"/>
      <c r="SDQ54" s="143"/>
      <c r="SDR54" s="144"/>
      <c r="SDS54" s="144"/>
      <c r="SDT54" s="144"/>
      <c r="SDU54" s="141"/>
      <c r="SDV54" s="141"/>
      <c r="SDW54" s="142"/>
      <c r="SDX54" s="142"/>
      <c r="SDY54" s="143"/>
      <c r="SDZ54" s="144"/>
      <c r="SEA54" s="144"/>
      <c r="SEB54" s="144"/>
      <c r="SEC54" s="141"/>
      <c r="SED54" s="141"/>
      <c r="SEE54" s="142"/>
      <c r="SEF54" s="142"/>
      <c r="SEG54" s="143"/>
      <c r="SEH54" s="144"/>
      <c r="SEI54" s="144"/>
      <c r="SEJ54" s="144"/>
      <c r="SEK54" s="141"/>
      <c r="SEL54" s="141"/>
      <c r="SEM54" s="142"/>
      <c r="SEN54" s="142"/>
      <c r="SEO54" s="143"/>
      <c r="SEP54" s="144"/>
      <c r="SEQ54" s="144"/>
      <c r="SER54" s="144"/>
      <c r="SES54" s="141"/>
      <c r="SET54" s="141"/>
      <c r="SEU54" s="142"/>
      <c r="SEV54" s="142"/>
      <c r="SEW54" s="143"/>
      <c r="SEX54" s="144"/>
      <c r="SEY54" s="144"/>
      <c r="SEZ54" s="144"/>
      <c r="SFA54" s="141"/>
      <c r="SFB54" s="141"/>
      <c r="SFC54" s="142"/>
      <c r="SFD54" s="142"/>
      <c r="SFE54" s="143"/>
      <c r="SFF54" s="144"/>
      <c r="SFG54" s="144"/>
      <c r="SFH54" s="144"/>
      <c r="SFI54" s="141"/>
      <c r="SFJ54" s="141"/>
      <c r="SFK54" s="142"/>
      <c r="SFL54" s="142"/>
      <c r="SFM54" s="143"/>
      <c r="SFN54" s="144"/>
      <c r="SFO54" s="144"/>
      <c r="SFP54" s="144"/>
      <c r="SFQ54" s="141"/>
      <c r="SFR54" s="141"/>
      <c r="SFS54" s="142"/>
      <c r="SFT54" s="142"/>
      <c r="SFU54" s="143"/>
      <c r="SFV54" s="144"/>
      <c r="SFW54" s="144"/>
      <c r="SFX54" s="144"/>
      <c r="SFY54" s="141"/>
      <c r="SFZ54" s="141"/>
      <c r="SGA54" s="142"/>
      <c r="SGB54" s="142"/>
      <c r="SGC54" s="143"/>
      <c r="SGD54" s="144"/>
      <c r="SGE54" s="144"/>
      <c r="SGF54" s="144"/>
      <c r="SGG54" s="141"/>
      <c r="SGH54" s="141"/>
      <c r="SGI54" s="142"/>
      <c r="SGJ54" s="142"/>
      <c r="SGK54" s="143"/>
      <c r="SGL54" s="144"/>
      <c r="SGM54" s="144"/>
      <c r="SGN54" s="144"/>
      <c r="SGO54" s="141"/>
      <c r="SGP54" s="141"/>
      <c r="SGQ54" s="142"/>
      <c r="SGR54" s="142"/>
      <c r="SGS54" s="143"/>
      <c r="SGT54" s="144"/>
      <c r="SGU54" s="144"/>
      <c r="SGV54" s="144"/>
      <c r="SGW54" s="141"/>
      <c r="SGX54" s="141"/>
      <c r="SGY54" s="142"/>
      <c r="SGZ54" s="142"/>
      <c r="SHA54" s="143"/>
      <c r="SHB54" s="144"/>
      <c r="SHC54" s="144"/>
      <c r="SHD54" s="144"/>
      <c r="SHE54" s="141"/>
      <c r="SHF54" s="141"/>
      <c r="SHG54" s="142"/>
      <c r="SHH54" s="142"/>
      <c r="SHI54" s="143"/>
      <c r="SHJ54" s="144"/>
      <c r="SHK54" s="144"/>
      <c r="SHL54" s="144"/>
      <c r="SHM54" s="141"/>
      <c r="SHN54" s="141"/>
      <c r="SHO54" s="142"/>
      <c r="SHP54" s="142"/>
      <c r="SHQ54" s="143"/>
      <c r="SHR54" s="144"/>
      <c r="SHS54" s="144"/>
      <c r="SHT54" s="144"/>
      <c r="SHU54" s="141"/>
      <c r="SHV54" s="141"/>
      <c r="SHW54" s="142"/>
      <c r="SHX54" s="142"/>
      <c r="SHY54" s="143"/>
      <c r="SHZ54" s="144"/>
      <c r="SIA54" s="144"/>
      <c r="SIB54" s="144"/>
      <c r="SIC54" s="141"/>
      <c r="SID54" s="141"/>
      <c r="SIE54" s="142"/>
      <c r="SIF54" s="142"/>
      <c r="SIG54" s="143"/>
      <c r="SIH54" s="144"/>
      <c r="SII54" s="144"/>
      <c r="SIJ54" s="144"/>
      <c r="SIK54" s="141"/>
      <c r="SIL54" s="141"/>
      <c r="SIM54" s="142"/>
      <c r="SIN54" s="142"/>
      <c r="SIO54" s="143"/>
      <c r="SIP54" s="144"/>
      <c r="SIQ54" s="144"/>
      <c r="SIR54" s="144"/>
      <c r="SIS54" s="141"/>
      <c r="SIT54" s="141"/>
      <c r="SIU54" s="142"/>
      <c r="SIV54" s="142"/>
      <c r="SIW54" s="143"/>
      <c r="SIX54" s="144"/>
      <c r="SIY54" s="144"/>
      <c r="SIZ54" s="144"/>
      <c r="SJA54" s="141"/>
      <c r="SJB54" s="141"/>
      <c r="SJC54" s="142"/>
      <c r="SJD54" s="142"/>
      <c r="SJE54" s="143"/>
      <c r="SJF54" s="144"/>
      <c r="SJG54" s="144"/>
      <c r="SJH54" s="144"/>
      <c r="SJI54" s="141"/>
      <c r="SJJ54" s="141"/>
      <c r="SJK54" s="142"/>
      <c r="SJL54" s="142"/>
      <c r="SJM54" s="143"/>
      <c r="SJN54" s="144"/>
      <c r="SJO54" s="144"/>
      <c r="SJP54" s="144"/>
      <c r="SJQ54" s="141"/>
      <c r="SJR54" s="141"/>
      <c r="SJS54" s="142"/>
      <c r="SJT54" s="142"/>
      <c r="SJU54" s="143"/>
      <c r="SJV54" s="144"/>
      <c r="SJW54" s="144"/>
      <c r="SJX54" s="144"/>
      <c r="SJY54" s="141"/>
      <c r="SJZ54" s="141"/>
      <c r="SKA54" s="142"/>
      <c r="SKB54" s="142"/>
      <c r="SKC54" s="143"/>
      <c r="SKD54" s="144"/>
      <c r="SKE54" s="144"/>
      <c r="SKF54" s="144"/>
      <c r="SKG54" s="141"/>
      <c r="SKH54" s="141"/>
      <c r="SKI54" s="142"/>
      <c r="SKJ54" s="142"/>
      <c r="SKK54" s="143"/>
      <c r="SKL54" s="144"/>
      <c r="SKM54" s="144"/>
      <c r="SKN54" s="144"/>
      <c r="SKO54" s="141"/>
      <c r="SKP54" s="141"/>
      <c r="SKQ54" s="142"/>
      <c r="SKR54" s="142"/>
      <c r="SKS54" s="143"/>
      <c r="SKT54" s="144"/>
      <c r="SKU54" s="144"/>
      <c r="SKV54" s="144"/>
      <c r="SKW54" s="141"/>
      <c r="SKX54" s="141"/>
      <c r="SKY54" s="142"/>
      <c r="SKZ54" s="142"/>
      <c r="SLA54" s="143"/>
      <c r="SLB54" s="144"/>
      <c r="SLC54" s="144"/>
      <c r="SLD54" s="144"/>
      <c r="SLE54" s="141"/>
      <c r="SLF54" s="141"/>
      <c r="SLG54" s="142"/>
      <c r="SLH54" s="142"/>
      <c r="SLI54" s="143"/>
      <c r="SLJ54" s="144"/>
      <c r="SLK54" s="144"/>
      <c r="SLL54" s="144"/>
      <c r="SLM54" s="141"/>
      <c r="SLN54" s="141"/>
      <c r="SLO54" s="142"/>
      <c r="SLP54" s="142"/>
      <c r="SLQ54" s="143"/>
      <c r="SLR54" s="144"/>
      <c r="SLS54" s="144"/>
      <c r="SLT54" s="144"/>
      <c r="SLU54" s="141"/>
      <c r="SLV54" s="141"/>
      <c r="SLW54" s="142"/>
      <c r="SLX54" s="142"/>
      <c r="SLY54" s="143"/>
      <c r="SLZ54" s="144"/>
      <c r="SMA54" s="144"/>
      <c r="SMB54" s="144"/>
      <c r="SMC54" s="141"/>
      <c r="SMD54" s="141"/>
      <c r="SME54" s="142"/>
      <c r="SMF54" s="142"/>
      <c r="SMG54" s="143"/>
      <c r="SMH54" s="144"/>
      <c r="SMI54" s="144"/>
      <c r="SMJ54" s="144"/>
      <c r="SMK54" s="141"/>
      <c r="SML54" s="141"/>
      <c r="SMM54" s="142"/>
      <c r="SMN54" s="142"/>
      <c r="SMO54" s="143"/>
      <c r="SMP54" s="144"/>
      <c r="SMQ54" s="144"/>
      <c r="SMR54" s="144"/>
      <c r="SMS54" s="141"/>
      <c r="SMT54" s="141"/>
      <c r="SMU54" s="142"/>
      <c r="SMV54" s="142"/>
      <c r="SMW54" s="143"/>
      <c r="SMX54" s="144"/>
      <c r="SMY54" s="144"/>
      <c r="SMZ54" s="144"/>
      <c r="SNA54" s="141"/>
      <c r="SNB54" s="141"/>
      <c r="SNC54" s="142"/>
      <c r="SND54" s="142"/>
      <c r="SNE54" s="143"/>
      <c r="SNF54" s="144"/>
      <c r="SNG54" s="144"/>
      <c r="SNH54" s="144"/>
      <c r="SNI54" s="141"/>
      <c r="SNJ54" s="141"/>
      <c r="SNK54" s="142"/>
      <c r="SNL54" s="142"/>
      <c r="SNM54" s="143"/>
      <c r="SNN54" s="144"/>
      <c r="SNO54" s="144"/>
      <c r="SNP54" s="144"/>
      <c r="SNQ54" s="141"/>
      <c r="SNR54" s="141"/>
      <c r="SNS54" s="142"/>
      <c r="SNT54" s="142"/>
      <c r="SNU54" s="143"/>
      <c r="SNV54" s="144"/>
      <c r="SNW54" s="144"/>
      <c r="SNX54" s="144"/>
      <c r="SNY54" s="141"/>
      <c r="SNZ54" s="141"/>
      <c r="SOA54" s="142"/>
      <c r="SOB54" s="142"/>
      <c r="SOC54" s="143"/>
      <c r="SOD54" s="144"/>
      <c r="SOE54" s="144"/>
      <c r="SOF54" s="144"/>
      <c r="SOG54" s="141"/>
      <c r="SOH54" s="141"/>
      <c r="SOI54" s="142"/>
      <c r="SOJ54" s="142"/>
      <c r="SOK54" s="143"/>
      <c r="SOL54" s="144"/>
      <c r="SOM54" s="144"/>
      <c r="SON54" s="144"/>
      <c r="SOO54" s="141"/>
      <c r="SOP54" s="141"/>
      <c r="SOQ54" s="142"/>
      <c r="SOR54" s="142"/>
      <c r="SOS54" s="143"/>
      <c r="SOT54" s="144"/>
      <c r="SOU54" s="144"/>
      <c r="SOV54" s="144"/>
      <c r="SOW54" s="141"/>
      <c r="SOX54" s="141"/>
      <c r="SOY54" s="142"/>
      <c r="SOZ54" s="142"/>
      <c r="SPA54" s="143"/>
      <c r="SPB54" s="144"/>
      <c r="SPC54" s="144"/>
      <c r="SPD54" s="144"/>
      <c r="SPE54" s="141"/>
      <c r="SPF54" s="141"/>
      <c r="SPG54" s="142"/>
      <c r="SPH54" s="142"/>
      <c r="SPI54" s="143"/>
      <c r="SPJ54" s="144"/>
      <c r="SPK54" s="144"/>
      <c r="SPL54" s="144"/>
      <c r="SPM54" s="141"/>
      <c r="SPN54" s="141"/>
      <c r="SPO54" s="142"/>
      <c r="SPP54" s="142"/>
      <c r="SPQ54" s="143"/>
      <c r="SPR54" s="144"/>
      <c r="SPS54" s="144"/>
      <c r="SPT54" s="144"/>
      <c r="SPU54" s="141"/>
      <c r="SPV54" s="141"/>
      <c r="SPW54" s="142"/>
      <c r="SPX54" s="142"/>
      <c r="SPY54" s="143"/>
      <c r="SPZ54" s="144"/>
      <c r="SQA54" s="144"/>
      <c r="SQB54" s="144"/>
      <c r="SQC54" s="141"/>
      <c r="SQD54" s="141"/>
      <c r="SQE54" s="142"/>
      <c r="SQF54" s="142"/>
      <c r="SQG54" s="143"/>
      <c r="SQH54" s="144"/>
      <c r="SQI54" s="144"/>
      <c r="SQJ54" s="144"/>
      <c r="SQK54" s="141"/>
      <c r="SQL54" s="141"/>
      <c r="SQM54" s="142"/>
      <c r="SQN54" s="142"/>
      <c r="SQO54" s="143"/>
      <c r="SQP54" s="144"/>
      <c r="SQQ54" s="144"/>
      <c r="SQR54" s="144"/>
      <c r="SQS54" s="141"/>
      <c r="SQT54" s="141"/>
      <c r="SQU54" s="142"/>
      <c r="SQV54" s="142"/>
      <c r="SQW54" s="143"/>
      <c r="SQX54" s="144"/>
      <c r="SQY54" s="144"/>
      <c r="SQZ54" s="144"/>
      <c r="SRA54" s="141"/>
      <c r="SRB54" s="141"/>
      <c r="SRC54" s="142"/>
      <c r="SRD54" s="142"/>
      <c r="SRE54" s="143"/>
      <c r="SRF54" s="144"/>
      <c r="SRG54" s="144"/>
      <c r="SRH54" s="144"/>
      <c r="SRI54" s="141"/>
      <c r="SRJ54" s="141"/>
      <c r="SRK54" s="142"/>
      <c r="SRL54" s="142"/>
      <c r="SRM54" s="143"/>
      <c r="SRN54" s="144"/>
      <c r="SRO54" s="144"/>
      <c r="SRP54" s="144"/>
      <c r="SRQ54" s="141"/>
      <c r="SRR54" s="141"/>
      <c r="SRS54" s="142"/>
      <c r="SRT54" s="142"/>
      <c r="SRU54" s="143"/>
      <c r="SRV54" s="144"/>
      <c r="SRW54" s="144"/>
      <c r="SRX54" s="144"/>
      <c r="SRY54" s="141"/>
      <c r="SRZ54" s="141"/>
      <c r="SSA54" s="142"/>
      <c r="SSB54" s="142"/>
      <c r="SSC54" s="143"/>
      <c r="SSD54" s="144"/>
      <c r="SSE54" s="144"/>
      <c r="SSF54" s="144"/>
      <c r="SSG54" s="141"/>
      <c r="SSH54" s="141"/>
      <c r="SSI54" s="142"/>
      <c r="SSJ54" s="142"/>
      <c r="SSK54" s="143"/>
      <c r="SSL54" s="144"/>
      <c r="SSM54" s="144"/>
      <c r="SSN54" s="144"/>
      <c r="SSO54" s="141"/>
      <c r="SSP54" s="141"/>
      <c r="SSQ54" s="142"/>
      <c r="SSR54" s="142"/>
      <c r="SSS54" s="143"/>
      <c r="SST54" s="144"/>
      <c r="SSU54" s="144"/>
      <c r="SSV54" s="144"/>
      <c r="SSW54" s="141"/>
      <c r="SSX54" s="141"/>
      <c r="SSY54" s="142"/>
      <c r="SSZ54" s="142"/>
      <c r="STA54" s="143"/>
      <c r="STB54" s="144"/>
      <c r="STC54" s="144"/>
      <c r="STD54" s="144"/>
      <c r="STE54" s="141"/>
      <c r="STF54" s="141"/>
      <c r="STG54" s="142"/>
      <c r="STH54" s="142"/>
      <c r="STI54" s="143"/>
      <c r="STJ54" s="144"/>
      <c r="STK54" s="144"/>
      <c r="STL54" s="144"/>
      <c r="STM54" s="141"/>
      <c r="STN54" s="141"/>
      <c r="STO54" s="142"/>
      <c r="STP54" s="142"/>
      <c r="STQ54" s="143"/>
      <c r="STR54" s="144"/>
      <c r="STS54" s="144"/>
      <c r="STT54" s="144"/>
      <c r="STU54" s="141"/>
      <c r="STV54" s="141"/>
      <c r="STW54" s="142"/>
      <c r="STX54" s="142"/>
      <c r="STY54" s="143"/>
      <c r="STZ54" s="144"/>
      <c r="SUA54" s="144"/>
      <c r="SUB54" s="144"/>
      <c r="SUC54" s="141"/>
      <c r="SUD54" s="141"/>
      <c r="SUE54" s="142"/>
      <c r="SUF54" s="142"/>
      <c r="SUG54" s="143"/>
      <c r="SUH54" s="144"/>
      <c r="SUI54" s="144"/>
      <c r="SUJ54" s="144"/>
      <c r="SUK54" s="141"/>
      <c r="SUL54" s="141"/>
      <c r="SUM54" s="142"/>
      <c r="SUN54" s="142"/>
      <c r="SUO54" s="143"/>
      <c r="SUP54" s="144"/>
      <c r="SUQ54" s="144"/>
      <c r="SUR54" s="144"/>
      <c r="SUS54" s="141"/>
      <c r="SUT54" s="141"/>
      <c r="SUU54" s="142"/>
      <c r="SUV54" s="142"/>
      <c r="SUW54" s="143"/>
      <c r="SUX54" s="144"/>
      <c r="SUY54" s="144"/>
      <c r="SUZ54" s="144"/>
      <c r="SVA54" s="141"/>
      <c r="SVB54" s="141"/>
      <c r="SVC54" s="142"/>
      <c r="SVD54" s="142"/>
      <c r="SVE54" s="143"/>
      <c r="SVF54" s="144"/>
      <c r="SVG54" s="144"/>
      <c r="SVH54" s="144"/>
      <c r="SVI54" s="141"/>
      <c r="SVJ54" s="141"/>
      <c r="SVK54" s="142"/>
      <c r="SVL54" s="142"/>
      <c r="SVM54" s="143"/>
      <c r="SVN54" s="144"/>
      <c r="SVO54" s="144"/>
      <c r="SVP54" s="144"/>
      <c r="SVQ54" s="141"/>
      <c r="SVR54" s="141"/>
      <c r="SVS54" s="142"/>
      <c r="SVT54" s="142"/>
      <c r="SVU54" s="143"/>
      <c r="SVV54" s="144"/>
      <c r="SVW54" s="144"/>
      <c r="SVX54" s="144"/>
      <c r="SVY54" s="141"/>
      <c r="SVZ54" s="141"/>
      <c r="SWA54" s="142"/>
      <c r="SWB54" s="142"/>
      <c r="SWC54" s="143"/>
      <c r="SWD54" s="144"/>
      <c r="SWE54" s="144"/>
      <c r="SWF54" s="144"/>
      <c r="SWG54" s="141"/>
      <c r="SWH54" s="141"/>
      <c r="SWI54" s="142"/>
      <c r="SWJ54" s="142"/>
      <c r="SWK54" s="143"/>
      <c r="SWL54" s="144"/>
      <c r="SWM54" s="144"/>
      <c r="SWN54" s="144"/>
      <c r="SWO54" s="141"/>
      <c r="SWP54" s="141"/>
      <c r="SWQ54" s="142"/>
      <c r="SWR54" s="142"/>
      <c r="SWS54" s="143"/>
      <c r="SWT54" s="144"/>
      <c r="SWU54" s="144"/>
      <c r="SWV54" s="144"/>
      <c r="SWW54" s="141"/>
      <c r="SWX54" s="141"/>
      <c r="SWY54" s="142"/>
      <c r="SWZ54" s="142"/>
      <c r="SXA54" s="143"/>
      <c r="SXB54" s="144"/>
      <c r="SXC54" s="144"/>
      <c r="SXD54" s="144"/>
      <c r="SXE54" s="141"/>
      <c r="SXF54" s="141"/>
      <c r="SXG54" s="142"/>
      <c r="SXH54" s="142"/>
      <c r="SXI54" s="143"/>
      <c r="SXJ54" s="144"/>
      <c r="SXK54" s="144"/>
      <c r="SXL54" s="144"/>
      <c r="SXM54" s="141"/>
      <c r="SXN54" s="141"/>
      <c r="SXO54" s="142"/>
      <c r="SXP54" s="142"/>
      <c r="SXQ54" s="143"/>
      <c r="SXR54" s="144"/>
      <c r="SXS54" s="144"/>
      <c r="SXT54" s="144"/>
      <c r="SXU54" s="141"/>
      <c r="SXV54" s="141"/>
      <c r="SXW54" s="142"/>
      <c r="SXX54" s="142"/>
      <c r="SXY54" s="143"/>
      <c r="SXZ54" s="144"/>
      <c r="SYA54" s="144"/>
      <c r="SYB54" s="144"/>
      <c r="SYC54" s="141"/>
      <c r="SYD54" s="141"/>
      <c r="SYE54" s="142"/>
      <c r="SYF54" s="142"/>
      <c r="SYG54" s="143"/>
      <c r="SYH54" s="144"/>
      <c r="SYI54" s="144"/>
      <c r="SYJ54" s="144"/>
      <c r="SYK54" s="141"/>
      <c r="SYL54" s="141"/>
      <c r="SYM54" s="142"/>
      <c r="SYN54" s="142"/>
      <c r="SYO54" s="143"/>
      <c r="SYP54" s="144"/>
      <c r="SYQ54" s="144"/>
      <c r="SYR54" s="144"/>
      <c r="SYS54" s="141"/>
      <c r="SYT54" s="141"/>
      <c r="SYU54" s="142"/>
      <c r="SYV54" s="142"/>
      <c r="SYW54" s="143"/>
      <c r="SYX54" s="144"/>
      <c r="SYY54" s="144"/>
      <c r="SYZ54" s="144"/>
      <c r="SZA54" s="141"/>
      <c r="SZB54" s="141"/>
      <c r="SZC54" s="142"/>
      <c r="SZD54" s="142"/>
      <c r="SZE54" s="143"/>
      <c r="SZF54" s="144"/>
      <c r="SZG54" s="144"/>
      <c r="SZH54" s="144"/>
      <c r="SZI54" s="141"/>
      <c r="SZJ54" s="141"/>
      <c r="SZK54" s="142"/>
      <c r="SZL54" s="142"/>
      <c r="SZM54" s="143"/>
      <c r="SZN54" s="144"/>
      <c r="SZO54" s="144"/>
      <c r="SZP54" s="144"/>
      <c r="SZQ54" s="141"/>
      <c r="SZR54" s="141"/>
      <c r="SZS54" s="142"/>
      <c r="SZT54" s="142"/>
      <c r="SZU54" s="143"/>
      <c r="SZV54" s="144"/>
      <c r="SZW54" s="144"/>
      <c r="SZX54" s="144"/>
      <c r="SZY54" s="141"/>
      <c r="SZZ54" s="141"/>
      <c r="TAA54" s="142"/>
      <c r="TAB54" s="142"/>
      <c r="TAC54" s="143"/>
      <c r="TAD54" s="144"/>
      <c r="TAE54" s="144"/>
      <c r="TAF54" s="144"/>
      <c r="TAG54" s="141"/>
      <c r="TAH54" s="141"/>
      <c r="TAI54" s="142"/>
      <c r="TAJ54" s="142"/>
      <c r="TAK54" s="143"/>
      <c r="TAL54" s="144"/>
      <c r="TAM54" s="144"/>
      <c r="TAN54" s="144"/>
      <c r="TAO54" s="141"/>
      <c r="TAP54" s="141"/>
      <c r="TAQ54" s="142"/>
      <c r="TAR54" s="142"/>
      <c r="TAS54" s="143"/>
      <c r="TAT54" s="144"/>
      <c r="TAU54" s="144"/>
      <c r="TAV54" s="144"/>
      <c r="TAW54" s="141"/>
      <c r="TAX54" s="141"/>
      <c r="TAY54" s="142"/>
      <c r="TAZ54" s="142"/>
      <c r="TBA54" s="143"/>
      <c r="TBB54" s="144"/>
      <c r="TBC54" s="144"/>
      <c r="TBD54" s="144"/>
      <c r="TBE54" s="141"/>
      <c r="TBF54" s="141"/>
      <c r="TBG54" s="142"/>
      <c r="TBH54" s="142"/>
      <c r="TBI54" s="143"/>
      <c r="TBJ54" s="144"/>
      <c r="TBK54" s="144"/>
      <c r="TBL54" s="144"/>
      <c r="TBM54" s="141"/>
      <c r="TBN54" s="141"/>
      <c r="TBO54" s="142"/>
      <c r="TBP54" s="142"/>
      <c r="TBQ54" s="143"/>
      <c r="TBR54" s="144"/>
      <c r="TBS54" s="144"/>
      <c r="TBT54" s="144"/>
      <c r="TBU54" s="141"/>
      <c r="TBV54" s="141"/>
      <c r="TBW54" s="142"/>
      <c r="TBX54" s="142"/>
      <c r="TBY54" s="143"/>
      <c r="TBZ54" s="144"/>
      <c r="TCA54" s="144"/>
      <c r="TCB54" s="144"/>
      <c r="TCC54" s="141"/>
      <c r="TCD54" s="141"/>
      <c r="TCE54" s="142"/>
      <c r="TCF54" s="142"/>
      <c r="TCG54" s="143"/>
      <c r="TCH54" s="144"/>
      <c r="TCI54" s="144"/>
      <c r="TCJ54" s="144"/>
      <c r="TCK54" s="141"/>
      <c r="TCL54" s="141"/>
      <c r="TCM54" s="142"/>
      <c r="TCN54" s="142"/>
      <c r="TCO54" s="143"/>
      <c r="TCP54" s="144"/>
      <c r="TCQ54" s="144"/>
      <c r="TCR54" s="144"/>
      <c r="TCS54" s="141"/>
      <c r="TCT54" s="141"/>
      <c r="TCU54" s="142"/>
      <c r="TCV54" s="142"/>
      <c r="TCW54" s="143"/>
      <c r="TCX54" s="144"/>
      <c r="TCY54" s="144"/>
      <c r="TCZ54" s="144"/>
      <c r="TDA54" s="141"/>
      <c r="TDB54" s="141"/>
      <c r="TDC54" s="142"/>
      <c r="TDD54" s="142"/>
      <c r="TDE54" s="143"/>
      <c r="TDF54" s="144"/>
      <c r="TDG54" s="144"/>
      <c r="TDH54" s="144"/>
      <c r="TDI54" s="141"/>
      <c r="TDJ54" s="141"/>
      <c r="TDK54" s="142"/>
      <c r="TDL54" s="142"/>
      <c r="TDM54" s="143"/>
      <c r="TDN54" s="144"/>
      <c r="TDO54" s="144"/>
      <c r="TDP54" s="144"/>
      <c r="TDQ54" s="141"/>
      <c r="TDR54" s="141"/>
      <c r="TDS54" s="142"/>
      <c r="TDT54" s="142"/>
      <c r="TDU54" s="143"/>
      <c r="TDV54" s="144"/>
      <c r="TDW54" s="144"/>
      <c r="TDX54" s="144"/>
      <c r="TDY54" s="141"/>
      <c r="TDZ54" s="141"/>
      <c r="TEA54" s="142"/>
      <c r="TEB54" s="142"/>
      <c r="TEC54" s="143"/>
      <c r="TED54" s="144"/>
      <c r="TEE54" s="144"/>
      <c r="TEF54" s="144"/>
      <c r="TEG54" s="141"/>
      <c r="TEH54" s="141"/>
      <c r="TEI54" s="142"/>
      <c r="TEJ54" s="142"/>
      <c r="TEK54" s="143"/>
      <c r="TEL54" s="144"/>
      <c r="TEM54" s="144"/>
      <c r="TEN54" s="144"/>
      <c r="TEO54" s="141"/>
      <c r="TEP54" s="141"/>
      <c r="TEQ54" s="142"/>
      <c r="TER54" s="142"/>
      <c r="TES54" s="143"/>
      <c r="TET54" s="144"/>
      <c r="TEU54" s="144"/>
      <c r="TEV54" s="144"/>
      <c r="TEW54" s="141"/>
      <c r="TEX54" s="141"/>
      <c r="TEY54" s="142"/>
      <c r="TEZ54" s="142"/>
      <c r="TFA54" s="143"/>
      <c r="TFB54" s="144"/>
      <c r="TFC54" s="144"/>
      <c r="TFD54" s="144"/>
      <c r="TFE54" s="141"/>
      <c r="TFF54" s="141"/>
      <c r="TFG54" s="142"/>
      <c r="TFH54" s="142"/>
      <c r="TFI54" s="143"/>
      <c r="TFJ54" s="144"/>
      <c r="TFK54" s="144"/>
      <c r="TFL54" s="144"/>
      <c r="TFM54" s="141"/>
      <c r="TFN54" s="141"/>
      <c r="TFO54" s="142"/>
      <c r="TFP54" s="142"/>
      <c r="TFQ54" s="143"/>
      <c r="TFR54" s="144"/>
      <c r="TFS54" s="144"/>
      <c r="TFT54" s="144"/>
      <c r="TFU54" s="141"/>
      <c r="TFV54" s="141"/>
      <c r="TFW54" s="142"/>
      <c r="TFX54" s="142"/>
      <c r="TFY54" s="143"/>
      <c r="TFZ54" s="144"/>
      <c r="TGA54" s="144"/>
      <c r="TGB54" s="144"/>
      <c r="TGC54" s="141"/>
      <c r="TGD54" s="141"/>
      <c r="TGE54" s="142"/>
      <c r="TGF54" s="142"/>
      <c r="TGG54" s="143"/>
      <c r="TGH54" s="144"/>
      <c r="TGI54" s="144"/>
      <c r="TGJ54" s="144"/>
      <c r="TGK54" s="141"/>
      <c r="TGL54" s="141"/>
      <c r="TGM54" s="142"/>
      <c r="TGN54" s="142"/>
      <c r="TGO54" s="143"/>
      <c r="TGP54" s="144"/>
      <c r="TGQ54" s="144"/>
      <c r="TGR54" s="144"/>
      <c r="TGS54" s="141"/>
      <c r="TGT54" s="141"/>
      <c r="TGU54" s="142"/>
      <c r="TGV54" s="142"/>
      <c r="TGW54" s="143"/>
      <c r="TGX54" s="144"/>
      <c r="TGY54" s="144"/>
      <c r="TGZ54" s="144"/>
      <c r="THA54" s="141"/>
      <c r="THB54" s="141"/>
      <c r="THC54" s="142"/>
      <c r="THD54" s="142"/>
      <c r="THE54" s="143"/>
      <c r="THF54" s="144"/>
      <c r="THG54" s="144"/>
      <c r="THH54" s="144"/>
      <c r="THI54" s="141"/>
      <c r="THJ54" s="141"/>
      <c r="THK54" s="142"/>
      <c r="THL54" s="142"/>
      <c r="THM54" s="143"/>
      <c r="THN54" s="144"/>
      <c r="THO54" s="144"/>
      <c r="THP54" s="144"/>
      <c r="THQ54" s="141"/>
      <c r="THR54" s="141"/>
      <c r="THS54" s="142"/>
      <c r="THT54" s="142"/>
      <c r="THU54" s="143"/>
      <c r="THV54" s="144"/>
      <c r="THW54" s="144"/>
      <c r="THX54" s="144"/>
      <c r="THY54" s="141"/>
      <c r="THZ54" s="141"/>
      <c r="TIA54" s="142"/>
      <c r="TIB54" s="142"/>
      <c r="TIC54" s="143"/>
      <c r="TID54" s="144"/>
      <c r="TIE54" s="144"/>
      <c r="TIF54" s="144"/>
      <c r="TIG54" s="141"/>
      <c r="TIH54" s="141"/>
      <c r="TII54" s="142"/>
      <c r="TIJ54" s="142"/>
      <c r="TIK54" s="143"/>
      <c r="TIL54" s="144"/>
      <c r="TIM54" s="144"/>
      <c r="TIN54" s="144"/>
      <c r="TIO54" s="141"/>
      <c r="TIP54" s="141"/>
      <c r="TIQ54" s="142"/>
      <c r="TIR54" s="142"/>
      <c r="TIS54" s="143"/>
      <c r="TIT54" s="144"/>
      <c r="TIU54" s="144"/>
      <c r="TIV54" s="144"/>
      <c r="TIW54" s="141"/>
      <c r="TIX54" s="141"/>
      <c r="TIY54" s="142"/>
      <c r="TIZ54" s="142"/>
      <c r="TJA54" s="143"/>
      <c r="TJB54" s="144"/>
      <c r="TJC54" s="144"/>
      <c r="TJD54" s="144"/>
      <c r="TJE54" s="141"/>
      <c r="TJF54" s="141"/>
      <c r="TJG54" s="142"/>
      <c r="TJH54" s="142"/>
      <c r="TJI54" s="143"/>
      <c r="TJJ54" s="144"/>
      <c r="TJK54" s="144"/>
      <c r="TJL54" s="144"/>
      <c r="TJM54" s="141"/>
      <c r="TJN54" s="141"/>
      <c r="TJO54" s="142"/>
      <c r="TJP54" s="142"/>
      <c r="TJQ54" s="143"/>
      <c r="TJR54" s="144"/>
      <c r="TJS54" s="144"/>
      <c r="TJT54" s="144"/>
      <c r="TJU54" s="141"/>
      <c r="TJV54" s="141"/>
      <c r="TJW54" s="142"/>
      <c r="TJX54" s="142"/>
      <c r="TJY54" s="143"/>
      <c r="TJZ54" s="144"/>
      <c r="TKA54" s="144"/>
      <c r="TKB54" s="144"/>
      <c r="TKC54" s="141"/>
      <c r="TKD54" s="141"/>
      <c r="TKE54" s="142"/>
      <c r="TKF54" s="142"/>
      <c r="TKG54" s="143"/>
      <c r="TKH54" s="144"/>
      <c r="TKI54" s="144"/>
      <c r="TKJ54" s="144"/>
      <c r="TKK54" s="141"/>
      <c r="TKL54" s="141"/>
      <c r="TKM54" s="142"/>
      <c r="TKN54" s="142"/>
      <c r="TKO54" s="143"/>
      <c r="TKP54" s="144"/>
      <c r="TKQ54" s="144"/>
      <c r="TKR54" s="144"/>
      <c r="TKS54" s="141"/>
      <c r="TKT54" s="141"/>
      <c r="TKU54" s="142"/>
      <c r="TKV54" s="142"/>
      <c r="TKW54" s="143"/>
      <c r="TKX54" s="144"/>
      <c r="TKY54" s="144"/>
      <c r="TKZ54" s="144"/>
      <c r="TLA54" s="141"/>
      <c r="TLB54" s="141"/>
      <c r="TLC54" s="142"/>
      <c r="TLD54" s="142"/>
      <c r="TLE54" s="143"/>
      <c r="TLF54" s="144"/>
      <c r="TLG54" s="144"/>
      <c r="TLH54" s="144"/>
      <c r="TLI54" s="141"/>
      <c r="TLJ54" s="141"/>
      <c r="TLK54" s="142"/>
      <c r="TLL54" s="142"/>
      <c r="TLM54" s="143"/>
      <c r="TLN54" s="144"/>
      <c r="TLO54" s="144"/>
      <c r="TLP54" s="144"/>
      <c r="TLQ54" s="141"/>
      <c r="TLR54" s="141"/>
      <c r="TLS54" s="142"/>
      <c r="TLT54" s="142"/>
      <c r="TLU54" s="143"/>
      <c r="TLV54" s="144"/>
      <c r="TLW54" s="144"/>
      <c r="TLX54" s="144"/>
      <c r="TLY54" s="141"/>
      <c r="TLZ54" s="141"/>
      <c r="TMA54" s="142"/>
      <c r="TMB54" s="142"/>
      <c r="TMC54" s="143"/>
      <c r="TMD54" s="144"/>
      <c r="TME54" s="144"/>
      <c r="TMF54" s="144"/>
      <c r="TMG54" s="141"/>
      <c r="TMH54" s="141"/>
      <c r="TMI54" s="142"/>
      <c r="TMJ54" s="142"/>
      <c r="TMK54" s="143"/>
      <c r="TML54" s="144"/>
      <c r="TMM54" s="144"/>
      <c r="TMN54" s="144"/>
      <c r="TMO54" s="141"/>
      <c r="TMP54" s="141"/>
      <c r="TMQ54" s="142"/>
      <c r="TMR54" s="142"/>
      <c r="TMS54" s="143"/>
      <c r="TMT54" s="144"/>
      <c r="TMU54" s="144"/>
      <c r="TMV54" s="144"/>
      <c r="TMW54" s="141"/>
      <c r="TMX54" s="141"/>
      <c r="TMY54" s="142"/>
      <c r="TMZ54" s="142"/>
      <c r="TNA54" s="143"/>
      <c r="TNB54" s="144"/>
      <c r="TNC54" s="144"/>
      <c r="TND54" s="144"/>
      <c r="TNE54" s="141"/>
      <c r="TNF54" s="141"/>
      <c r="TNG54" s="142"/>
      <c r="TNH54" s="142"/>
      <c r="TNI54" s="143"/>
      <c r="TNJ54" s="144"/>
      <c r="TNK54" s="144"/>
      <c r="TNL54" s="144"/>
      <c r="TNM54" s="141"/>
      <c r="TNN54" s="141"/>
      <c r="TNO54" s="142"/>
      <c r="TNP54" s="142"/>
      <c r="TNQ54" s="143"/>
      <c r="TNR54" s="144"/>
      <c r="TNS54" s="144"/>
      <c r="TNT54" s="144"/>
      <c r="TNU54" s="141"/>
      <c r="TNV54" s="141"/>
      <c r="TNW54" s="142"/>
      <c r="TNX54" s="142"/>
      <c r="TNY54" s="143"/>
      <c r="TNZ54" s="144"/>
      <c r="TOA54" s="144"/>
      <c r="TOB54" s="144"/>
      <c r="TOC54" s="141"/>
      <c r="TOD54" s="141"/>
      <c r="TOE54" s="142"/>
      <c r="TOF54" s="142"/>
      <c r="TOG54" s="143"/>
      <c r="TOH54" s="144"/>
      <c r="TOI54" s="144"/>
      <c r="TOJ54" s="144"/>
      <c r="TOK54" s="141"/>
      <c r="TOL54" s="141"/>
      <c r="TOM54" s="142"/>
      <c r="TON54" s="142"/>
      <c r="TOO54" s="143"/>
      <c r="TOP54" s="144"/>
      <c r="TOQ54" s="144"/>
      <c r="TOR54" s="144"/>
      <c r="TOS54" s="141"/>
      <c r="TOT54" s="141"/>
      <c r="TOU54" s="142"/>
      <c r="TOV54" s="142"/>
      <c r="TOW54" s="143"/>
      <c r="TOX54" s="144"/>
      <c r="TOY54" s="144"/>
      <c r="TOZ54" s="144"/>
      <c r="TPA54" s="141"/>
      <c r="TPB54" s="141"/>
      <c r="TPC54" s="142"/>
      <c r="TPD54" s="142"/>
      <c r="TPE54" s="143"/>
      <c r="TPF54" s="144"/>
      <c r="TPG54" s="144"/>
      <c r="TPH54" s="144"/>
      <c r="TPI54" s="141"/>
      <c r="TPJ54" s="141"/>
      <c r="TPK54" s="142"/>
      <c r="TPL54" s="142"/>
      <c r="TPM54" s="143"/>
      <c r="TPN54" s="144"/>
      <c r="TPO54" s="144"/>
      <c r="TPP54" s="144"/>
      <c r="TPQ54" s="141"/>
      <c r="TPR54" s="141"/>
      <c r="TPS54" s="142"/>
      <c r="TPT54" s="142"/>
      <c r="TPU54" s="143"/>
      <c r="TPV54" s="144"/>
      <c r="TPW54" s="144"/>
      <c r="TPX54" s="144"/>
      <c r="TPY54" s="141"/>
      <c r="TPZ54" s="141"/>
      <c r="TQA54" s="142"/>
      <c r="TQB54" s="142"/>
      <c r="TQC54" s="143"/>
      <c r="TQD54" s="144"/>
      <c r="TQE54" s="144"/>
      <c r="TQF54" s="144"/>
      <c r="TQG54" s="141"/>
      <c r="TQH54" s="141"/>
      <c r="TQI54" s="142"/>
      <c r="TQJ54" s="142"/>
      <c r="TQK54" s="143"/>
      <c r="TQL54" s="144"/>
      <c r="TQM54" s="144"/>
      <c r="TQN54" s="144"/>
      <c r="TQO54" s="141"/>
      <c r="TQP54" s="141"/>
      <c r="TQQ54" s="142"/>
      <c r="TQR54" s="142"/>
      <c r="TQS54" s="143"/>
      <c r="TQT54" s="144"/>
      <c r="TQU54" s="144"/>
      <c r="TQV54" s="144"/>
      <c r="TQW54" s="141"/>
      <c r="TQX54" s="141"/>
      <c r="TQY54" s="142"/>
      <c r="TQZ54" s="142"/>
      <c r="TRA54" s="143"/>
      <c r="TRB54" s="144"/>
      <c r="TRC54" s="144"/>
      <c r="TRD54" s="144"/>
      <c r="TRE54" s="141"/>
      <c r="TRF54" s="141"/>
      <c r="TRG54" s="142"/>
      <c r="TRH54" s="142"/>
      <c r="TRI54" s="143"/>
      <c r="TRJ54" s="144"/>
      <c r="TRK54" s="144"/>
      <c r="TRL54" s="144"/>
      <c r="TRM54" s="141"/>
      <c r="TRN54" s="141"/>
      <c r="TRO54" s="142"/>
      <c r="TRP54" s="142"/>
      <c r="TRQ54" s="143"/>
      <c r="TRR54" s="144"/>
      <c r="TRS54" s="144"/>
      <c r="TRT54" s="144"/>
      <c r="TRU54" s="141"/>
      <c r="TRV54" s="141"/>
      <c r="TRW54" s="142"/>
      <c r="TRX54" s="142"/>
      <c r="TRY54" s="143"/>
      <c r="TRZ54" s="144"/>
      <c r="TSA54" s="144"/>
      <c r="TSB54" s="144"/>
      <c r="TSC54" s="141"/>
      <c r="TSD54" s="141"/>
      <c r="TSE54" s="142"/>
      <c r="TSF54" s="142"/>
      <c r="TSG54" s="143"/>
      <c r="TSH54" s="144"/>
      <c r="TSI54" s="144"/>
      <c r="TSJ54" s="144"/>
      <c r="TSK54" s="141"/>
      <c r="TSL54" s="141"/>
      <c r="TSM54" s="142"/>
      <c r="TSN54" s="142"/>
      <c r="TSO54" s="143"/>
      <c r="TSP54" s="144"/>
      <c r="TSQ54" s="144"/>
      <c r="TSR54" s="144"/>
      <c r="TSS54" s="141"/>
      <c r="TST54" s="141"/>
      <c r="TSU54" s="142"/>
      <c r="TSV54" s="142"/>
      <c r="TSW54" s="143"/>
      <c r="TSX54" s="144"/>
      <c r="TSY54" s="144"/>
      <c r="TSZ54" s="144"/>
      <c r="TTA54" s="141"/>
      <c r="TTB54" s="141"/>
      <c r="TTC54" s="142"/>
      <c r="TTD54" s="142"/>
      <c r="TTE54" s="143"/>
      <c r="TTF54" s="144"/>
      <c r="TTG54" s="144"/>
      <c r="TTH54" s="144"/>
      <c r="TTI54" s="141"/>
      <c r="TTJ54" s="141"/>
      <c r="TTK54" s="142"/>
      <c r="TTL54" s="142"/>
      <c r="TTM54" s="143"/>
      <c r="TTN54" s="144"/>
      <c r="TTO54" s="144"/>
      <c r="TTP54" s="144"/>
      <c r="TTQ54" s="141"/>
      <c r="TTR54" s="141"/>
      <c r="TTS54" s="142"/>
      <c r="TTT54" s="142"/>
      <c r="TTU54" s="143"/>
      <c r="TTV54" s="144"/>
      <c r="TTW54" s="144"/>
      <c r="TTX54" s="144"/>
      <c r="TTY54" s="141"/>
      <c r="TTZ54" s="141"/>
      <c r="TUA54" s="142"/>
      <c r="TUB54" s="142"/>
      <c r="TUC54" s="143"/>
      <c r="TUD54" s="144"/>
      <c r="TUE54" s="144"/>
      <c r="TUF54" s="144"/>
      <c r="TUG54" s="141"/>
      <c r="TUH54" s="141"/>
      <c r="TUI54" s="142"/>
      <c r="TUJ54" s="142"/>
      <c r="TUK54" s="143"/>
      <c r="TUL54" s="144"/>
      <c r="TUM54" s="144"/>
      <c r="TUN54" s="144"/>
      <c r="TUO54" s="141"/>
      <c r="TUP54" s="141"/>
      <c r="TUQ54" s="142"/>
      <c r="TUR54" s="142"/>
      <c r="TUS54" s="143"/>
      <c r="TUT54" s="144"/>
      <c r="TUU54" s="144"/>
      <c r="TUV54" s="144"/>
      <c r="TUW54" s="141"/>
      <c r="TUX54" s="141"/>
      <c r="TUY54" s="142"/>
      <c r="TUZ54" s="142"/>
      <c r="TVA54" s="143"/>
      <c r="TVB54" s="144"/>
      <c r="TVC54" s="144"/>
      <c r="TVD54" s="144"/>
      <c r="TVE54" s="141"/>
      <c r="TVF54" s="141"/>
      <c r="TVG54" s="142"/>
      <c r="TVH54" s="142"/>
      <c r="TVI54" s="143"/>
      <c r="TVJ54" s="144"/>
      <c r="TVK54" s="144"/>
      <c r="TVL54" s="144"/>
      <c r="TVM54" s="141"/>
      <c r="TVN54" s="141"/>
      <c r="TVO54" s="142"/>
      <c r="TVP54" s="142"/>
      <c r="TVQ54" s="143"/>
      <c r="TVR54" s="144"/>
      <c r="TVS54" s="144"/>
      <c r="TVT54" s="144"/>
      <c r="TVU54" s="141"/>
      <c r="TVV54" s="141"/>
      <c r="TVW54" s="142"/>
      <c r="TVX54" s="142"/>
      <c r="TVY54" s="143"/>
      <c r="TVZ54" s="144"/>
      <c r="TWA54" s="144"/>
      <c r="TWB54" s="144"/>
      <c r="TWC54" s="141"/>
      <c r="TWD54" s="141"/>
      <c r="TWE54" s="142"/>
      <c r="TWF54" s="142"/>
      <c r="TWG54" s="143"/>
      <c r="TWH54" s="144"/>
      <c r="TWI54" s="144"/>
      <c r="TWJ54" s="144"/>
      <c r="TWK54" s="141"/>
      <c r="TWL54" s="141"/>
      <c r="TWM54" s="142"/>
      <c r="TWN54" s="142"/>
      <c r="TWO54" s="143"/>
      <c r="TWP54" s="144"/>
      <c r="TWQ54" s="144"/>
      <c r="TWR54" s="144"/>
      <c r="TWS54" s="141"/>
      <c r="TWT54" s="141"/>
      <c r="TWU54" s="142"/>
      <c r="TWV54" s="142"/>
      <c r="TWW54" s="143"/>
      <c r="TWX54" s="144"/>
      <c r="TWY54" s="144"/>
      <c r="TWZ54" s="144"/>
      <c r="TXA54" s="141"/>
      <c r="TXB54" s="141"/>
      <c r="TXC54" s="142"/>
      <c r="TXD54" s="142"/>
      <c r="TXE54" s="143"/>
      <c r="TXF54" s="144"/>
      <c r="TXG54" s="144"/>
      <c r="TXH54" s="144"/>
      <c r="TXI54" s="141"/>
      <c r="TXJ54" s="141"/>
      <c r="TXK54" s="142"/>
      <c r="TXL54" s="142"/>
      <c r="TXM54" s="143"/>
      <c r="TXN54" s="144"/>
      <c r="TXO54" s="144"/>
      <c r="TXP54" s="144"/>
      <c r="TXQ54" s="141"/>
      <c r="TXR54" s="141"/>
      <c r="TXS54" s="142"/>
      <c r="TXT54" s="142"/>
      <c r="TXU54" s="143"/>
      <c r="TXV54" s="144"/>
      <c r="TXW54" s="144"/>
      <c r="TXX54" s="144"/>
      <c r="TXY54" s="141"/>
      <c r="TXZ54" s="141"/>
      <c r="TYA54" s="142"/>
      <c r="TYB54" s="142"/>
      <c r="TYC54" s="143"/>
      <c r="TYD54" s="144"/>
      <c r="TYE54" s="144"/>
      <c r="TYF54" s="144"/>
      <c r="TYG54" s="141"/>
      <c r="TYH54" s="141"/>
      <c r="TYI54" s="142"/>
      <c r="TYJ54" s="142"/>
      <c r="TYK54" s="143"/>
      <c r="TYL54" s="144"/>
      <c r="TYM54" s="144"/>
      <c r="TYN54" s="144"/>
      <c r="TYO54" s="141"/>
      <c r="TYP54" s="141"/>
      <c r="TYQ54" s="142"/>
      <c r="TYR54" s="142"/>
      <c r="TYS54" s="143"/>
      <c r="TYT54" s="144"/>
      <c r="TYU54" s="144"/>
      <c r="TYV54" s="144"/>
      <c r="TYW54" s="141"/>
      <c r="TYX54" s="141"/>
      <c r="TYY54" s="142"/>
      <c r="TYZ54" s="142"/>
      <c r="TZA54" s="143"/>
      <c r="TZB54" s="144"/>
      <c r="TZC54" s="144"/>
      <c r="TZD54" s="144"/>
      <c r="TZE54" s="141"/>
      <c r="TZF54" s="141"/>
      <c r="TZG54" s="142"/>
      <c r="TZH54" s="142"/>
      <c r="TZI54" s="143"/>
      <c r="TZJ54" s="144"/>
      <c r="TZK54" s="144"/>
      <c r="TZL54" s="144"/>
      <c r="TZM54" s="141"/>
      <c r="TZN54" s="141"/>
      <c r="TZO54" s="142"/>
      <c r="TZP54" s="142"/>
      <c r="TZQ54" s="143"/>
      <c r="TZR54" s="144"/>
      <c r="TZS54" s="144"/>
      <c r="TZT54" s="144"/>
      <c r="TZU54" s="141"/>
      <c r="TZV54" s="141"/>
      <c r="TZW54" s="142"/>
      <c r="TZX54" s="142"/>
      <c r="TZY54" s="143"/>
      <c r="TZZ54" s="144"/>
      <c r="UAA54" s="144"/>
      <c r="UAB54" s="144"/>
      <c r="UAC54" s="141"/>
      <c r="UAD54" s="141"/>
      <c r="UAE54" s="142"/>
      <c r="UAF54" s="142"/>
      <c r="UAG54" s="143"/>
      <c r="UAH54" s="144"/>
      <c r="UAI54" s="144"/>
      <c r="UAJ54" s="144"/>
      <c r="UAK54" s="141"/>
      <c r="UAL54" s="141"/>
      <c r="UAM54" s="142"/>
      <c r="UAN54" s="142"/>
      <c r="UAO54" s="143"/>
      <c r="UAP54" s="144"/>
      <c r="UAQ54" s="144"/>
      <c r="UAR54" s="144"/>
      <c r="UAS54" s="141"/>
      <c r="UAT54" s="141"/>
      <c r="UAU54" s="142"/>
      <c r="UAV54" s="142"/>
      <c r="UAW54" s="143"/>
      <c r="UAX54" s="144"/>
      <c r="UAY54" s="144"/>
      <c r="UAZ54" s="144"/>
      <c r="UBA54" s="141"/>
      <c r="UBB54" s="141"/>
      <c r="UBC54" s="142"/>
      <c r="UBD54" s="142"/>
      <c r="UBE54" s="143"/>
      <c r="UBF54" s="144"/>
      <c r="UBG54" s="144"/>
      <c r="UBH54" s="144"/>
      <c r="UBI54" s="141"/>
      <c r="UBJ54" s="141"/>
      <c r="UBK54" s="142"/>
      <c r="UBL54" s="142"/>
      <c r="UBM54" s="143"/>
      <c r="UBN54" s="144"/>
      <c r="UBO54" s="144"/>
      <c r="UBP54" s="144"/>
      <c r="UBQ54" s="141"/>
      <c r="UBR54" s="141"/>
      <c r="UBS54" s="142"/>
      <c r="UBT54" s="142"/>
      <c r="UBU54" s="143"/>
      <c r="UBV54" s="144"/>
      <c r="UBW54" s="144"/>
      <c r="UBX54" s="144"/>
      <c r="UBY54" s="141"/>
      <c r="UBZ54" s="141"/>
      <c r="UCA54" s="142"/>
      <c r="UCB54" s="142"/>
      <c r="UCC54" s="143"/>
      <c r="UCD54" s="144"/>
      <c r="UCE54" s="144"/>
      <c r="UCF54" s="144"/>
      <c r="UCG54" s="141"/>
      <c r="UCH54" s="141"/>
      <c r="UCI54" s="142"/>
      <c r="UCJ54" s="142"/>
      <c r="UCK54" s="143"/>
      <c r="UCL54" s="144"/>
      <c r="UCM54" s="144"/>
      <c r="UCN54" s="144"/>
      <c r="UCO54" s="141"/>
      <c r="UCP54" s="141"/>
      <c r="UCQ54" s="142"/>
      <c r="UCR54" s="142"/>
      <c r="UCS54" s="143"/>
      <c r="UCT54" s="144"/>
      <c r="UCU54" s="144"/>
      <c r="UCV54" s="144"/>
      <c r="UCW54" s="141"/>
      <c r="UCX54" s="141"/>
      <c r="UCY54" s="142"/>
      <c r="UCZ54" s="142"/>
      <c r="UDA54" s="143"/>
      <c r="UDB54" s="144"/>
      <c r="UDC54" s="144"/>
      <c r="UDD54" s="144"/>
      <c r="UDE54" s="141"/>
      <c r="UDF54" s="141"/>
      <c r="UDG54" s="142"/>
      <c r="UDH54" s="142"/>
      <c r="UDI54" s="143"/>
      <c r="UDJ54" s="144"/>
      <c r="UDK54" s="144"/>
      <c r="UDL54" s="144"/>
      <c r="UDM54" s="141"/>
      <c r="UDN54" s="141"/>
      <c r="UDO54" s="142"/>
      <c r="UDP54" s="142"/>
      <c r="UDQ54" s="143"/>
      <c r="UDR54" s="144"/>
      <c r="UDS54" s="144"/>
      <c r="UDT54" s="144"/>
      <c r="UDU54" s="141"/>
      <c r="UDV54" s="141"/>
      <c r="UDW54" s="142"/>
      <c r="UDX54" s="142"/>
      <c r="UDY54" s="143"/>
      <c r="UDZ54" s="144"/>
      <c r="UEA54" s="144"/>
      <c r="UEB54" s="144"/>
      <c r="UEC54" s="141"/>
      <c r="UED54" s="141"/>
      <c r="UEE54" s="142"/>
      <c r="UEF54" s="142"/>
      <c r="UEG54" s="143"/>
      <c r="UEH54" s="144"/>
      <c r="UEI54" s="144"/>
      <c r="UEJ54" s="144"/>
      <c r="UEK54" s="141"/>
      <c r="UEL54" s="141"/>
      <c r="UEM54" s="142"/>
      <c r="UEN54" s="142"/>
      <c r="UEO54" s="143"/>
      <c r="UEP54" s="144"/>
      <c r="UEQ54" s="144"/>
      <c r="UER54" s="144"/>
      <c r="UES54" s="141"/>
      <c r="UET54" s="141"/>
      <c r="UEU54" s="142"/>
      <c r="UEV54" s="142"/>
      <c r="UEW54" s="143"/>
      <c r="UEX54" s="144"/>
      <c r="UEY54" s="144"/>
      <c r="UEZ54" s="144"/>
      <c r="UFA54" s="141"/>
      <c r="UFB54" s="141"/>
      <c r="UFC54" s="142"/>
      <c r="UFD54" s="142"/>
      <c r="UFE54" s="143"/>
      <c r="UFF54" s="144"/>
      <c r="UFG54" s="144"/>
      <c r="UFH54" s="144"/>
      <c r="UFI54" s="141"/>
      <c r="UFJ54" s="141"/>
      <c r="UFK54" s="142"/>
      <c r="UFL54" s="142"/>
      <c r="UFM54" s="143"/>
      <c r="UFN54" s="144"/>
      <c r="UFO54" s="144"/>
      <c r="UFP54" s="144"/>
      <c r="UFQ54" s="141"/>
      <c r="UFR54" s="141"/>
      <c r="UFS54" s="142"/>
      <c r="UFT54" s="142"/>
      <c r="UFU54" s="143"/>
      <c r="UFV54" s="144"/>
      <c r="UFW54" s="144"/>
      <c r="UFX54" s="144"/>
      <c r="UFY54" s="141"/>
      <c r="UFZ54" s="141"/>
      <c r="UGA54" s="142"/>
      <c r="UGB54" s="142"/>
      <c r="UGC54" s="143"/>
      <c r="UGD54" s="144"/>
      <c r="UGE54" s="144"/>
      <c r="UGF54" s="144"/>
      <c r="UGG54" s="141"/>
      <c r="UGH54" s="141"/>
      <c r="UGI54" s="142"/>
      <c r="UGJ54" s="142"/>
      <c r="UGK54" s="143"/>
      <c r="UGL54" s="144"/>
      <c r="UGM54" s="144"/>
      <c r="UGN54" s="144"/>
      <c r="UGO54" s="141"/>
      <c r="UGP54" s="141"/>
      <c r="UGQ54" s="142"/>
      <c r="UGR54" s="142"/>
      <c r="UGS54" s="143"/>
      <c r="UGT54" s="144"/>
      <c r="UGU54" s="144"/>
      <c r="UGV54" s="144"/>
      <c r="UGW54" s="141"/>
      <c r="UGX54" s="141"/>
      <c r="UGY54" s="142"/>
      <c r="UGZ54" s="142"/>
      <c r="UHA54" s="143"/>
      <c r="UHB54" s="144"/>
      <c r="UHC54" s="144"/>
      <c r="UHD54" s="144"/>
      <c r="UHE54" s="141"/>
      <c r="UHF54" s="141"/>
      <c r="UHG54" s="142"/>
      <c r="UHH54" s="142"/>
      <c r="UHI54" s="143"/>
      <c r="UHJ54" s="144"/>
      <c r="UHK54" s="144"/>
      <c r="UHL54" s="144"/>
      <c r="UHM54" s="141"/>
      <c r="UHN54" s="141"/>
      <c r="UHO54" s="142"/>
      <c r="UHP54" s="142"/>
      <c r="UHQ54" s="143"/>
      <c r="UHR54" s="144"/>
      <c r="UHS54" s="144"/>
      <c r="UHT54" s="144"/>
      <c r="UHU54" s="141"/>
      <c r="UHV54" s="141"/>
      <c r="UHW54" s="142"/>
      <c r="UHX54" s="142"/>
      <c r="UHY54" s="143"/>
      <c r="UHZ54" s="144"/>
      <c r="UIA54" s="144"/>
      <c r="UIB54" s="144"/>
      <c r="UIC54" s="141"/>
      <c r="UID54" s="141"/>
      <c r="UIE54" s="142"/>
      <c r="UIF54" s="142"/>
      <c r="UIG54" s="143"/>
      <c r="UIH54" s="144"/>
      <c r="UII54" s="144"/>
      <c r="UIJ54" s="144"/>
      <c r="UIK54" s="141"/>
      <c r="UIL54" s="141"/>
      <c r="UIM54" s="142"/>
      <c r="UIN54" s="142"/>
      <c r="UIO54" s="143"/>
      <c r="UIP54" s="144"/>
      <c r="UIQ54" s="144"/>
      <c r="UIR54" s="144"/>
      <c r="UIS54" s="141"/>
      <c r="UIT54" s="141"/>
      <c r="UIU54" s="142"/>
      <c r="UIV54" s="142"/>
      <c r="UIW54" s="143"/>
      <c r="UIX54" s="144"/>
      <c r="UIY54" s="144"/>
      <c r="UIZ54" s="144"/>
      <c r="UJA54" s="141"/>
      <c r="UJB54" s="141"/>
      <c r="UJC54" s="142"/>
      <c r="UJD54" s="142"/>
      <c r="UJE54" s="143"/>
      <c r="UJF54" s="144"/>
      <c r="UJG54" s="144"/>
      <c r="UJH54" s="144"/>
      <c r="UJI54" s="141"/>
      <c r="UJJ54" s="141"/>
      <c r="UJK54" s="142"/>
      <c r="UJL54" s="142"/>
      <c r="UJM54" s="143"/>
      <c r="UJN54" s="144"/>
      <c r="UJO54" s="144"/>
      <c r="UJP54" s="144"/>
      <c r="UJQ54" s="141"/>
      <c r="UJR54" s="141"/>
      <c r="UJS54" s="142"/>
      <c r="UJT54" s="142"/>
      <c r="UJU54" s="143"/>
      <c r="UJV54" s="144"/>
      <c r="UJW54" s="144"/>
      <c r="UJX54" s="144"/>
      <c r="UJY54" s="141"/>
      <c r="UJZ54" s="141"/>
      <c r="UKA54" s="142"/>
      <c r="UKB54" s="142"/>
      <c r="UKC54" s="143"/>
      <c r="UKD54" s="144"/>
      <c r="UKE54" s="144"/>
      <c r="UKF54" s="144"/>
      <c r="UKG54" s="141"/>
      <c r="UKH54" s="141"/>
      <c r="UKI54" s="142"/>
      <c r="UKJ54" s="142"/>
      <c r="UKK54" s="143"/>
      <c r="UKL54" s="144"/>
      <c r="UKM54" s="144"/>
      <c r="UKN54" s="144"/>
      <c r="UKO54" s="141"/>
      <c r="UKP54" s="141"/>
      <c r="UKQ54" s="142"/>
      <c r="UKR54" s="142"/>
      <c r="UKS54" s="143"/>
      <c r="UKT54" s="144"/>
      <c r="UKU54" s="144"/>
      <c r="UKV54" s="144"/>
      <c r="UKW54" s="141"/>
      <c r="UKX54" s="141"/>
      <c r="UKY54" s="142"/>
      <c r="UKZ54" s="142"/>
      <c r="ULA54" s="143"/>
      <c r="ULB54" s="144"/>
      <c r="ULC54" s="144"/>
      <c r="ULD54" s="144"/>
      <c r="ULE54" s="141"/>
      <c r="ULF54" s="141"/>
      <c r="ULG54" s="142"/>
      <c r="ULH54" s="142"/>
      <c r="ULI54" s="143"/>
      <c r="ULJ54" s="144"/>
      <c r="ULK54" s="144"/>
      <c r="ULL54" s="144"/>
      <c r="ULM54" s="141"/>
      <c r="ULN54" s="141"/>
      <c r="ULO54" s="142"/>
      <c r="ULP54" s="142"/>
      <c r="ULQ54" s="143"/>
      <c r="ULR54" s="144"/>
      <c r="ULS54" s="144"/>
      <c r="ULT54" s="144"/>
      <c r="ULU54" s="141"/>
      <c r="ULV54" s="141"/>
      <c r="ULW54" s="142"/>
      <c r="ULX54" s="142"/>
      <c r="ULY54" s="143"/>
      <c r="ULZ54" s="144"/>
      <c r="UMA54" s="144"/>
      <c r="UMB54" s="144"/>
      <c r="UMC54" s="141"/>
      <c r="UMD54" s="141"/>
      <c r="UME54" s="142"/>
      <c r="UMF54" s="142"/>
      <c r="UMG54" s="143"/>
      <c r="UMH54" s="144"/>
      <c r="UMI54" s="144"/>
      <c r="UMJ54" s="144"/>
      <c r="UMK54" s="141"/>
      <c r="UML54" s="141"/>
      <c r="UMM54" s="142"/>
      <c r="UMN54" s="142"/>
      <c r="UMO54" s="143"/>
      <c r="UMP54" s="144"/>
      <c r="UMQ54" s="144"/>
      <c r="UMR54" s="144"/>
      <c r="UMS54" s="141"/>
      <c r="UMT54" s="141"/>
      <c r="UMU54" s="142"/>
      <c r="UMV54" s="142"/>
      <c r="UMW54" s="143"/>
      <c r="UMX54" s="144"/>
      <c r="UMY54" s="144"/>
      <c r="UMZ54" s="144"/>
      <c r="UNA54" s="141"/>
      <c r="UNB54" s="141"/>
      <c r="UNC54" s="142"/>
      <c r="UND54" s="142"/>
      <c r="UNE54" s="143"/>
      <c r="UNF54" s="144"/>
      <c r="UNG54" s="144"/>
      <c r="UNH54" s="144"/>
      <c r="UNI54" s="141"/>
      <c r="UNJ54" s="141"/>
      <c r="UNK54" s="142"/>
      <c r="UNL54" s="142"/>
      <c r="UNM54" s="143"/>
      <c r="UNN54" s="144"/>
      <c r="UNO54" s="144"/>
      <c r="UNP54" s="144"/>
      <c r="UNQ54" s="141"/>
      <c r="UNR54" s="141"/>
      <c r="UNS54" s="142"/>
      <c r="UNT54" s="142"/>
      <c r="UNU54" s="143"/>
      <c r="UNV54" s="144"/>
      <c r="UNW54" s="144"/>
      <c r="UNX54" s="144"/>
      <c r="UNY54" s="141"/>
      <c r="UNZ54" s="141"/>
      <c r="UOA54" s="142"/>
      <c r="UOB54" s="142"/>
      <c r="UOC54" s="143"/>
      <c r="UOD54" s="144"/>
      <c r="UOE54" s="144"/>
      <c r="UOF54" s="144"/>
      <c r="UOG54" s="141"/>
      <c r="UOH54" s="141"/>
      <c r="UOI54" s="142"/>
      <c r="UOJ54" s="142"/>
      <c r="UOK54" s="143"/>
      <c r="UOL54" s="144"/>
      <c r="UOM54" s="144"/>
      <c r="UON54" s="144"/>
      <c r="UOO54" s="141"/>
      <c r="UOP54" s="141"/>
      <c r="UOQ54" s="142"/>
      <c r="UOR54" s="142"/>
      <c r="UOS54" s="143"/>
      <c r="UOT54" s="144"/>
      <c r="UOU54" s="144"/>
      <c r="UOV54" s="144"/>
      <c r="UOW54" s="141"/>
      <c r="UOX54" s="141"/>
      <c r="UOY54" s="142"/>
      <c r="UOZ54" s="142"/>
      <c r="UPA54" s="143"/>
      <c r="UPB54" s="144"/>
      <c r="UPC54" s="144"/>
      <c r="UPD54" s="144"/>
      <c r="UPE54" s="141"/>
      <c r="UPF54" s="141"/>
      <c r="UPG54" s="142"/>
      <c r="UPH54" s="142"/>
      <c r="UPI54" s="143"/>
      <c r="UPJ54" s="144"/>
      <c r="UPK54" s="144"/>
      <c r="UPL54" s="144"/>
      <c r="UPM54" s="141"/>
      <c r="UPN54" s="141"/>
      <c r="UPO54" s="142"/>
      <c r="UPP54" s="142"/>
      <c r="UPQ54" s="143"/>
      <c r="UPR54" s="144"/>
      <c r="UPS54" s="144"/>
      <c r="UPT54" s="144"/>
      <c r="UPU54" s="141"/>
      <c r="UPV54" s="141"/>
      <c r="UPW54" s="142"/>
      <c r="UPX54" s="142"/>
      <c r="UPY54" s="143"/>
      <c r="UPZ54" s="144"/>
      <c r="UQA54" s="144"/>
      <c r="UQB54" s="144"/>
      <c r="UQC54" s="141"/>
      <c r="UQD54" s="141"/>
      <c r="UQE54" s="142"/>
      <c r="UQF54" s="142"/>
      <c r="UQG54" s="143"/>
      <c r="UQH54" s="144"/>
      <c r="UQI54" s="144"/>
      <c r="UQJ54" s="144"/>
      <c r="UQK54" s="141"/>
      <c r="UQL54" s="141"/>
      <c r="UQM54" s="142"/>
      <c r="UQN54" s="142"/>
      <c r="UQO54" s="143"/>
      <c r="UQP54" s="144"/>
      <c r="UQQ54" s="144"/>
      <c r="UQR54" s="144"/>
      <c r="UQS54" s="141"/>
      <c r="UQT54" s="141"/>
      <c r="UQU54" s="142"/>
      <c r="UQV54" s="142"/>
      <c r="UQW54" s="143"/>
      <c r="UQX54" s="144"/>
      <c r="UQY54" s="144"/>
      <c r="UQZ54" s="144"/>
      <c r="URA54" s="141"/>
      <c r="URB54" s="141"/>
      <c r="URC54" s="142"/>
      <c r="URD54" s="142"/>
      <c r="URE54" s="143"/>
      <c r="URF54" s="144"/>
      <c r="URG54" s="144"/>
      <c r="URH54" s="144"/>
      <c r="URI54" s="141"/>
      <c r="URJ54" s="141"/>
      <c r="URK54" s="142"/>
      <c r="URL54" s="142"/>
      <c r="URM54" s="143"/>
      <c r="URN54" s="144"/>
      <c r="URO54" s="144"/>
      <c r="URP54" s="144"/>
      <c r="URQ54" s="141"/>
      <c r="URR54" s="141"/>
      <c r="URS54" s="142"/>
      <c r="URT54" s="142"/>
      <c r="URU54" s="143"/>
      <c r="URV54" s="144"/>
      <c r="URW54" s="144"/>
      <c r="URX54" s="144"/>
      <c r="URY54" s="141"/>
      <c r="URZ54" s="141"/>
      <c r="USA54" s="142"/>
      <c r="USB54" s="142"/>
      <c r="USC54" s="143"/>
      <c r="USD54" s="144"/>
      <c r="USE54" s="144"/>
      <c r="USF54" s="144"/>
      <c r="USG54" s="141"/>
      <c r="USH54" s="141"/>
      <c r="USI54" s="142"/>
      <c r="USJ54" s="142"/>
      <c r="USK54" s="143"/>
      <c r="USL54" s="144"/>
      <c r="USM54" s="144"/>
      <c r="USN54" s="144"/>
      <c r="USO54" s="141"/>
      <c r="USP54" s="141"/>
      <c r="USQ54" s="142"/>
      <c r="USR54" s="142"/>
      <c r="USS54" s="143"/>
      <c r="UST54" s="144"/>
      <c r="USU54" s="144"/>
      <c r="USV54" s="144"/>
      <c r="USW54" s="141"/>
      <c r="USX54" s="141"/>
      <c r="USY54" s="142"/>
      <c r="USZ54" s="142"/>
      <c r="UTA54" s="143"/>
      <c r="UTB54" s="144"/>
      <c r="UTC54" s="144"/>
      <c r="UTD54" s="144"/>
      <c r="UTE54" s="141"/>
      <c r="UTF54" s="141"/>
      <c r="UTG54" s="142"/>
      <c r="UTH54" s="142"/>
      <c r="UTI54" s="143"/>
      <c r="UTJ54" s="144"/>
      <c r="UTK54" s="144"/>
      <c r="UTL54" s="144"/>
      <c r="UTM54" s="141"/>
      <c r="UTN54" s="141"/>
      <c r="UTO54" s="142"/>
      <c r="UTP54" s="142"/>
      <c r="UTQ54" s="143"/>
      <c r="UTR54" s="144"/>
      <c r="UTS54" s="144"/>
      <c r="UTT54" s="144"/>
      <c r="UTU54" s="141"/>
      <c r="UTV54" s="141"/>
      <c r="UTW54" s="142"/>
      <c r="UTX54" s="142"/>
      <c r="UTY54" s="143"/>
      <c r="UTZ54" s="144"/>
      <c r="UUA54" s="144"/>
      <c r="UUB54" s="144"/>
      <c r="UUC54" s="141"/>
      <c r="UUD54" s="141"/>
      <c r="UUE54" s="142"/>
      <c r="UUF54" s="142"/>
      <c r="UUG54" s="143"/>
      <c r="UUH54" s="144"/>
      <c r="UUI54" s="144"/>
      <c r="UUJ54" s="144"/>
      <c r="UUK54" s="141"/>
      <c r="UUL54" s="141"/>
      <c r="UUM54" s="142"/>
      <c r="UUN54" s="142"/>
      <c r="UUO54" s="143"/>
      <c r="UUP54" s="144"/>
      <c r="UUQ54" s="144"/>
      <c r="UUR54" s="144"/>
      <c r="UUS54" s="141"/>
      <c r="UUT54" s="141"/>
      <c r="UUU54" s="142"/>
      <c r="UUV54" s="142"/>
      <c r="UUW54" s="143"/>
      <c r="UUX54" s="144"/>
      <c r="UUY54" s="144"/>
      <c r="UUZ54" s="144"/>
      <c r="UVA54" s="141"/>
      <c r="UVB54" s="141"/>
      <c r="UVC54" s="142"/>
      <c r="UVD54" s="142"/>
      <c r="UVE54" s="143"/>
      <c r="UVF54" s="144"/>
      <c r="UVG54" s="144"/>
      <c r="UVH54" s="144"/>
      <c r="UVI54" s="141"/>
      <c r="UVJ54" s="141"/>
      <c r="UVK54" s="142"/>
      <c r="UVL54" s="142"/>
      <c r="UVM54" s="143"/>
      <c r="UVN54" s="144"/>
      <c r="UVO54" s="144"/>
      <c r="UVP54" s="144"/>
      <c r="UVQ54" s="141"/>
      <c r="UVR54" s="141"/>
      <c r="UVS54" s="142"/>
      <c r="UVT54" s="142"/>
      <c r="UVU54" s="143"/>
      <c r="UVV54" s="144"/>
      <c r="UVW54" s="144"/>
      <c r="UVX54" s="144"/>
      <c r="UVY54" s="141"/>
      <c r="UVZ54" s="141"/>
      <c r="UWA54" s="142"/>
      <c r="UWB54" s="142"/>
      <c r="UWC54" s="143"/>
      <c r="UWD54" s="144"/>
      <c r="UWE54" s="144"/>
      <c r="UWF54" s="144"/>
      <c r="UWG54" s="141"/>
      <c r="UWH54" s="141"/>
      <c r="UWI54" s="142"/>
      <c r="UWJ54" s="142"/>
      <c r="UWK54" s="143"/>
      <c r="UWL54" s="144"/>
      <c r="UWM54" s="144"/>
      <c r="UWN54" s="144"/>
      <c r="UWO54" s="141"/>
      <c r="UWP54" s="141"/>
      <c r="UWQ54" s="142"/>
      <c r="UWR54" s="142"/>
      <c r="UWS54" s="143"/>
      <c r="UWT54" s="144"/>
      <c r="UWU54" s="144"/>
      <c r="UWV54" s="144"/>
      <c r="UWW54" s="141"/>
      <c r="UWX54" s="141"/>
      <c r="UWY54" s="142"/>
      <c r="UWZ54" s="142"/>
      <c r="UXA54" s="143"/>
      <c r="UXB54" s="144"/>
      <c r="UXC54" s="144"/>
      <c r="UXD54" s="144"/>
      <c r="UXE54" s="141"/>
      <c r="UXF54" s="141"/>
      <c r="UXG54" s="142"/>
      <c r="UXH54" s="142"/>
      <c r="UXI54" s="143"/>
      <c r="UXJ54" s="144"/>
      <c r="UXK54" s="144"/>
      <c r="UXL54" s="144"/>
      <c r="UXM54" s="141"/>
      <c r="UXN54" s="141"/>
      <c r="UXO54" s="142"/>
      <c r="UXP54" s="142"/>
      <c r="UXQ54" s="143"/>
      <c r="UXR54" s="144"/>
      <c r="UXS54" s="144"/>
      <c r="UXT54" s="144"/>
      <c r="UXU54" s="141"/>
      <c r="UXV54" s="141"/>
      <c r="UXW54" s="142"/>
      <c r="UXX54" s="142"/>
      <c r="UXY54" s="143"/>
      <c r="UXZ54" s="144"/>
      <c r="UYA54" s="144"/>
      <c r="UYB54" s="144"/>
      <c r="UYC54" s="141"/>
      <c r="UYD54" s="141"/>
      <c r="UYE54" s="142"/>
      <c r="UYF54" s="142"/>
      <c r="UYG54" s="143"/>
      <c r="UYH54" s="144"/>
      <c r="UYI54" s="144"/>
      <c r="UYJ54" s="144"/>
      <c r="UYK54" s="141"/>
      <c r="UYL54" s="141"/>
      <c r="UYM54" s="142"/>
      <c r="UYN54" s="142"/>
      <c r="UYO54" s="143"/>
      <c r="UYP54" s="144"/>
      <c r="UYQ54" s="144"/>
      <c r="UYR54" s="144"/>
      <c r="UYS54" s="141"/>
      <c r="UYT54" s="141"/>
      <c r="UYU54" s="142"/>
      <c r="UYV54" s="142"/>
      <c r="UYW54" s="143"/>
      <c r="UYX54" s="144"/>
      <c r="UYY54" s="144"/>
      <c r="UYZ54" s="144"/>
      <c r="UZA54" s="141"/>
      <c r="UZB54" s="141"/>
      <c r="UZC54" s="142"/>
      <c r="UZD54" s="142"/>
      <c r="UZE54" s="143"/>
      <c r="UZF54" s="144"/>
      <c r="UZG54" s="144"/>
      <c r="UZH54" s="144"/>
      <c r="UZI54" s="141"/>
      <c r="UZJ54" s="141"/>
      <c r="UZK54" s="142"/>
      <c r="UZL54" s="142"/>
      <c r="UZM54" s="143"/>
      <c r="UZN54" s="144"/>
      <c r="UZO54" s="144"/>
      <c r="UZP54" s="144"/>
      <c r="UZQ54" s="141"/>
      <c r="UZR54" s="141"/>
      <c r="UZS54" s="142"/>
      <c r="UZT54" s="142"/>
      <c r="UZU54" s="143"/>
      <c r="UZV54" s="144"/>
      <c r="UZW54" s="144"/>
      <c r="UZX54" s="144"/>
      <c r="UZY54" s="141"/>
      <c r="UZZ54" s="141"/>
      <c r="VAA54" s="142"/>
      <c r="VAB54" s="142"/>
      <c r="VAC54" s="143"/>
      <c r="VAD54" s="144"/>
      <c r="VAE54" s="144"/>
      <c r="VAF54" s="144"/>
      <c r="VAG54" s="141"/>
      <c r="VAH54" s="141"/>
      <c r="VAI54" s="142"/>
      <c r="VAJ54" s="142"/>
      <c r="VAK54" s="143"/>
      <c r="VAL54" s="144"/>
      <c r="VAM54" s="144"/>
      <c r="VAN54" s="144"/>
      <c r="VAO54" s="141"/>
      <c r="VAP54" s="141"/>
      <c r="VAQ54" s="142"/>
      <c r="VAR54" s="142"/>
      <c r="VAS54" s="143"/>
      <c r="VAT54" s="144"/>
      <c r="VAU54" s="144"/>
      <c r="VAV54" s="144"/>
      <c r="VAW54" s="141"/>
      <c r="VAX54" s="141"/>
      <c r="VAY54" s="142"/>
      <c r="VAZ54" s="142"/>
      <c r="VBA54" s="143"/>
      <c r="VBB54" s="144"/>
      <c r="VBC54" s="144"/>
      <c r="VBD54" s="144"/>
      <c r="VBE54" s="141"/>
      <c r="VBF54" s="141"/>
      <c r="VBG54" s="142"/>
      <c r="VBH54" s="142"/>
      <c r="VBI54" s="143"/>
      <c r="VBJ54" s="144"/>
      <c r="VBK54" s="144"/>
      <c r="VBL54" s="144"/>
      <c r="VBM54" s="141"/>
      <c r="VBN54" s="141"/>
      <c r="VBO54" s="142"/>
      <c r="VBP54" s="142"/>
      <c r="VBQ54" s="143"/>
      <c r="VBR54" s="144"/>
      <c r="VBS54" s="144"/>
      <c r="VBT54" s="144"/>
      <c r="VBU54" s="141"/>
      <c r="VBV54" s="141"/>
      <c r="VBW54" s="142"/>
      <c r="VBX54" s="142"/>
      <c r="VBY54" s="143"/>
      <c r="VBZ54" s="144"/>
      <c r="VCA54" s="144"/>
      <c r="VCB54" s="144"/>
      <c r="VCC54" s="141"/>
      <c r="VCD54" s="141"/>
      <c r="VCE54" s="142"/>
      <c r="VCF54" s="142"/>
      <c r="VCG54" s="143"/>
      <c r="VCH54" s="144"/>
      <c r="VCI54" s="144"/>
      <c r="VCJ54" s="144"/>
      <c r="VCK54" s="141"/>
      <c r="VCL54" s="141"/>
      <c r="VCM54" s="142"/>
      <c r="VCN54" s="142"/>
      <c r="VCO54" s="143"/>
      <c r="VCP54" s="144"/>
      <c r="VCQ54" s="144"/>
      <c r="VCR54" s="144"/>
      <c r="VCS54" s="141"/>
      <c r="VCT54" s="141"/>
      <c r="VCU54" s="142"/>
      <c r="VCV54" s="142"/>
      <c r="VCW54" s="143"/>
      <c r="VCX54" s="144"/>
      <c r="VCY54" s="144"/>
      <c r="VCZ54" s="144"/>
      <c r="VDA54" s="141"/>
      <c r="VDB54" s="141"/>
      <c r="VDC54" s="142"/>
      <c r="VDD54" s="142"/>
      <c r="VDE54" s="143"/>
      <c r="VDF54" s="144"/>
      <c r="VDG54" s="144"/>
      <c r="VDH54" s="144"/>
      <c r="VDI54" s="141"/>
      <c r="VDJ54" s="141"/>
      <c r="VDK54" s="142"/>
      <c r="VDL54" s="142"/>
      <c r="VDM54" s="143"/>
      <c r="VDN54" s="144"/>
      <c r="VDO54" s="144"/>
      <c r="VDP54" s="144"/>
      <c r="VDQ54" s="141"/>
      <c r="VDR54" s="141"/>
      <c r="VDS54" s="142"/>
      <c r="VDT54" s="142"/>
      <c r="VDU54" s="143"/>
      <c r="VDV54" s="144"/>
      <c r="VDW54" s="144"/>
      <c r="VDX54" s="144"/>
      <c r="VDY54" s="141"/>
      <c r="VDZ54" s="141"/>
      <c r="VEA54" s="142"/>
      <c r="VEB54" s="142"/>
      <c r="VEC54" s="143"/>
      <c r="VED54" s="144"/>
      <c r="VEE54" s="144"/>
      <c r="VEF54" s="144"/>
      <c r="VEG54" s="141"/>
      <c r="VEH54" s="141"/>
      <c r="VEI54" s="142"/>
      <c r="VEJ54" s="142"/>
      <c r="VEK54" s="143"/>
      <c r="VEL54" s="144"/>
      <c r="VEM54" s="144"/>
      <c r="VEN54" s="144"/>
      <c r="VEO54" s="141"/>
      <c r="VEP54" s="141"/>
      <c r="VEQ54" s="142"/>
      <c r="VER54" s="142"/>
      <c r="VES54" s="143"/>
      <c r="VET54" s="144"/>
      <c r="VEU54" s="144"/>
      <c r="VEV54" s="144"/>
      <c r="VEW54" s="141"/>
      <c r="VEX54" s="141"/>
      <c r="VEY54" s="142"/>
      <c r="VEZ54" s="142"/>
      <c r="VFA54" s="143"/>
      <c r="VFB54" s="144"/>
      <c r="VFC54" s="144"/>
      <c r="VFD54" s="144"/>
      <c r="VFE54" s="141"/>
      <c r="VFF54" s="141"/>
      <c r="VFG54" s="142"/>
      <c r="VFH54" s="142"/>
      <c r="VFI54" s="143"/>
      <c r="VFJ54" s="144"/>
      <c r="VFK54" s="144"/>
      <c r="VFL54" s="144"/>
      <c r="VFM54" s="141"/>
      <c r="VFN54" s="141"/>
      <c r="VFO54" s="142"/>
      <c r="VFP54" s="142"/>
      <c r="VFQ54" s="143"/>
      <c r="VFR54" s="144"/>
      <c r="VFS54" s="144"/>
      <c r="VFT54" s="144"/>
      <c r="VFU54" s="141"/>
      <c r="VFV54" s="141"/>
      <c r="VFW54" s="142"/>
      <c r="VFX54" s="142"/>
      <c r="VFY54" s="143"/>
      <c r="VFZ54" s="144"/>
      <c r="VGA54" s="144"/>
      <c r="VGB54" s="144"/>
      <c r="VGC54" s="141"/>
      <c r="VGD54" s="141"/>
      <c r="VGE54" s="142"/>
      <c r="VGF54" s="142"/>
      <c r="VGG54" s="143"/>
      <c r="VGH54" s="144"/>
      <c r="VGI54" s="144"/>
      <c r="VGJ54" s="144"/>
      <c r="VGK54" s="141"/>
      <c r="VGL54" s="141"/>
      <c r="VGM54" s="142"/>
      <c r="VGN54" s="142"/>
      <c r="VGO54" s="143"/>
      <c r="VGP54" s="144"/>
      <c r="VGQ54" s="144"/>
      <c r="VGR54" s="144"/>
      <c r="VGS54" s="141"/>
      <c r="VGT54" s="141"/>
      <c r="VGU54" s="142"/>
      <c r="VGV54" s="142"/>
      <c r="VGW54" s="143"/>
      <c r="VGX54" s="144"/>
      <c r="VGY54" s="144"/>
      <c r="VGZ54" s="144"/>
      <c r="VHA54" s="141"/>
      <c r="VHB54" s="141"/>
      <c r="VHC54" s="142"/>
      <c r="VHD54" s="142"/>
      <c r="VHE54" s="143"/>
      <c r="VHF54" s="144"/>
      <c r="VHG54" s="144"/>
      <c r="VHH54" s="144"/>
      <c r="VHI54" s="141"/>
      <c r="VHJ54" s="141"/>
      <c r="VHK54" s="142"/>
      <c r="VHL54" s="142"/>
      <c r="VHM54" s="143"/>
      <c r="VHN54" s="144"/>
      <c r="VHO54" s="144"/>
      <c r="VHP54" s="144"/>
      <c r="VHQ54" s="141"/>
      <c r="VHR54" s="141"/>
      <c r="VHS54" s="142"/>
      <c r="VHT54" s="142"/>
      <c r="VHU54" s="143"/>
      <c r="VHV54" s="144"/>
      <c r="VHW54" s="144"/>
      <c r="VHX54" s="144"/>
      <c r="VHY54" s="141"/>
      <c r="VHZ54" s="141"/>
      <c r="VIA54" s="142"/>
      <c r="VIB54" s="142"/>
      <c r="VIC54" s="143"/>
      <c r="VID54" s="144"/>
      <c r="VIE54" s="144"/>
      <c r="VIF54" s="144"/>
      <c r="VIG54" s="141"/>
      <c r="VIH54" s="141"/>
      <c r="VII54" s="142"/>
      <c r="VIJ54" s="142"/>
      <c r="VIK54" s="143"/>
      <c r="VIL54" s="144"/>
      <c r="VIM54" s="144"/>
      <c r="VIN54" s="144"/>
      <c r="VIO54" s="141"/>
      <c r="VIP54" s="141"/>
      <c r="VIQ54" s="142"/>
      <c r="VIR54" s="142"/>
      <c r="VIS54" s="143"/>
      <c r="VIT54" s="144"/>
      <c r="VIU54" s="144"/>
      <c r="VIV54" s="144"/>
      <c r="VIW54" s="141"/>
      <c r="VIX54" s="141"/>
      <c r="VIY54" s="142"/>
      <c r="VIZ54" s="142"/>
      <c r="VJA54" s="143"/>
      <c r="VJB54" s="144"/>
      <c r="VJC54" s="144"/>
      <c r="VJD54" s="144"/>
      <c r="VJE54" s="141"/>
      <c r="VJF54" s="141"/>
      <c r="VJG54" s="142"/>
      <c r="VJH54" s="142"/>
      <c r="VJI54" s="143"/>
      <c r="VJJ54" s="144"/>
      <c r="VJK54" s="144"/>
      <c r="VJL54" s="144"/>
      <c r="VJM54" s="141"/>
      <c r="VJN54" s="141"/>
      <c r="VJO54" s="142"/>
      <c r="VJP54" s="142"/>
      <c r="VJQ54" s="143"/>
      <c r="VJR54" s="144"/>
      <c r="VJS54" s="144"/>
      <c r="VJT54" s="144"/>
      <c r="VJU54" s="141"/>
      <c r="VJV54" s="141"/>
      <c r="VJW54" s="142"/>
      <c r="VJX54" s="142"/>
      <c r="VJY54" s="143"/>
      <c r="VJZ54" s="144"/>
      <c r="VKA54" s="144"/>
      <c r="VKB54" s="144"/>
      <c r="VKC54" s="141"/>
      <c r="VKD54" s="141"/>
      <c r="VKE54" s="142"/>
      <c r="VKF54" s="142"/>
      <c r="VKG54" s="143"/>
      <c r="VKH54" s="144"/>
      <c r="VKI54" s="144"/>
      <c r="VKJ54" s="144"/>
      <c r="VKK54" s="141"/>
      <c r="VKL54" s="141"/>
      <c r="VKM54" s="142"/>
      <c r="VKN54" s="142"/>
      <c r="VKO54" s="143"/>
      <c r="VKP54" s="144"/>
      <c r="VKQ54" s="144"/>
      <c r="VKR54" s="144"/>
      <c r="VKS54" s="141"/>
      <c r="VKT54" s="141"/>
      <c r="VKU54" s="142"/>
      <c r="VKV54" s="142"/>
      <c r="VKW54" s="143"/>
      <c r="VKX54" s="144"/>
      <c r="VKY54" s="144"/>
      <c r="VKZ54" s="144"/>
      <c r="VLA54" s="141"/>
      <c r="VLB54" s="141"/>
      <c r="VLC54" s="142"/>
      <c r="VLD54" s="142"/>
      <c r="VLE54" s="143"/>
      <c r="VLF54" s="144"/>
      <c r="VLG54" s="144"/>
      <c r="VLH54" s="144"/>
      <c r="VLI54" s="141"/>
      <c r="VLJ54" s="141"/>
      <c r="VLK54" s="142"/>
      <c r="VLL54" s="142"/>
      <c r="VLM54" s="143"/>
      <c r="VLN54" s="144"/>
      <c r="VLO54" s="144"/>
      <c r="VLP54" s="144"/>
      <c r="VLQ54" s="141"/>
      <c r="VLR54" s="141"/>
      <c r="VLS54" s="142"/>
      <c r="VLT54" s="142"/>
      <c r="VLU54" s="143"/>
      <c r="VLV54" s="144"/>
      <c r="VLW54" s="144"/>
      <c r="VLX54" s="144"/>
      <c r="VLY54" s="141"/>
      <c r="VLZ54" s="141"/>
      <c r="VMA54" s="142"/>
      <c r="VMB54" s="142"/>
      <c r="VMC54" s="143"/>
      <c r="VMD54" s="144"/>
      <c r="VME54" s="144"/>
      <c r="VMF54" s="144"/>
      <c r="VMG54" s="141"/>
      <c r="VMH54" s="141"/>
      <c r="VMI54" s="142"/>
      <c r="VMJ54" s="142"/>
      <c r="VMK54" s="143"/>
      <c r="VML54" s="144"/>
      <c r="VMM54" s="144"/>
      <c r="VMN54" s="144"/>
      <c r="VMO54" s="141"/>
      <c r="VMP54" s="141"/>
      <c r="VMQ54" s="142"/>
      <c r="VMR54" s="142"/>
      <c r="VMS54" s="143"/>
      <c r="VMT54" s="144"/>
      <c r="VMU54" s="144"/>
      <c r="VMV54" s="144"/>
      <c r="VMW54" s="141"/>
      <c r="VMX54" s="141"/>
      <c r="VMY54" s="142"/>
      <c r="VMZ54" s="142"/>
      <c r="VNA54" s="143"/>
      <c r="VNB54" s="144"/>
      <c r="VNC54" s="144"/>
      <c r="VND54" s="144"/>
      <c r="VNE54" s="141"/>
      <c r="VNF54" s="141"/>
      <c r="VNG54" s="142"/>
      <c r="VNH54" s="142"/>
      <c r="VNI54" s="143"/>
      <c r="VNJ54" s="144"/>
      <c r="VNK54" s="144"/>
      <c r="VNL54" s="144"/>
      <c r="VNM54" s="141"/>
      <c r="VNN54" s="141"/>
      <c r="VNO54" s="142"/>
      <c r="VNP54" s="142"/>
      <c r="VNQ54" s="143"/>
      <c r="VNR54" s="144"/>
      <c r="VNS54" s="144"/>
      <c r="VNT54" s="144"/>
      <c r="VNU54" s="141"/>
      <c r="VNV54" s="141"/>
      <c r="VNW54" s="142"/>
      <c r="VNX54" s="142"/>
      <c r="VNY54" s="143"/>
      <c r="VNZ54" s="144"/>
      <c r="VOA54" s="144"/>
      <c r="VOB54" s="144"/>
      <c r="VOC54" s="141"/>
      <c r="VOD54" s="141"/>
      <c r="VOE54" s="142"/>
      <c r="VOF54" s="142"/>
      <c r="VOG54" s="143"/>
      <c r="VOH54" s="144"/>
      <c r="VOI54" s="144"/>
      <c r="VOJ54" s="144"/>
      <c r="VOK54" s="141"/>
      <c r="VOL54" s="141"/>
      <c r="VOM54" s="142"/>
      <c r="VON54" s="142"/>
      <c r="VOO54" s="143"/>
      <c r="VOP54" s="144"/>
      <c r="VOQ54" s="144"/>
      <c r="VOR54" s="144"/>
      <c r="VOS54" s="141"/>
      <c r="VOT54" s="141"/>
      <c r="VOU54" s="142"/>
      <c r="VOV54" s="142"/>
      <c r="VOW54" s="143"/>
      <c r="VOX54" s="144"/>
      <c r="VOY54" s="144"/>
      <c r="VOZ54" s="144"/>
      <c r="VPA54" s="141"/>
      <c r="VPB54" s="141"/>
      <c r="VPC54" s="142"/>
      <c r="VPD54" s="142"/>
      <c r="VPE54" s="143"/>
      <c r="VPF54" s="144"/>
      <c r="VPG54" s="144"/>
      <c r="VPH54" s="144"/>
      <c r="VPI54" s="141"/>
      <c r="VPJ54" s="141"/>
      <c r="VPK54" s="142"/>
      <c r="VPL54" s="142"/>
      <c r="VPM54" s="143"/>
      <c r="VPN54" s="144"/>
      <c r="VPO54" s="144"/>
      <c r="VPP54" s="144"/>
      <c r="VPQ54" s="141"/>
      <c r="VPR54" s="141"/>
      <c r="VPS54" s="142"/>
      <c r="VPT54" s="142"/>
      <c r="VPU54" s="143"/>
      <c r="VPV54" s="144"/>
      <c r="VPW54" s="144"/>
      <c r="VPX54" s="144"/>
      <c r="VPY54" s="141"/>
      <c r="VPZ54" s="141"/>
      <c r="VQA54" s="142"/>
      <c r="VQB54" s="142"/>
      <c r="VQC54" s="143"/>
      <c r="VQD54" s="144"/>
      <c r="VQE54" s="144"/>
      <c r="VQF54" s="144"/>
      <c r="VQG54" s="141"/>
      <c r="VQH54" s="141"/>
      <c r="VQI54" s="142"/>
      <c r="VQJ54" s="142"/>
      <c r="VQK54" s="143"/>
      <c r="VQL54" s="144"/>
      <c r="VQM54" s="144"/>
      <c r="VQN54" s="144"/>
      <c r="VQO54" s="141"/>
      <c r="VQP54" s="141"/>
      <c r="VQQ54" s="142"/>
      <c r="VQR54" s="142"/>
      <c r="VQS54" s="143"/>
      <c r="VQT54" s="144"/>
      <c r="VQU54" s="144"/>
      <c r="VQV54" s="144"/>
      <c r="VQW54" s="141"/>
      <c r="VQX54" s="141"/>
      <c r="VQY54" s="142"/>
      <c r="VQZ54" s="142"/>
      <c r="VRA54" s="143"/>
      <c r="VRB54" s="144"/>
      <c r="VRC54" s="144"/>
      <c r="VRD54" s="144"/>
      <c r="VRE54" s="141"/>
      <c r="VRF54" s="141"/>
      <c r="VRG54" s="142"/>
      <c r="VRH54" s="142"/>
      <c r="VRI54" s="143"/>
      <c r="VRJ54" s="144"/>
      <c r="VRK54" s="144"/>
      <c r="VRL54" s="144"/>
      <c r="VRM54" s="141"/>
      <c r="VRN54" s="141"/>
      <c r="VRO54" s="142"/>
      <c r="VRP54" s="142"/>
      <c r="VRQ54" s="143"/>
      <c r="VRR54" s="144"/>
      <c r="VRS54" s="144"/>
      <c r="VRT54" s="144"/>
      <c r="VRU54" s="141"/>
      <c r="VRV54" s="141"/>
      <c r="VRW54" s="142"/>
      <c r="VRX54" s="142"/>
      <c r="VRY54" s="143"/>
      <c r="VRZ54" s="144"/>
      <c r="VSA54" s="144"/>
      <c r="VSB54" s="144"/>
      <c r="VSC54" s="141"/>
      <c r="VSD54" s="141"/>
      <c r="VSE54" s="142"/>
      <c r="VSF54" s="142"/>
      <c r="VSG54" s="143"/>
      <c r="VSH54" s="144"/>
      <c r="VSI54" s="144"/>
      <c r="VSJ54" s="144"/>
      <c r="VSK54" s="141"/>
      <c r="VSL54" s="141"/>
      <c r="VSM54" s="142"/>
      <c r="VSN54" s="142"/>
      <c r="VSO54" s="143"/>
      <c r="VSP54" s="144"/>
      <c r="VSQ54" s="144"/>
      <c r="VSR54" s="144"/>
      <c r="VSS54" s="141"/>
      <c r="VST54" s="141"/>
      <c r="VSU54" s="142"/>
      <c r="VSV54" s="142"/>
      <c r="VSW54" s="143"/>
      <c r="VSX54" s="144"/>
      <c r="VSY54" s="144"/>
      <c r="VSZ54" s="144"/>
      <c r="VTA54" s="141"/>
      <c r="VTB54" s="141"/>
      <c r="VTC54" s="142"/>
      <c r="VTD54" s="142"/>
      <c r="VTE54" s="143"/>
      <c r="VTF54" s="144"/>
      <c r="VTG54" s="144"/>
      <c r="VTH54" s="144"/>
      <c r="VTI54" s="141"/>
      <c r="VTJ54" s="141"/>
      <c r="VTK54" s="142"/>
      <c r="VTL54" s="142"/>
      <c r="VTM54" s="143"/>
      <c r="VTN54" s="144"/>
      <c r="VTO54" s="144"/>
      <c r="VTP54" s="144"/>
      <c r="VTQ54" s="141"/>
      <c r="VTR54" s="141"/>
      <c r="VTS54" s="142"/>
      <c r="VTT54" s="142"/>
      <c r="VTU54" s="143"/>
      <c r="VTV54" s="144"/>
      <c r="VTW54" s="144"/>
      <c r="VTX54" s="144"/>
      <c r="VTY54" s="141"/>
      <c r="VTZ54" s="141"/>
      <c r="VUA54" s="142"/>
      <c r="VUB54" s="142"/>
      <c r="VUC54" s="143"/>
      <c r="VUD54" s="144"/>
      <c r="VUE54" s="144"/>
      <c r="VUF54" s="144"/>
      <c r="VUG54" s="141"/>
      <c r="VUH54" s="141"/>
      <c r="VUI54" s="142"/>
      <c r="VUJ54" s="142"/>
      <c r="VUK54" s="143"/>
      <c r="VUL54" s="144"/>
      <c r="VUM54" s="144"/>
      <c r="VUN54" s="144"/>
      <c r="VUO54" s="141"/>
      <c r="VUP54" s="141"/>
      <c r="VUQ54" s="142"/>
      <c r="VUR54" s="142"/>
      <c r="VUS54" s="143"/>
      <c r="VUT54" s="144"/>
      <c r="VUU54" s="144"/>
      <c r="VUV54" s="144"/>
      <c r="VUW54" s="141"/>
      <c r="VUX54" s="141"/>
      <c r="VUY54" s="142"/>
      <c r="VUZ54" s="142"/>
      <c r="VVA54" s="143"/>
      <c r="VVB54" s="144"/>
      <c r="VVC54" s="144"/>
      <c r="VVD54" s="144"/>
      <c r="VVE54" s="141"/>
      <c r="VVF54" s="141"/>
      <c r="VVG54" s="142"/>
      <c r="VVH54" s="142"/>
      <c r="VVI54" s="143"/>
      <c r="VVJ54" s="144"/>
      <c r="VVK54" s="144"/>
      <c r="VVL54" s="144"/>
      <c r="VVM54" s="141"/>
      <c r="VVN54" s="141"/>
      <c r="VVO54" s="142"/>
      <c r="VVP54" s="142"/>
      <c r="VVQ54" s="143"/>
      <c r="VVR54" s="144"/>
      <c r="VVS54" s="144"/>
      <c r="VVT54" s="144"/>
      <c r="VVU54" s="141"/>
      <c r="VVV54" s="141"/>
      <c r="VVW54" s="142"/>
      <c r="VVX54" s="142"/>
      <c r="VVY54" s="143"/>
      <c r="VVZ54" s="144"/>
      <c r="VWA54" s="144"/>
      <c r="VWB54" s="144"/>
      <c r="VWC54" s="141"/>
      <c r="VWD54" s="141"/>
      <c r="VWE54" s="142"/>
      <c r="VWF54" s="142"/>
      <c r="VWG54" s="143"/>
      <c r="VWH54" s="144"/>
      <c r="VWI54" s="144"/>
      <c r="VWJ54" s="144"/>
      <c r="VWK54" s="141"/>
      <c r="VWL54" s="141"/>
      <c r="VWM54" s="142"/>
      <c r="VWN54" s="142"/>
      <c r="VWO54" s="143"/>
      <c r="VWP54" s="144"/>
      <c r="VWQ54" s="144"/>
      <c r="VWR54" s="144"/>
      <c r="VWS54" s="141"/>
      <c r="VWT54" s="141"/>
      <c r="VWU54" s="142"/>
      <c r="VWV54" s="142"/>
      <c r="VWW54" s="143"/>
      <c r="VWX54" s="144"/>
      <c r="VWY54" s="144"/>
      <c r="VWZ54" s="144"/>
      <c r="VXA54" s="141"/>
      <c r="VXB54" s="141"/>
      <c r="VXC54" s="142"/>
      <c r="VXD54" s="142"/>
      <c r="VXE54" s="143"/>
      <c r="VXF54" s="144"/>
      <c r="VXG54" s="144"/>
      <c r="VXH54" s="144"/>
      <c r="VXI54" s="141"/>
      <c r="VXJ54" s="141"/>
      <c r="VXK54" s="142"/>
      <c r="VXL54" s="142"/>
      <c r="VXM54" s="143"/>
      <c r="VXN54" s="144"/>
      <c r="VXO54" s="144"/>
      <c r="VXP54" s="144"/>
      <c r="VXQ54" s="141"/>
      <c r="VXR54" s="141"/>
      <c r="VXS54" s="142"/>
      <c r="VXT54" s="142"/>
      <c r="VXU54" s="143"/>
      <c r="VXV54" s="144"/>
      <c r="VXW54" s="144"/>
      <c r="VXX54" s="144"/>
      <c r="VXY54" s="141"/>
      <c r="VXZ54" s="141"/>
      <c r="VYA54" s="142"/>
      <c r="VYB54" s="142"/>
      <c r="VYC54" s="143"/>
      <c r="VYD54" s="144"/>
      <c r="VYE54" s="144"/>
      <c r="VYF54" s="144"/>
      <c r="VYG54" s="141"/>
      <c r="VYH54" s="141"/>
      <c r="VYI54" s="142"/>
      <c r="VYJ54" s="142"/>
      <c r="VYK54" s="143"/>
      <c r="VYL54" s="144"/>
      <c r="VYM54" s="144"/>
      <c r="VYN54" s="144"/>
      <c r="VYO54" s="141"/>
      <c r="VYP54" s="141"/>
      <c r="VYQ54" s="142"/>
      <c r="VYR54" s="142"/>
      <c r="VYS54" s="143"/>
      <c r="VYT54" s="144"/>
      <c r="VYU54" s="144"/>
      <c r="VYV54" s="144"/>
      <c r="VYW54" s="141"/>
      <c r="VYX54" s="141"/>
      <c r="VYY54" s="142"/>
      <c r="VYZ54" s="142"/>
      <c r="VZA54" s="143"/>
      <c r="VZB54" s="144"/>
      <c r="VZC54" s="144"/>
      <c r="VZD54" s="144"/>
      <c r="VZE54" s="141"/>
      <c r="VZF54" s="141"/>
      <c r="VZG54" s="142"/>
      <c r="VZH54" s="142"/>
      <c r="VZI54" s="143"/>
      <c r="VZJ54" s="144"/>
      <c r="VZK54" s="144"/>
      <c r="VZL54" s="144"/>
      <c r="VZM54" s="141"/>
      <c r="VZN54" s="141"/>
      <c r="VZO54" s="142"/>
      <c r="VZP54" s="142"/>
      <c r="VZQ54" s="143"/>
      <c r="VZR54" s="144"/>
      <c r="VZS54" s="144"/>
      <c r="VZT54" s="144"/>
      <c r="VZU54" s="141"/>
      <c r="VZV54" s="141"/>
      <c r="VZW54" s="142"/>
      <c r="VZX54" s="142"/>
      <c r="VZY54" s="143"/>
      <c r="VZZ54" s="144"/>
      <c r="WAA54" s="144"/>
      <c r="WAB54" s="144"/>
      <c r="WAC54" s="141"/>
      <c r="WAD54" s="141"/>
      <c r="WAE54" s="142"/>
      <c r="WAF54" s="142"/>
      <c r="WAG54" s="143"/>
      <c r="WAH54" s="144"/>
      <c r="WAI54" s="144"/>
      <c r="WAJ54" s="144"/>
      <c r="WAK54" s="141"/>
      <c r="WAL54" s="141"/>
      <c r="WAM54" s="142"/>
      <c r="WAN54" s="142"/>
      <c r="WAO54" s="143"/>
      <c r="WAP54" s="144"/>
      <c r="WAQ54" s="144"/>
      <c r="WAR54" s="144"/>
      <c r="WAS54" s="141"/>
      <c r="WAT54" s="141"/>
      <c r="WAU54" s="142"/>
      <c r="WAV54" s="142"/>
      <c r="WAW54" s="143"/>
      <c r="WAX54" s="144"/>
      <c r="WAY54" s="144"/>
      <c r="WAZ54" s="144"/>
      <c r="WBA54" s="141"/>
      <c r="WBB54" s="141"/>
      <c r="WBC54" s="142"/>
      <c r="WBD54" s="142"/>
      <c r="WBE54" s="143"/>
      <c r="WBF54" s="144"/>
      <c r="WBG54" s="144"/>
      <c r="WBH54" s="144"/>
      <c r="WBI54" s="141"/>
      <c r="WBJ54" s="141"/>
      <c r="WBK54" s="142"/>
      <c r="WBL54" s="142"/>
      <c r="WBM54" s="143"/>
      <c r="WBN54" s="144"/>
      <c r="WBO54" s="144"/>
      <c r="WBP54" s="144"/>
      <c r="WBQ54" s="141"/>
      <c r="WBR54" s="141"/>
      <c r="WBS54" s="142"/>
      <c r="WBT54" s="142"/>
      <c r="WBU54" s="143"/>
      <c r="WBV54" s="144"/>
      <c r="WBW54" s="144"/>
      <c r="WBX54" s="144"/>
      <c r="WBY54" s="141"/>
      <c r="WBZ54" s="141"/>
      <c r="WCA54" s="142"/>
      <c r="WCB54" s="142"/>
      <c r="WCC54" s="143"/>
      <c r="WCD54" s="144"/>
      <c r="WCE54" s="144"/>
      <c r="WCF54" s="144"/>
      <c r="WCG54" s="141"/>
      <c r="WCH54" s="141"/>
      <c r="WCI54" s="142"/>
      <c r="WCJ54" s="142"/>
      <c r="WCK54" s="143"/>
      <c r="WCL54" s="144"/>
      <c r="WCM54" s="144"/>
      <c r="WCN54" s="144"/>
      <c r="WCO54" s="141"/>
      <c r="WCP54" s="141"/>
      <c r="WCQ54" s="142"/>
      <c r="WCR54" s="142"/>
      <c r="WCS54" s="143"/>
      <c r="WCT54" s="144"/>
      <c r="WCU54" s="144"/>
      <c r="WCV54" s="144"/>
      <c r="WCW54" s="141"/>
      <c r="WCX54" s="141"/>
      <c r="WCY54" s="142"/>
      <c r="WCZ54" s="142"/>
      <c r="WDA54" s="143"/>
      <c r="WDB54" s="144"/>
      <c r="WDC54" s="144"/>
      <c r="WDD54" s="144"/>
      <c r="WDE54" s="141"/>
      <c r="WDF54" s="141"/>
      <c r="WDG54" s="142"/>
      <c r="WDH54" s="142"/>
      <c r="WDI54" s="143"/>
      <c r="WDJ54" s="144"/>
      <c r="WDK54" s="144"/>
      <c r="WDL54" s="144"/>
      <c r="WDM54" s="141"/>
      <c r="WDN54" s="141"/>
      <c r="WDO54" s="142"/>
      <c r="WDP54" s="142"/>
      <c r="WDQ54" s="143"/>
      <c r="WDR54" s="144"/>
      <c r="WDS54" s="144"/>
      <c r="WDT54" s="144"/>
      <c r="WDU54" s="141"/>
      <c r="WDV54" s="141"/>
      <c r="WDW54" s="142"/>
      <c r="WDX54" s="142"/>
      <c r="WDY54" s="143"/>
      <c r="WDZ54" s="144"/>
      <c r="WEA54" s="144"/>
      <c r="WEB54" s="144"/>
      <c r="WEC54" s="141"/>
      <c r="WED54" s="141"/>
      <c r="WEE54" s="142"/>
      <c r="WEF54" s="142"/>
      <c r="WEG54" s="143"/>
      <c r="WEH54" s="144"/>
      <c r="WEI54" s="144"/>
      <c r="WEJ54" s="144"/>
      <c r="WEK54" s="141"/>
      <c r="WEL54" s="141"/>
      <c r="WEM54" s="142"/>
      <c r="WEN54" s="142"/>
      <c r="WEO54" s="143"/>
      <c r="WEP54" s="144"/>
      <c r="WEQ54" s="144"/>
      <c r="WER54" s="144"/>
      <c r="WES54" s="141"/>
      <c r="WET54" s="141"/>
      <c r="WEU54" s="142"/>
      <c r="WEV54" s="142"/>
      <c r="WEW54" s="143"/>
      <c r="WEX54" s="144"/>
      <c r="WEY54" s="144"/>
      <c r="WEZ54" s="144"/>
      <c r="WFA54" s="141"/>
      <c r="WFB54" s="141"/>
      <c r="WFC54" s="142"/>
      <c r="WFD54" s="142"/>
      <c r="WFE54" s="143"/>
      <c r="WFF54" s="144"/>
      <c r="WFG54" s="144"/>
      <c r="WFH54" s="144"/>
      <c r="WFI54" s="141"/>
      <c r="WFJ54" s="141"/>
      <c r="WFK54" s="142"/>
      <c r="WFL54" s="142"/>
      <c r="WFM54" s="143"/>
      <c r="WFN54" s="144"/>
      <c r="WFO54" s="144"/>
      <c r="WFP54" s="144"/>
      <c r="WFQ54" s="141"/>
      <c r="WFR54" s="141"/>
      <c r="WFS54" s="142"/>
      <c r="WFT54" s="142"/>
      <c r="WFU54" s="143"/>
      <c r="WFV54" s="144"/>
      <c r="WFW54" s="144"/>
      <c r="WFX54" s="144"/>
      <c r="WFY54" s="141"/>
      <c r="WFZ54" s="141"/>
      <c r="WGA54" s="142"/>
      <c r="WGB54" s="142"/>
      <c r="WGC54" s="143"/>
      <c r="WGD54" s="144"/>
      <c r="WGE54" s="144"/>
      <c r="WGF54" s="144"/>
      <c r="WGG54" s="141"/>
      <c r="WGH54" s="141"/>
      <c r="WGI54" s="142"/>
      <c r="WGJ54" s="142"/>
      <c r="WGK54" s="143"/>
      <c r="WGL54" s="144"/>
      <c r="WGM54" s="144"/>
      <c r="WGN54" s="144"/>
      <c r="WGO54" s="141"/>
      <c r="WGP54" s="141"/>
      <c r="WGQ54" s="142"/>
      <c r="WGR54" s="142"/>
      <c r="WGS54" s="143"/>
      <c r="WGT54" s="144"/>
      <c r="WGU54" s="144"/>
      <c r="WGV54" s="144"/>
      <c r="WGW54" s="141"/>
      <c r="WGX54" s="141"/>
      <c r="WGY54" s="142"/>
      <c r="WGZ54" s="142"/>
      <c r="WHA54" s="143"/>
      <c r="WHB54" s="144"/>
      <c r="WHC54" s="144"/>
      <c r="WHD54" s="144"/>
      <c r="WHE54" s="141"/>
      <c r="WHF54" s="141"/>
      <c r="WHG54" s="142"/>
      <c r="WHH54" s="142"/>
      <c r="WHI54" s="143"/>
      <c r="WHJ54" s="144"/>
      <c r="WHK54" s="144"/>
      <c r="WHL54" s="144"/>
      <c r="WHM54" s="141"/>
      <c r="WHN54" s="141"/>
      <c r="WHO54" s="142"/>
      <c r="WHP54" s="142"/>
      <c r="WHQ54" s="143"/>
      <c r="WHR54" s="144"/>
      <c r="WHS54" s="144"/>
      <c r="WHT54" s="144"/>
      <c r="WHU54" s="141"/>
      <c r="WHV54" s="141"/>
      <c r="WHW54" s="142"/>
      <c r="WHX54" s="142"/>
      <c r="WHY54" s="143"/>
      <c r="WHZ54" s="144"/>
      <c r="WIA54" s="144"/>
      <c r="WIB54" s="144"/>
      <c r="WIC54" s="141"/>
      <c r="WID54" s="141"/>
      <c r="WIE54" s="142"/>
      <c r="WIF54" s="142"/>
      <c r="WIG54" s="143"/>
      <c r="WIH54" s="144"/>
      <c r="WII54" s="144"/>
      <c r="WIJ54" s="144"/>
      <c r="WIK54" s="141"/>
      <c r="WIL54" s="141"/>
      <c r="WIM54" s="142"/>
      <c r="WIN54" s="142"/>
      <c r="WIO54" s="143"/>
      <c r="WIP54" s="144"/>
      <c r="WIQ54" s="144"/>
      <c r="WIR54" s="144"/>
      <c r="WIS54" s="141"/>
      <c r="WIT54" s="141"/>
      <c r="WIU54" s="142"/>
      <c r="WIV54" s="142"/>
      <c r="WIW54" s="143"/>
      <c r="WIX54" s="144"/>
      <c r="WIY54" s="144"/>
      <c r="WIZ54" s="144"/>
      <c r="WJA54" s="141"/>
      <c r="WJB54" s="141"/>
      <c r="WJC54" s="142"/>
      <c r="WJD54" s="142"/>
      <c r="WJE54" s="143"/>
      <c r="WJF54" s="144"/>
      <c r="WJG54" s="144"/>
      <c r="WJH54" s="144"/>
      <c r="WJI54" s="141"/>
      <c r="WJJ54" s="141"/>
      <c r="WJK54" s="142"/>
      <c r="WJL54" s="142"/>
      <c r="WJM54" s="143"/>
      <c r="WJN54" s="144"/>
      <c r="WJO54" s="144"/>
      <c r="WJP54" s="144"/>
      <c r="WJQ54" s="141"/>
      <c r="WJR54" s="141"/>
      <c r="WJS54" s="142"/>
      <c r="WJT54" s="142"/>
      <c r="WJU54" s="143"/>
      <c r="WJV54" s="144"/>
      <c r="WJW54" s="144"/>
      <c r="WJX54" s="144"/>
      <c r="WJY54" s="141"/>
      <c r="WJZ54" s="141"/>
      <c r="WKA54" s="142"/>
      <c r="WKB54" s="142"/>
      <c r="WKC54" s="143"/>
      <c r="WKD54" s="144"/>
      <c r="WKE54" s="144"/>
      <c r="WKF54" s="144"/>
      <c r="WKG54" s="141"/>
      <c r="WKH54" s="141"/>
      <c r="WKI54" s="142"/>
      <c r="WKJ54" s="142"/>
      <c r="WKK54" s="143"/>
      <c r="WKL54" s="144"/>
      <c r="WKM54" s="144"/>
      <c r="WKN54" s="144"/>
      <c r="WKO54" s="141"/>
      <c r="WKP54" s="141"/>
      <c r="WKQ54" s="142"/>
      <c r="WKR54" s="142"/>
      <c r="WKS54" s="143"/>
      <c r="WKT54" s="144"/>
      <c r="WKU54" s="144"/>
      <c r="WKV54" s="144"/>
      <c r="WKW54" s="141"/>
      <c r="WKX54" s="141"/>
      <c r="WKY54" s="142"/>
      <c r="WKZ54" s="142"/>
      <c r="WLA54" s="143"/>
      <c r="WLB54" s="144"/>
      <c r="WLC54" s="144"/>
      <c r="WLD54" s="144"/>
      <c r="WLE54" s="141"/>
      <c r="WLF54" s="141"/>
      <c r="WLG54" s="142"/>
      <c r="WLH54" s="142"/>
      <c r="WLI54" s="143"/>
      <c r="WLJ54" s="144"/>
      <c r="WLK54" s="144"/>
      <c r="WLL54" s="144"/>
      <c r="WLM54" s="141"/>
      <c r="WLN54" s="141"/>
      <c r="WLO54" s="142"/>
      <c r="WLP54" s="142"/>
      <c r="WLQ54" s="143"/>
      <c r="WLR54" s="144"/>
      <c r="WLS54" s="144"/>
      <c r="WLT54" s="144"/>
      <c r="WLU54" s="141"/>
      <c r="WLV54" s="141"/>
      <c r="WLW54" s="142"/>
      <c r="WLX54" s="142"/>
      <c r="WLY54" s="143"/>
      <c r="WLZ54" s="144"/>
      <c r="WMA54" s="144"/>
      <c r="WMB54" s="144"/>
      <c r="WMC54" s="141"/>
      <c r="WMD54" s="141"/>
      <c r="WME54" s="142"/>
      <c r="WMF54" s="142"/>
      <c r="WMG54" s="143"/>
      <c r="WMH54" s="144"/>
      <c r="WMI54" s="144"/>
      <c r="WMJ54" s="144"/>
      <c r="WMK54" s="141"/>
      <c r="WML54" s="141"/>
      <c r="WMM54" s="142"/>
      <c r="WMN54" s="142"/>
      <c r="WMO54" s="143"/>
      <c r="WMP54" s="144"/>
      <c r="WMQ54" s="144"/>
      <c r="WMR54" s="144"/>
      <c r="WMS54" s="141"/>
      <c r="WMT54" s="141"/>
      <c r="WMU54" s="142"/>
      <c r="WMV54" s="142"/>
      <c r="WMW54" s="143"/>
      <c r="WMX54" s="144"/>
      <c r="WMY54" s="144"/>
      <c r="WMZ54" s="144"/>
      <c r="WNA54" s="141"/>
      <c r="WNB54" s="141"/>
      <c r="WNC54" s="142"/>
      <c r="WND54" s="142"/>
      <c r="WNE54" s="143"/>
      <c r="WNF54" s="144"/>
      <c r="WNG54" s="144"/>
      <c r="WNH54" s="144"/>
      <c r="WNI54" s="141"/>
      <c r="WNJ54" s="141"/>
      <c r="WNK54" s="142"/>
      <c r="WNL54" s="142"/>
      <c r="WNM54" s="143"/>
      <c r="WNN54" s="144"/>
      <c r="WNO54" s="144"/>
      <c r="WNP54" s="144"/>
      <c r="WNQ54" s="141"/>
      <c r="WNR54" s="141"/>
      <c r="WNS54" s="142"/>
      <c r="WNT54" s="142"/>
      <c r="WNU54" s="143"/>
      <c r="WNV54" s="144"/>
      <c r="WNW54" s="144"/>
      <c r="WNX54" s="144"/>
      <c r="WNY54" s="141"/>
      <c r="WNZ54" s="141"/>
      <c r="WOA54" s="142"/>
      <c r="WOB54" s="142"/>
      <c r="WOC54" s="143"/>
      <c r="WOD54" s="144"/>
      <c r="WOE54" s="144"/>
      <c r="WOF54" s="144"/>
      <c r="WOG54" s="141"/>
      <c r="WOH54" s="141"/>
      <c r="WOI54" s="142"/>
      <c r="WOJ54" s="142"/>
      <c r="WOK54" s="143"/>
      <c r="WOL54" s="144"/>
      <c r="WOM54" s="144"/>
      <c r="WON54" s="144"/>
      <c r="WOO54" s="141"/>
      <c r="WOP54" s="141"/>
      <c r="WOQ54" s="142"/>
      <c r="WOR54" s="142"/>
      <c r="WOS54" s="143"/>
      <c r="WOT54" s="144"/>
      <c r="WOU54" s="144"/>
      <c r="WOV54" s="144"/>
      <c r="WOW54" s="141"/>
      <c r="WOX54" s="141"/>
      <c r="WOY54" s="142"/>
      <c r="WOZ54" s="142"/>
      <c r="WPA54" s="143"/>
      <c r="WPB54" s="144"/>
      <c r="WPC54" s="144"/>
      <c r="WPD54" s="144"/>
      <c r="WPE54" s="141"/>
      <c r="WPF54" s="141"/>
      <c r="WPG54" s="142"/>
      <c r="WPH54" s="142"/>
      <c r="WPI54" s="143"/>
      <c r="WPJ54" s="144"/>
      <c r="WPK54" s="144"/>
      <c r="WPL54" s="144"/>
      <c r="WPM54" s="141"/>
      <c r="WPN54" s="141"/>
      <c r="WPO54" s="142"/>
      <c r="WPP54" s="142"/>
      <c r="WPQ54" s="143"/>
      <c r="WPR54" s="144"/>
      <c r="WPS54" s="144"/>
      <c r="WPT54" s="144"/>
      <c r="WPU54" s="141"/>
      <c r="WPV54" s="141"/>
      <c r="WPW54" s="142"/>
      <c r="WPX54" s="142"/>
      <c r="WPY54" s="143"/>
      <c r="WPZ54" s="144"/>
      <c r="WQA54" s="144"/>
      <c r="WQB54" s="144"/>
      <c r="WQC54" s="141"/>
      <c r="WQD54" s="141"/>
      <c r="WQE54" s="142"/>
      <c r="WQF54" s="142"/>
      <c r="WQG54" s="143"/>
      <c r="WQH54" s="144"/>
      <c r="WQI54" s="144"/>
      <c r="WQJ54" s="144"/>
      <c r="WQK54" s="141"/>
      <c r="WQL54" s="141"/>
      <c r="WQM54" s="142"/>
      <c r="WQN54" s="142"/>
      <c r="WQO54" s="143"/>
      <c r="WQP54" s="144"/>
      <c r="WQQ54" s="144"/>
      <c r="WQR54" s="144"/>
      <c r="WQS54" s="141"/>
      <c r="WQT54" s="141"/>
      <c r="WQU54" s="142"/>
      <c r="WQV54" s="142"/>
      <c r="WQW54" s="143"/>
      <c r="WQX54" s="144"/>
      <c r="WQY54" s="144"/>
      <c r="WQZ54" s="144"/>
      <c r="WRA54" s="141"/>
      <c r="WRB54" s="141"/>
      <c r="WRC54" s="142"/>
      <c r="WRD54" s="142"/>
      <c r="WRE54" s="143"/>
      <c r="WRF54" s="144"/>
      <c r="WRG54" s="144"/>
      <c r="WRH54" s="144"/>
      <c r="WRI54" s="141"/>
      <c r="WRJ54" s="141"/>
      <c r="WRK54" s="142"/>
      <c r="WRL54" s="142"/>
      <c r="WRM54" s="143"/>
      <c r="WRN54" s="144"/>
      <c r="WRO54" s="144"/>
      <c r="WRP54" s="144"/>
      <c r="WRQ54" s="141"/>
      <c r="WRR54" s="141"/>
      <c r="WRS54" s="142"/>
      <c r="WRT54" s="142"/>
      <c r="WRU54" s="143"/>
      <c r="WRV54" s="144"/>
      <c r="WRW54" s="144"/>
      <c r="WRX54" s="144"/>
      <c r="WRY54" s="141"/>
      <c r="WRZ54" s="141"/>
      <c r="WSA54" s="142"/>
      <c r="WSB54" s="142"/>
      <c r="WSC54" s="143"/>
      <c r="WSD54" s="144"/>
      <c r="WSE54" s="144"/>
      <c r="WSF54" s="144"/>
      <c r="WSG54" s="141"/>
      <c r="WSH54" s="141"/>
      <c r="WSI54" s="142"/>
      <c r="WSJ54" s="142"/>
      <c r="WSK54" s="143"/>
      <c r="WSL54" s="144"/>
      <c r="WSM54" s="144"/>
      <c r="WSN54" s="144"/>
      <c r="WSO54" s="141"/>
      <c r="WSP54" s="141"/>
      <c r="WSQ54" s="142"/>
      <c r="WSR54" s="142"/>
      <c r="WSS54" s="143"/>
      <c r="WST54" s="144"/>
      <c r="WSU54" s="144"/>
      <c r="WSV54" s="144"/>
      <c r="WSW54" s="141"/>
      <c r="WSX54" s="141"/>
      <c r="WSY54" s="142"/>
      <c r="WSZ54" s="142"/>
      <c r="WTA54" s="143"/>
      <c r="WTB54" s="144"/>
      <c r="WTC54" s="144"/>
      <c r="WTD54" s="144"/>
      <c r="WTE54" s="141"/>
      <c r="WTF54" s="141"/>
      <c r="WTG54" s="142"/>
      <c r="WTH54" s="142"/>
      <c r="WTI54" s="143"/>
      <c r="WTJ54" s="144"/>
      <c r="WTK54" s="144"/>
      <c r="WTL54" s="144"/>
      <c r="WTM54" s="141"/>
      <c r="WTN54" s="141"/>
      <c r="WTO54" s="142"/>
      <c r="WTP54" s="142"/>
      <c r="WTQ54" s="143"/>
      <c r="WTR54" s="144"/>
      <c r="WTS54" s="144"/>
      <c r="WTT54" s="144"/>
      <c r="WTU54" s="141"/>
      <c r="WTV54" s="141"/>
      <c r="WTW54" s="142"/>
      <c r="WTX54" s="142"/>
      <c r="WTY54" s="143"/>
      <c r="WTZ54" s="144"/>
      <c r="WUA54" s="144"/>
      <c r="WUB54" s="144"/>
      <c r="WUC54" s="141"/>
      <c r="WUD54" s="141"/>
      <c r="WUE54" s="142"/>
      <c r="WUF54" s="142"/>
      <c r="WUG54" s="143"/>
      <c r="WUH54" s="144"/>
      <c r="WUI54" s="144"/>
      <c r="WUJ54" s="144"/>
      <c r="WUK54" s="141"/>
      <c r="WUL54" s="141"/>
      <c r="WUM54" s="142"/>
      <c r="WUN54" s="142"/>
      <c r="WUO54" s="143"/>
      <c r="WUP54" s="144"/>
      <c r="WUQ54" s="144"/>
      <c r="WUR54" s="144"/>
      <c r="WUS54" s="141"/>
      <c r="WUT54" s="141"/>
      <c r="WUU54" s="142"/>
      <c r="WUV54" s="142"/>
      <c r="WUW54" s="143"/>
      <c r="WUX54" s="144"/>
      <c r="WUY54" s="144"/>
      <c r="WUZ54" s="144"/>
      <c r="WVA54" s="141"/>
      <c r="WVB54" s="141"/>
      <c r="WVC54" s="142"/>
      <c r="WVD54" s="142"/>
      <c r="WVE54" s="143"/>
      <c r="WVF54" s="144"/>
      <c r="WVG54" s="144"/>
      <c r="WVH54" s="144"/>
      <c r="WVI54" s="141"/>
      <c r="WVJ54" s="141"/>
      <c r="WVK54" s="142"/>
      <c r="WVL54" s="142"/>
      <c r="WVM54" s="143"/>
      <c r="WVN54" s="144"/>
      <c r="WVO54" s="144"/>
      <c r="WVP54" s="144"/>
      <c r="WVQ54" s="141"/>
      <c r="WVR54" s="141"/>
      <c r="WVS54" s="142"/>
      <c r="WVT54" s="142"/>
      <c r="WVU54" s="143"/>
      <c r="WVV54" s="144"/>
      <c r="WVW54" s="144"/>
      <c r="WVX54" s="144"/>
      <c r="WVY54" s="141"/>
      <c r="WVZ54" s="141"/>
      <c r="WWA54" s="142"/>
      <c r="WWB54" s="142"/>
      <c r="WWC54" s="143"/>
      <c r="WWD54" s="144"/>
      <c r="WWE54" s="144"/>
      <c r="WWF54" s="144"/>
      <c r="WWG54" s="141"/>
      <c r="WWH54" s="141"/>
      <c r="WWI54" s="142"/>
      <c r="WWJ54" s="142"/>
      <c r="WWK54" s="143"/>
      <c r="WWL54" s="144"/>
      <c r="WWM54" s="144"/>
      <c r="WWN54" s="144"/>
      <c r="WWO54" s="141"/>
      <c r="WWP54" s="141"/>
      <c r="WWQ54" s="142"/>
      <c r="WWR54" s="142"/>
      <c r="WWS54" s="143"/>
      <c r="WWT54" s="144"/>
      <c r="WWU54" s="144"/>
      <c r="WWV54" s="144"/>
      <c r="WWW54" s="141"/>
      <c r="WWX54" s="141"/>
      <c r="WWY54" s="142"/>
      <c r="WWZ54" s="142"/>
      <c r="WXA54" s="143"/>
      <c r="WXB54" s="144"/>
      <c r="WXC54" s="144"/>
      <c r="WXD54" s="144"/>
      <c r="WXE54" s="141"/>
      <c r="WXF54" s="141"/>
      <c r="WXG54" s="142"/>
      <c r="WXH54" s="142"/>
      <c r="WXI54" s="143"/>
      <c r="WXJ54" s="144"/>
      <c r="WXK54" s="144"/>
      <c r="WXL54" s="144"/>
      <c r="WXM54" s="141"/>
      <c r="WXN54" s="141"/>
      <c r="WXO54" s="142"/>
      <c r="WXP54" s="142"/>
      <c r="WXQ54" s="143"/>
      <c r="WXR54" s="144"/>
      <c r="WXS54" s="144"/>
      <c r="WXT54" s="144"/>
      <c r="WXU54" s="141"/>
      <c r="WXV54" s="141"/>
      <c r="WXW54" s="142"/>
      <c r="WXX54" s="142"/>
      <c r="WXY54" s="143"/>
      <c r="WXZ54" s="144"/>
      <c r="WYA54" s="144"/>
      <c r="WYB54" s="144"/>
      <c r="WYC54" s="141"/>
      <c r="WYD54" s="141"/>
      <c r="WYE54" s="142"/>
      <c r="WYF54" s="142"/>
      <c r="WYG54" s="143"/>
      <c r="WYH54" s="144"/>
      <c r="WYI54" s="144"/>
      <c r="WYJ54" s="144"/>
      <c r="WYK54" s="141"/>
      <c r="WYL54" s="141"/>
      <c r="WYM54" s="142"/>
      <c r="WYN54" s="142"/>
      <c r="WYO54" s="143"/>
      <c r="WYP54" s="144"/>
      <c r="WYQ54" s="144"/>
      <c r="WYR54" s="144"/>
      <c r="WYS54" s="141"/>
      <c r="WYT54" s="141"/>
      <c r="WYU54" s="142"/>
      <c r="WYV54" s="142"/>
      <c r="WYW54" s="143"/>
      <c r="WYX54" s="144"/>
      <c r="WYY54" s="144"/>
      <c r="WYZ54" s="144"/>
      <c r="WZA54" s="141"/>
      <c r="WZB54" s="141"/>
      <c r="WZC54" s="142"/>
      <c r="WZD54" s="142"/>
      <c r="WZE54" s="143"/>
      <c r="WZF54" s="144"/>
      <c r="WZG54" s="144"/>
      <c r="WZH54" s="144"/>
      <c r="WZI54" s="141"/>
      <c r="WZJ54" s="141"/>
      <c r="WZK54" s="142"/>
      <c r="WZL54" s="142"/>
      <c r="WZM54" s="143"/>
      <c r="WZN54" s="144"/>
      <c r="WZO54" s="144"/>
      <c r="WZP54" s="144"/>
      <c r="WZQ54" s="141"/>
      <c r="WZR54" s="141"/>
      <c r="WZS54" s="142"/>
      <c r="WZT54" s="142"/>
      <c r="WZU54" s="143"/>
      <c r="WZV54" s="144"/>
      <c r="WZW54" s="144"/>
      <c r="WZX54" s="144"/>
      <c r="WZY54" s="141"/>
      <c r="WZZ54" s="141"/>
      <c r="XAA54" s="142"/>
      <c r="XAB54" s="142"/>
      <c r="XAC54" s="143"/>
      <c r="XAD54" s="144"/>
      <c r="XAE54" s="144"/>
      <c r="XAF54" s="144"/>
      <c r="XAG54" s="141"/>
      <c r="XAH54" s="141"/>
      <c r="XAI54" s="142"/>
      <c r="XAJ54" s="142"/>
      <c r="XAK54" s="143"/>
      <c r="XAL54" s="144"/>
      <c r="XAM54" s="144"/>
      <c r="XAN54" s="144"/>
      <c r="XAO54" s="141"/>
      <c r="XAP54" s="141"/>
      <c r="XAQ54" s="142"/>
      <c r="XAR54" s="142"/>
      <c r="XAS54" s="143"/>
      <c r="XAT54" s="144"/>
      <c r="XAU54" s="144"/>
      <c r="XAV54" s="144"/>
      <c r="XAW54" s="141"/>
      <c r="XAX54" s="141"/>
      <c r="XAY54" s="142"/>
      <c r="XAZ54" s="142"/>
      <c r="XBA54" s="143"/>
      <c r="XBB54" s="144"/>
      <c r="XBC54" s="144"/>
      <c r="XBD54" s="144"/>
      <c r="XBE54" s="141"/>
      <c r="XBF54" s="141"/>
      <c r="XBG54" s="142"/>
      <c r="XBH54" s="142"/>
      <c r="XBI54" s="143"/>
      <c r="XBJ54" s="144"/>
      <c r="XBK54" s="144"/>
      <c r="XBL54" s="144"/>
      <c r="XBM54" s="141"/>
      <c r="XBN54" s="141"/>
      <c r="XBO54" s="142"/>
      <c r="XBP54" s="142"/>
      <c r="XBQ54" s="143"/>
      <c r="XBR54" s="144"/>
      <c r="XBS54" s="144"/>
      <c r="XBT54" s="144"/>
      <c r="XBU54" s="141"/>
      <c r="XBV54" s="141"/>
      <c r="XBW54" s="142"/>
      <c r="XBX54" s="142"/>
      <c r="XBY54" s="143"/>
      <c r="XBZ54" s="144"/>
      <c r="XCA54" s="144"/>
      <c r="XCB54" s="144"/>
      <c r="XCC54" s="141"/>
      <c r="XCD54" s="141"/>
      <c r="XCE54" s="142"/>
      <c r="XCF54" s="142"/>
      <c r="XCG54" s="143"/>
      <c r="XCH54" s="144"/>
      <c r="XCI54" s="144"/>
      <c r="XCJ54" s="144"/>
      <c r="XCK54" s="141"/>
      <c r="XCL54" s="141"/>
      <c r="XCM54" s="142"/>
      <c r="XCN54" s="142"/>
      <c r="XCO54" s="143"/>
      <c r="XCP54" s="144"/>
      <c r="XCQ54" s="144"/>
      <c r="XCR54" s="144"/>
      <c r="XCS54" s="141"/>
      <c r="XCT54" s="141"/>
      <c r="XCU54" s="142"/>
      <c r="XCV54" s="142"/>
      <c r="XCW54" s="143"/>
      <c r="XCX54" s="144"/>
      <c r="XCY54" s="144"/>
      <c r="XCZ54" s="144"/>
      <c r="XDA54" s="141"/>
      <c r="XDB54" s="141"/>
      <c r="XDC54" s="142"/>
      <c r="XDD54" s="142"/>
      <c r="XDE54" s="143"/>
      <c r="XDF54" s="144"/>
      <c r="XDG54" s="144"/>
      <c r="XDH54" s="144"/>
      <c r="XDI54" s="141"/>
      <c r="XDJ54" s="141"/>
      <c r="XDK54" s="142"/>
      <c r="XDL54" s="142"/>
      <c r="XDM54" s="143"/>
      <c r="XDN54" s="144"/>
      <c r="XDO54" s="144"/>
      <c r="XDP54" s="144"/>
      <c r="XDQ54" s="141"/>
      <c r="XDR54" s="141"/>
      <c r="XDS54" s="142"/>
      <c r="XDT54" s="142"/>
      <c r="XDU54" s="143"/>
      <c r="XDV54" s="144"/>
      <c r="XDW54" s="144"/>
      <c r="XDX54" s="144"/>
      <c r="XDY54" s="141"/>
      <c r="XDZ54" s="141"/>
      <c r="XEA54" s="142"/>
      <c r="XEB54" s="142"/>
      <c r="XEC54" s="143"/>
      <c r="XED54" s="144"/>
      <c r="XEE54" s="144"/>
      <c r="XEF54" s="144"/>
      <c r="XEG54" s="141"/>
      <c r="XEH54" s="141"/>
      <c r="XEI54" s="142"/>
      <c r="XEJ54" s="142"/>
      <c r="XEK54" s="143"/>
      <c r="XEL54" s="144"/>
      <c r="XEM54" s="144"/>
      <c r="XEN54" s="144"/>
      <c r="XEO54" s="141"/>
      <c r="XEP54" s="141"/>
      <c r="XEQ54" s="142"/>
      <c r="XER54" s="142"/>
      <c r="XES54" s="143"/>
      <c r="XET54" s="144"/>
      <c r="XEU54" s="144"/>
      <c r="XEV54" s="144"/>
      <c r="XEW54" s="141"/>
      <c r="XEX54" s="141"/>
      <c r="XEY54" s="142"/>
      <c r="XEZ54" s="142"/>
      <c r="XFA54" s="143"/>
      <c r="XFB54" s="144"/>
      <c r="XFC54" s="144"/>
      <c r="XFD54" s="144"/>
    </row>
    <row r="55" spans="1:16384" ht="17" thickTop="1" x14ac:dyDescent="0.2">
      <c r="A55" t="s">
        <v>245</v>
      </c>
      <c r="C55" s="125">
        <v>2012</v>
      </c>
      <c r="D55" s="125" t="s">
        <v>146</v>
      </c>
      <c r="E55" s="138">
        <f>'Vehicle Fleet Gallon conversion'!I12</f>
        <v>6973</v>
      </c>
      <c r="F55" s="183">
        <f t="shared" si="2"/>
        <v>61969051</v>
      </c>
      <c r="G55" s="183">
        <f t="shared" si="3"/>
        <v>61.969051</v>
      </c>
      <c r="H55" s="139"/>
      <c r="J55" s="123">
        <v>2035</v>
      </c>
      <c r="K55" s="189">
        <v>332.06168066291445</v>
      </c>
      <c r="L55" s="189">
        <v>504.00760235823788</v>
      </c>
      <c r="M55" s="189">
        <v>0.83164130555418514</v>
      </c>
      <c r="N55" s="189">
        <v>836.90092432670656</v>
      </c>
    </row>
    <row r="56" spans="1:16384" x14ac:dyDescent="0.2">
      <c r="A56" t="s">
        <v>246</v>
      </c>
      <c r="C56" s="125">
        <v>2012</v>
      </c>
      <c r="D56" s="125" t="s">
        <v>146</v>
      </c>
      <c r="E56" s="138">
        <f>'Vehicle Fleet Gallon conversion'!I13</f>
        <v>54301</v>
      </c>
      <c r="F56" s="183">
        <f t="shared" si="2"/>
        <v>482572987</v>
      </c>
      <c r="G56" s="183">
        <f t="shared" si="3"/>
        <v>482.57298700000001</v>
      </c>
      <c r="H56" s="139"/>
      <c r="J56" s="123">
        <v>2036</v>
      </c>
      <c r="K56" s="189">
        <v>333.93908269763716</v>
      </c>
      <c r="L56" s="189">
        <v>514.35598563907558</v>
      </c>
      <c r="M56" s="189">
        <v>0.71521152277659916</v>
      </c>
      <c r="N56" s="189">
        <v>849.0102798594894</v>
      </c>
    </row>
    <row r="57" spans="1:16384" x14ac:dyDescent="0.2">
      <c r="A57" t="s">
        <v>247</v>
      </c>
      <c r="C57" s="125">
        <v>2012</v>
      </c>
      <c r="D57" s="125" t="s">
        <v>146</v>
      </c>
      <c r="E57" s="138">
        <f>'Vehicle Fleet Gallon conversion'!I14</f>
        <v>6049</v>
      </c>
      <c r="F57" s="183">
        <f t="shared" si="2"/>
        <v>53757463</v>
      </c>
      <c r="G57" s="183">
        <f t="shared" si="3"/>
        <v>53.757463000000001</v>
      </c>
      <c r="H57" s="139"/>
      <c r="J57" s="123">
        <v>2037</v>
      </c>
      <c r="K57" s="189">
        <v>335.82709914108335</v>
      </c>
      <c r="L57" s="189">
        <v>525.62256243329409</v>
      </c>
      <c r="M57" s="189">
        <v>0.61508190958787534</v>
      </c>
      <c r="N57" s="189">
        <v>862.06474348396523</v>
      </c>
    </row>
    <row r="58" spans="1:16384" x14ac:dyDescent="0.2">
      <c r="A58" t="s">
        <v>248</v>
      </c>
      <c r="C58" s="125">
        <v>2012</v>
      </c>
      <c r="D58" s="125" t="s">
        <v>146</v>
      </c>
      <c r="E58" s="138">
        <f>'Vehicle Fleet Gallon conversion'!I15</f>
        <v>674</v>
      </c>
      <c r="F58" s="183">
        <f t="shared" si="2"/>
        <v>5989838</v>
      </c>
      <c r="G58" s="183">
        <f t="shared" si="3"/>
        <v>5.9898379999999998</v>
      </c>
      <c r="H58" s="139"/>
      <c r="J58" s="123">
        <v>2038</v>
      </c>
      <c r="K58" s="189">
        <v>337.725790004732</v>
      </c>
      <c r="L58" s="189">
        <v>537.85428438199199</v>
      </c>
      <c r="M58" s="189">
        <v>0.52897044224557277</v>
      </c>
      <c r="N58" s="189">
        <v>876.10904482896956</v>
      </c>
    </row>
    <row r="59" spans="1:16384" x14ac:dyDescent="0.2">
      <c r="A59" t="s">
        <v>249</v>
      </c>
      <c r="C59" s="125">
        <v>2012</v>
      </c>
      <c r="D59" s="125" t="s">
        <v>146</v>
      </c>
      <c r="E59" s="138">
        <f>'Vehicle Fleet Gallon conversion'!I16</f>
        <v>280</v>
      </c>
      <c r="F59" s="183">
        <f t="shared" si="2"/>
        <v>2488360</v>
      </c>
      <c r="G59" s="183">
        <f t="shared" si="3"/>
        <v>2.4883600000000001</v>
      </c>
      <c r="H59" s="139"/>
      <c r="J59" s="123">
        <v>2039</v>
      </c>
      <c r="K59" s="189">
        <v>339.63521563935331</v>
      </c>
      <c r="L59" s="189">
        <v>551.10103364672307</v>
      </c>
      <c r="M59" s="189">
        <v>0.45491458033119253</v>
      </c>
      <c r="N59" s="189">
        <v>891.19116386640758</v>
      </c>
    </row>
    <row r="60" spans="1:16384" ht="17" thickBot="1" x14ac:dyDescent="0.25">
      <c r="A60" s="141" t="s">
        <v>250</v>
      </c>
      <c r="B60" s="141"/>
      <c r="C60" s="142">
        <v>2012</v>
      </c>
      <c r="D60" s="142" t="s">
        <v>146</v>
      </c>
      <c r="E60" s="143">
        <f>'Vehicle Fleet Gallon conversion'!I17</f>
        <v>0</v>
      </c>
      <c r="F60" s="184">
        <f t="shared" si="2"/>
        <v>0</v>
      </c>
      <c r="G60" s="184">
        <f t="shared" si="3"/>
        <v>0</v>
      </c>
      <c r="H60" s="144">
        <f>SUM(G55:G60)</f>
        <v>606.77769899999998</v>
      </c>
      <c r="J60" s="123">
        <v>2040</v>
      </c>
      <c r="K60" s="189">
        <v>341.55543673692733</v>
      </c>
      <c r="L60" s="189">
        <v>565.4157953199101</v>
      </c>
      <c r="M60" s="189">
        <v>0.39122653908482552</v>
      </c>
      <c r="N60" s="189">
        <v>907.36245859592225</v>
      </c>
      <c r="AP60" s="141"/>
      <c r="AQ60" s="142"/>
      <c r="AR60" s="142"/>
      <c r="AS60" s="143"/>
      <c r="AT60" s="144"/>
      <c r="AU60" s="144"/>
      <c r="AV60" s="144"/>
      <c r="AW60" s="141"/>
      <c r="AX60" s="141"/>
      <c r="AY60" s="142"/>
      <c r="AZ60" s="142"/>
      <c r="BA60" s="143"/>
      <c r="BB60" s="144"/>
      <c r="BC60" s="144"/>
      <c r="BD60" s="144"/>
      <c r="BE60" s="141"/>
      <c r="BF60" s="141"/>
      <c r="BG60" s="142"/>
      <c r="BH60" s="142"/>
      <c r="BI60" s="143"/>
      <c r="BJ60" s="144"/>
      <c r="BK60" s="144"/>
      <c r="BL60" s="144"/>
      <c r="BM60" s="141"/>
      <c r="BN60" s="141"/>
      <c r="BO60" s="142"/>
      <c r="BP60" s="142"/>
      <c r="BQ60" s="143"/>
      <c r="BR60" s="144"/>
      <c r="BS60" s="144"/>
      <c r="BT60" s="144"/>
      <c r="BU60" s="141"/>
      <c r="BV60" s="141"/>
      <c r="BW60" s="142"/>
      <c r="BX60" s="142"/>
      <c r="BY60" s="143"/>
      <c r="BZ60" s="144"/>
      <c r="CA60" s="144"/>
      <c r="CB60" s="144"/>
      <c r="CC60" s="141"/>
      <c r="CD60" s="141"/>
      <c r="CE60" s="142"/>
      <c r="CF60" s="142"/>
      <c r="CG60" s="143"/>
      <c r="CH60" s="144"/>
      <c r="CI60" s="144"/>
      <c r="CJ60" s="144"/>
      <c r="CK60" s="141"/>
      <c r="CL60" s="141"/>
      <c r="CM60" s="142"/>
      <c r="CN60" s="142"/>
      <c r="CO60" s="143"/>
      <c r="CP60" s="144"/>
      <c r="CQ60" s="144"/>
      <c r="CR60" s="144"/>
      <c r="CS60" s="141"/>
      <c r="CT60" s="141"/>
      <c r="CU60" s="142"/>
      <c r="CV60" s="142"/>
      <c r="CW60" s="143"/>
      <c r="CX60" s="144"/>
      <c r="CY60" s="144"/>
      <c r="CZ60" s="144"/>
      <c r="DA60" s="141"/>
      <c r="DB60" s="141"/>
      <c r="DC60" s="142"/>
      <c r="DD60" s="142"/>
      <c r="DE60" s="143"/>
      <c r="DF60" s="144"/>
      <c r="DG60" s="144"/>
      <c r="DH60" s="144"/>
      <c r="DI60" s="141"/>
      <c r="DJ60" s="141"/>
      <c r="DK60" s="142"/>
      <c r="DL60" s="142"/>
      <c r="DM60" s="143"/>
      <c r="DN60" s="144"/>
      <c r="DO60" s="144"/>
      <c r="DP60" s="144"/>
      <c r="DQ60" s="141"/>
      <c r="DR60" s="141"/>
      <c r="DS60" s="142"/>
      <c r="DT60" s="142"/>
      <c r="DU60" s="143"/>
      <c r="DV60" s="144"/>
      <c r="DW60" s="144"/>
      <c r="DX60" s="144"/>
      <c r="DY60" s="141"/>
      <c r="DZ60" s="141"/>
      <c r="EA60" s="142"/>
      <c r="EB60" s="142"/>
      <c r="EC60" s="143"/>
      <c r="ED60" s="144"/>
      <c r="EE60" s="144"/>
      <c r="EF60" s="144"/>
      <c r="EG60" s="141"/>
      <c r="EH60" s="141"/>
      <c r="EI60" s="142"/>
      <c r="EJ60" s="142"/>
      <c r="EK60" s="143"/>
      <c r="EL60" s="144"/>
      <c r="EM60" s="144"/>
      <c r="EN60" s="144"/>
      <c r="EO60" s="141"/>
      <c r="EP60" s="141"/>
      <c r="EQ60" s="142"/>
      <c r="ER60" s="142"/>
      <c r="ES60" s="143"/>
      <c r="ET60" s="144"/>
      <c r="EU60" s="144"/>
      <c r="EV60" s="144"/>
      <c r="EW60" s="141"/>
      <c r="EX60" s="141"/>
      <c r="EY60" s="142"/>
      <c r="EZ60" s="142"/>
      <c r="FA60" s="143"/>
      <c r="FB60" s="144"/>
      <c r="FC60" s="144"/>
      <c r="FD60" s="144"/>
      <c r="FE60" s="141"/>
      <c r="FF60" s="141"/>
      <c r="FG60" s="142"/>
      <c r="FH60" s="142"/>
      <c r="FI60" s="143"/>
      <c r="FJ60" s="144"/>
      <c r="FK60" s="144"/>
      <c r="FL60" s="144"/>
      <c r="FM60" s="141"/>
      <c r="FN60" s="141"/>
      <c r="FO60" s="142"/>
      <c r="FP60" s="142"/>
      <c r="FQ60" s="143"/>
      <c r="FR60" s="144"/>
      <c r="FS60" s="144"/>
      <c r="FT60" s="144"/>
      <c r="FU60" s="141"/>
      <c r="FV60" s="141"/>
      <c r="FW60" s="142"/>
      <c r="FX60" s="142"/>
      <c r="FY60" s="143"/>
      <c r="FZ60" s="144"/>
      <c r="GA60" s="144"/>
      <c r="GB60" s="144"/>
      <c r="GC60" s="141"/>
      <c r="GD60" s="141"/>
      <c r="GE60" s="142"/>
      <c r="GF60" s="142"/>
      <c r="GG60" s="143"/>
      <c r="GH60" s="144"/>
      <c r="GI60" s="144"/>
      <c r="GJ60" s="144"/>
      <c r="GK60" s="141"/>
      <c r="GL60" s="141"/>
      <c r="GM60" s="142"/>
      <c r="GN60" s="142"/>
      <c r="GO60" s="143"/>
      <c r="GP60" s="144"/>
      <c r="GQ60" s="144"/>
      <c r="GR60" s="144"/>
      <c r="GS60" s="141"/>
      <c r="GT60" s="141"/>
      <c r="GU60" s="142"/>
      <c r="GV60" s="142"/>
      <c r="GW60" s="143"/>
      <c r="GX60" s="144"/>
      <c r="GY60" s="144"/>
      <c r="GZ60" s="144"/>
      <c r="HA60" s="141"/>
      <c r="HB60" s="141"/>
      <c r="HC60" s="142"/>
      <c r="HD60" s="142"/>
      <c r="HE60" s="143"/>
      <c r="HF60" s="144"/>
      <c r="HG60" s="144"/>
      <c r="HH60" s="144"/>
      <c r="HI60" s="141"/>
      <c r="HJ60" s="141"/>
      <c r="HK60" s="142"/>
      <c r="HL60" s="142"/>
      <c r="HM60" s="143"/>
      <c r="HN60" s="144"/>
      <c r="HO60" s="144"/>
      <c r="HP60" s="144"/>
      <c r="HQ60" s="141"/>
      <c r="HR60" s="141"/>
      <c r="HS60" s="142"/>
      <c r="HT60" s="142"/>
      <c r="HU60" s="143"/>
      <c r="HV60" s="144"/>
      <c r="HW60" s="144"/>
      <c r="HX60" s="144"/>
      <c r="HY60" s="141"/>
      <c r="HZ60" s="141"/>
      <c r="IA60" s="142"/>
      <c r="IB60" s="142"/>
      <c r="IC60" s="143"/>
      <c r="ID60" s="144"/>
      <c r="IE60" s="144"/>
      <c r="IF60" s="144"/>
      <c r="IG60" s="141"/>
      <c r="IH60" s="141"/>
      <c r="II60" s="142"/>
      <c r="IJ60" s="142"/>
      <c r="IK60" s="143"/>
      <c r="IL60" s="144"/>
      <c r="IM60" s="144"/>
      <c r="IN60" s="144"/>
      <c r="IO60" s="141"/>
      <c r="IP60" s="141"/>
      <c r="IQ60" s="142"/>
      <c r="IR60" s="142"/>
      <c r="IS60" s="143"/>
      <c r="IT60" s="144"/>
      <c r="IU60" s="144"/>
      <c r="IV60" s="144"/>
      <c r="IW60" s="141"/>
      <c r="IX60" s="141"/>
      <c r="IY60" s="142"/>
      <c r="IZ60" s="142"/>
      <c r="JA60" s="143"/>
      <c r="JB60" s="144"/>
      <c r="JC60" s="144"/>
      <c r="JD60" s="144"/>
      <c r="JE60" s="141"/>
      <c r="JF60" s="141"/>
      <c r="JG60" s="142"/>
      <c r="JH60" s="142"/>
      <c r="JI60" s="143"/>
      <c r="JJ60" s="144"/>
      <c r="JK60" s="144"/>
      <c r="JL60" s="144"/>
      <c r="JM60" s="141"/>
      <c r="JN60" s="141"/>
      <c r="JO60" s="142"/>
      <c r="JP60" s="142"/>
      <c r="JQ60" s="143"/>
      <c r="JR60" s="144"/>
      <c r="JS60" s="144"/>
      <c r="JT60" s="144"/>
      <c r="JU60" s="141"/>
      <c r="JV60" s="141"/>
      <c r="JW60" s="142"/>
      <c r="JX60" s="142"/>
      <c r="JY60" s="143"/>
      <c r="JZ60" s="144"/>
      <c r="KA60" s="144"/>
      <c r="KB60" s="144"/>
      <c r="KC60" s="141"/>
      <c r="KD60" s="141"/>
      <c r="KE60" s="142"/>
      <c r="KF60" s="142"/>
      <c r="KG60" s="143"/>
      <c r="KH60" s="144"/>
      <c r="KI60" s="144"/>
      <c r="KJ60" s="144"/>
      <c r="KK60" s="141"/>
      <c r="KL60" s="141"/>
      <c r="KM60" s="142"/>
      <c r="KN60" s="142"/>
      <c r="KO60" s="143"/>
      <c r="KP60" s="144"/>
      <c r="KQ60" s="144"/>
      <c r="KR60" s="144"/>
      <c r="KS60" s="141"/>
      <c r="KT60" s="141"/>
      <c r="KU60" s="142"/>
      <c r="KV60" s="142"/>
      <c r="KW60" s="143"/>
      <c r="KX60" s="144"/>
      <c r="KY60" s="144"/>
      <c r="KZ60" s="144"/>
      <c r="LA60" s="141"/>
      <c r="LB60" s="141"/>
      <c r="LC60" s="142"/>
      <c r="LD60" s="142"/>
      <c r="LE60" s="143"/>
      <c r="LF60" s="144"/>
      <c r="LG60" s="144"/>
      <c r="LH60" s="144"/>
      <c r="LI60" s="141"/>
      <c r="LJ60" s="141"/>
      <c r="LK60" s="142"/>
      <c r="LL60" s="142"/>
      <c r="LM60" s="143"/>
      <c r="LN60" s="144"/>
      <c r="LO60" s="144"/>
      <c r="LP60" s="144"/>
      <c r="LQ60" s="141"/>
      <c r="LR60" s="141"/>
      <c r="LS60" s="142"/>
      <c r="LT60" s="142"/>
      <c r="LU60" s="143"/>
      <c r="LV60" s="144"/>
      <c r="LW60" s="144"/>
      <c r="LX60" s="144"/>
      <c r="LY60" s="141"/>
      <c r="LZ60" s="141"/>
      <c r="MA60" s="142"/>
      <c r="MB60" s="142"/>
      <c r="MC60" s="143"/>
      <c r="MD60" s="144"/>
      <c r="ME60" s="144"/>
      <c r="MF60" s="144"/>
      <c r="MG60" s="141"/>
      <c r="MH60" s="141"/>
      <c r="MI60" s="142"/>
      <c r="MJ60" s="142"/>
      <c r="MK60" s="143"/>
      <c r="ML60" s="144"/>
      <c r="MM60" s="144"/>
      <c r="MN60" s="144"/>
      <c r="MO60" s="141"/>
      <c r="MP60" s="141"/>
      <c r="MQ60" s="142"/>
      <c r="MR60" s="142"/>
      <c r="MS60" s="143"/>
      <c r="MT60" s="144"/>
      <c r="MU60" s="144"/>
      <c r="MV60" s="144"/>
      <c r="MW60" s="141"/>
      <c r="MX60" s="141"/>
      <c r="MY60" s="142"/>
      <c r="MZ60" s="142"/>
      <c r="NA60" s="143"/>
      <c r="NB60" s="144"/>
      <c r="NC60" s="144"/>
      <c r="ND60" s="144"/>
      <c r="NE60" s="141"/>
      <c r="NF60" s="141"/>
      <c r="NG60" s="142"/>
      <c r="NH60" s="142"/>
      <c r="NI60" s="143"/>
      <c r="NJ60" s="144"/>
      <c r="NK60" s="144"/>
      <c r="NL60" s="144"/>
      <c r="NM60" s="141"/>
      <c r="NN60" s="141"/>
      <c r="NO60" s="142"/>
      <c r="NP60" s="142"/>
      <c r="NQ60" s="143"/>
      <c r="NR60" s="144"/>
      <c r="NS60" s="144"/>
      <c r="NT60" s="144"/>
      <c r="NU60" s="141"/>
      <c r="NV60" s="141"/>
      <c r="NW60" s="142"/>
      <c r="NX60" s="142"/>
      <c r="NY60" s="143"/>
      <c r="NZ60" s="144"/>
      <c r="OA60" s="144"/>
      <c r="OB60" s="144"/>
      <c r="OC60" s="141"/>
      <c r="OD60" s="141"/>
      <c r="OE60" s="142"/>
      <c r="OF60" s="142"/>
      <c r="OG60" s="143"/>
      <c r="OH60" s="144"/>
      <c r="OI60" s="144"/>
      <c r="OJ60" s="144"/>
      <c r="OK60" s="141"/>
      <c r="OL60" s="141"/>
      <c r="OM60" s="142"/>
      <c r="ON60" s="142"/>
      <c r="OO60" s="143"/>
      <c r="OP60" s="144"/>
      <c r="OQ60" s="144"/>
      <c r="OR60" s="144"/>
      <c r="OS60" s="141"/>
      <c r="OT60" s="141"/>
      <c r="OU60" s="142"/>
      <c r="OV60" s="142"/>
      <c r="OW60" s="143"/>
      <c r="OX60" s="144"/>
      <c r="OY60" s="144"/>
      <c r="OZ60" s="144"/>
      <c r="PA60" s="141"/>
      <c r="PB60" s="141"/>
      <c r="PC60" s="142"/>
      <c r="PD60" s="142"/>
      <c r="PE60" s="143"/>
      <c r="PF60" s="144"/>
      <c r="PG60" s="144"/>
      <c r="PH60" s="144"/>
      <c r="PI60" s="141"/>
      <c r="PJ60" s="141"/>
      <c r="PK60" s="142"/>
      <c r="PL60" s="142"/>
      <c r="PM60" s="143"/>
      <c r="PN60" s="144"/>
      <c r="PO60" s="144"/>
      <c r="PP60" s="144"/>
      <c r="PQ60" s="141"/>
      <c r="PR60" s="141"/>
      <c r="PS60" s="142"/>
      <c r="PT60" s="142"/>
      <c r="PU60" s="143"/>
      <c r="PV60" s="144"/>
      <c r="PW60" s="144"/>
      <c r="PX60" s="144"/>
      <c r="PY60" s="141"/>
      <c r="PZ60" s="141"/>
      <c r="QA60" s="142"/>
      <c r="QB60" s="142"/>
      <c r="QC60" s="143"/>
      <c r="QD60" s="144"/>
      <c r="QE60" s="144"/>
      <c r="QF60" s="144"/>
      <c r="QG60" s="141"/>
      <c r="QH60" s="141"/>
      <c r="QI60" s="142"/>
      <c r="QJ60" s="142"/>
      <c r="QK60" s="143"/>
      <c r="QL60" s="144"/>
      <c r="QM60" s="144"/>
      <c r="QN60" s="144"/>
      <c r="QO60" s="141"/>
      <c r="QP60" s="141"/>
      <c r="QQ60" s="142"/>
      <c r="QR60" s="142"/>
      <c r="QS60" s="143"/>
      <c r="QT60" s="144"/>
      <c r="QU60" s="144"/>
      <c r="QV60" s="144"/>
      <c r="QW60" s="141"/>
      <c r="QX60" s="141"/>
      <c r="QY60" s="142"/>
      <c r="QZ60" s="142"/>
      <c r="RA60" s="143"/>
      <c r="RB60" s="144"/>
      <c r="RC60" s="144"/>
      <c r="RD60" s="144"/>
      <c r="RE60" s="141"/>
      <c r="RF60" s="141"/>
      <c r="RG60" s="142"/>
      <c r="RH60" s="142"/>
      <c r="RI60" s="143"/>
      <c r="RJ60" s="144"/>
      <c r="RK60" s="144"/>
      <c r="RL60" s="144"/>
      <c r="RM60" s="141"/>
      <c r="RN60" s="141"/>
      <c r="RO60" s="142"/>
      <c r="RP60" s="142"/>
      <c r="RQ60" s="143"/>
      <c r="RR60" s="144"/>
      <c r="RS60" s="144"/>
      <c r="RT60" s="144"/>
      <c r="RU60" s="141"/>
      <c r="RV60" s="141"/>
      <c r="RW60" s="142"/>
      <c r="RX60" s="142"/>
      <c r="RY60" s="143"/>
      <c r="RZ60" s="144"/>
      <c r="SA60" s="144"/>
      <c r="SB60" s="144"/>
      <c r="SC60" s="141"/>
      <c r="SD60" s="141"/>
      <c r="SE60" s="142"/>
      <c r="SF60" s="142"/>
      <c r="SG60" s="143"/>
      <c r="SH60" s="144"/>
      <c r="SI60" s="144"/>
      <c r="SJ60" s="144"/>
      <c r="SK60" s="141"/>
      <c r="SL60" s="141"/>
      <c r="SM60" s="142"/>
      <c r="SN60" s="142"/>
      <c r="SO60" s="143"/>
      <c r="SP60" s="144"/>
      <c r="SQ60" s="144"/>
      <c r="SR60" s="144"/>
      <c r="SS60" s="141"/>
      <c r="ST60" s="141"/>
      <c r="SU60" s="142"/>
      <c r="SV60" s="142"/>
      <c r="SW60" s="143"/>
      <c r="SX60" s="144"/>
      <c r="SY60" s="144"/>
      <c r="SZ60" s="144"/>
      <c r="TA60" s="141"/>
      <c r="TB60" s="141"/>
      <c r="TC60" s="142"/>
      <c r="TD60" s="142"/>
      <c r="TE60" s="143"/>
      <c r="TF60" s="144"/>
      <c r="TG60" s="144"/>
      <c r="TH60" s="144"/>
      <c r="TI60" s="141"/>
      <c r="TJ60" s="141"/>
      <c r="TK60" s="142"/>
      <c r="TL60" s="142"/>
      <c r="TM60" s="143"/>
      <c r="TN60" s="144"/>
      <c r="TO60" s="144"/>
      <c r="TP60" s="144"/>
      <c r="TQ60" s="141"/>
      <c r="TR60" s="141"/>
      <c r="TS60" s="142"/>
      <c r="TT60" s="142"/>
      <c r="TU60" s="143"/>
      <c r="TV60" s="144"/>
      <c r="TW60" s="144"/>
      <c r="TX60" s="144"/>
      <c r="TY60" s="141"/>
      <c r="TZ60" s="141"/>
      <c r="UA60" s="142"/>
      <c r="UB60" s="142"/>
      <c r="UC60" s="143"/>
      <c r="UD60" s="144"/>
      <c r="UE60" s="144"/>
      <c r="UF60" s="144"/>
      <c r="UG60" s="141"/>
      <c r="UH60" s="141"/>
      <c r="UI60" s="142"/>
      <c r="UJ60" s="142"/>
      <c r="UK60" s="143"/>
      <c r="UL60" s="144"/>
      <c r="UM60" s="144"/>
      <c r="UN60" s="144"/>
      <c r="UO60" s="141"/>
      <c r="UP60" s="141"/>
      <c r="UQ60" s="142"/>
      <c r="UR60" s="142"/>
      <c r="US60" s="143"/>
      <c r="UT60" s="144"/>
      <c r="UU60" s="144"/>
      <c r="UV60" s="144"/>
      <c r="UW60" s="141"/>
      <c r="UX60" s="141"/>
      <c r="UY60" s="142"/>
      <c r="UZ60" s="142"/>
      <c r="VA60" s="143"/>
      <c r="VB60" s="144"/>
      <c r="VC60" s="144"/>
      <c r="VD60" s="144"/>
      <c r="VE60" s="141"/>
      <c r="VF60" s="141"/>
      <c r="VG60" s="142"/>
      <c r="VH60" s="142"/>
      <c r="VI60" s="143"/>
      <c r="VJ60" s="144"/>
      <c r="VK60" s="144"/>
      <c r="VL60" s="144"/>
      <c r="VM60" s="141"/>
      <c r="VN60" s="141"/>
      <c r="VO60" s="142"/>
      <c r="VP60" s="142"/>
      <c r="VQ60" s="143"/>
      <c r="VR60" s="144"/>
      <c r="VS60" s="144"/>
      <c r="VT60" s="144"/>
      <c r="VU60" s="141"/>
      <c r="VV60" s="141"/>
      <c r="VW60" s="142"/>
      <c r="VX60" s="142"/>
      <c r="VY60" s="143"/>
      <c r="VZ60" s="144"/>
      <c r="WA60" s="144"/>
      <c r="WB60" s="144"/>
      <c r="WC60" s="141"/>
      <c r="WD60" s="141"/>
      <c r="WE60" s="142"/>
      <c r="WF60" s="142"/>
      <c r="WG60" s="143"/>
      <c r="WH60" s="144"/>
      <c r="WI60" s="144"/>
      <c r="WJ60" s="144"/>
      <c r="WK60" s="141"/>
      <c r="WL60" s="141"/>
      <c r="WM60" s="142"/>
      <c r="WN60" s="142"/>
      <c r="WO60" s="143"/>
      <c r="WP60" s="144"/>
      <c r="WQ60" s="144"/>
      <c r="WR60" s="144"/>
      <c r="WS60" s="141"/>
      <c r="WT60" s="141"/>
      <c r="WU60" s="142"/>
      <c r="WV60" s="142"/>
      <c r="WW60" s="143"/>
      <c r="WX60" s="144"/>
      <c r="WY60" s="144"/>
      <c r="WZ60" s="144"/>
      <c r="XA60" s="141"/>
      <c r="XB60" s="141"/>
      <c r="XC60" s="142"/>
      <c r="XD60" s="142"/>
      <c r="XE60" s="143"/>
      <c r="XF60" s="144"/>
      <c r="XG60" s="144"/>
      <c r="XH60" s="144"/>
      <c r="XI60" s="141"/>
      <c r="XJ60" s="141"/>
      <c r="XK60" s="142"/>
      <c r="XL60" s="142"/>
      <c r="XM60" s="143"/>
      <c r="XN60" s="144"/>
      <c r="XO60" s="144"/>
      <c r="XP60" s="144"/>
      <c r="XQ60" s="141"/>
      <c r="XR60" s="141"/>
      <c r="XS60" s="142"/>
      <c r="XT60" s="142"/>
      <c r="XU60" s="143"/>
      <c r="XV60" s="144"/>
      <c r="XW60" s="144"/>
      <c r="XX60" s="144"/>
      <c r="XY60" s="141"/>
      <c r="XZ60" s="141"/>
      <c r="YA60" s="142"/>
      <c r="YB60" s="142"/>
      <c r="YC60" s="143"/>
      <c r="YD60" s="144"/>
      <c r="YE60" s="144"/>
      <c r="YF60" s="144"/>
      <c r="YG60" s="141"/>
      <c r="YH60" s="141"/>
      <c r="YI60" s="142"/>
      <c r="YJ60" s="142"/>
      <c r="YK60" s="143"/>
      <c r="YL60" s="144"/>
      <c r="YM60" s="144"/>
      <c r="YN60" s="144"/>
      <c r="YO60" s="141"/>
      <c r="YP60" s="141"/>
      <c r="YQ60" s="142"/>
      <c r="YR60" s="142"/>
      <c r="YS60" s="143"/>
      <c r="YT60" s="144"/>
      <c r="YU60" s="144"/>
      <c r="YV60" s="144"/>
      <c r="YW60" s="141"/>
      <c r="YX60" s="141"/>
      <c r="YY60" s="142"/>
      <c r="YZ60" s="142"/>
      <c r="ZA60" s="143"/>
      <c r="ZB60" s="144"/>
      <c r="ZC60" s="144"/>
      <c r="ZD60" s="144"/>
      <c r="ZE60" s="141"/>
      <c r="ZF60" s="141"/>
      <c r="ZG60" s="142"/>
      <c r="ZH60" s="142"/>
      <c r="ZI60" s="143"/>
      <c r="ZJ60" s="144"/>
      <c r="ZK60" s="144"/>
      <c r="ZL60" s="144"/>
      <c r="ZM60" s="141"/>
      <c r="ZN60" s="141"/>
      <c r="ZO60" s="142"/>
      <c r="ZP60" s="142"/>
      <c r="ZQ60" s="143"/>
      <c r="ZR60" s="144"/>
      <c r="ZS60" s="144"/>
      <c r="ZT60" s="144"/>
      <c r="ZU60" s="141"/>
      <c r="ZV60" s="141"/>
      <c r="ZW60" s="142"/>
      <c r="ZX60" s="142"/>
      <c r="ZY60" s="143"/>
      <c r="ZZ60" s="144"/>
      <c r="AAA60" s="144"/>
      <c r="AAB60" s="144"/>
      <c r="AAC60" s="141"/>
      <c r="AAD60" s="141"/>
      <c r="AAE60" s="142"/>
      <c r="AAF60" s="142"/>
      <c r="AAG60" s="143"/>
      <c r="AAH60" s="144"/>
      <c r="AAI60" s="144"/>
      <c r="AAJ60" s="144"/>
      <c r="AAK60" s="141"/>
      <c r="AAL60" s="141"/>
      <c r="AAM60" s="142"/>
      <c r="AAN60" s="142"/>
      <c r="AAO60" s="143"/>
      <c r="AAP60" s="144"/>
      <c r="AAQ60" s="144"/>
      <c r="AAR60" s="144"/>
      <c r="AAS60" s="141"/>
      <c r="AAT60" s="141"/>
      <c r="AAU60" s="142"/>
      <c r="AAV60" s="142"/>
      <c r="AAW60" s="143"/>
      <c r="AAX60" s="144"/>
      <c r="AAY60" s="144"/>
      <c r="AAZ60" s="144"/>
      <c r="ABA60" s="141"/>
      <c r="ABB60" s="141"/>
      <c r="ABC60" s="142"/>
      <c r="ABD60" s="142"/>
      <c r="ABE60" s="143"/>
      <c r="ABF60" s="144"/>
      <c r="ABG60" s="144"/>
      <c r="ABH60" s="144"/>
      <c r="ABI60" s="141"/>
      <c r="ABJ60" s="141"/>
      <c r="ABK60" s="142"/>
      <c r="ABL60" s="142"/>
      <c r="ABM60" s="143"/>
      <c r="ABN60" s="144"/>
      <c r="ABO60" s="144"/>
      <c r="ABP60" s="144"/>
      <c r="ABQ60" s="141"/>
      <c r="ABR60" s="141"/>
      <c r="ABS60" s="142"/>
      <c r="ABT60" s="142"/>
      <c r="ABU60" s="143"/>
      <c r="ABV60" s="144"/>
      <c r="ABW60" s="144"/>
      <c r="ABX60" s="144"/>
      <c r="ABY60" s="141"/>
      <c r="ABZ60" s="141"/>
      <c r="ACA60" s="142"/>
      <c r="ACB60" s="142"/>
      <c r="ACC60" s="143"/>
      <c r="ACD60" s="144"/>
      <c r="ACE60" s="144"/>
      <c r="ACF60" s="144"/>
      <c r="ACG60" s="141"/>
      <c r="ACH60" s="141"/>
      <c r="ACI60" s="142"/>
      <c r="ACJ60" s="142"/>
      <c r="ACK60" s="143"/>
      <c r="ACL60" s="144"/>
      <c r="ACM60" s="144"/>
      <c r="ACN60" s="144"/>
      <c r="ACO60" s="141"/>
      <c r="ACP60" s="141"/>
      <c r="ACQ60" s="142"/>
      <c r="ACR60" s="142"/>
      <c r="ACS60" s="143"/>
      <c r="ACT60" s="144"/>
      <c r="ACU60" s="144"/>
      <c r="ACV60" s="144"/>
      <c r="ACW60" s="141"/>
      <c r="ACX60" s="141"/>
      <c r="ACY60" s="142"/>
      <c r="ACZ60" s="142"/>
      <c r="ADA60" s="143"/>
      <c r="ADB60" s="144"/>
      <c r="ADC60" s="144"/>
      <c r="ADD60" s="144"/>
      <c r="ADE60" s="141"/>
      <c r="ADF60" s="141"/>
      <c r="ADG60" s="142"/>
      <c r="ADH60" s="142"/>
      <c r="ADI60" s="143"/>
      <c r="ADJ60" s="144"/>
      <c r="ADK60" s="144"/>
      <c r="ADL60" s="144"/>
      <c r="ADM60" s="141"/>
      <c r="ADN60" s="141"/>
      <c r="ADO60" s="142"/>
      <c r="ADP60" s="142"/>
      <c r="ADQ60" s="143"/>
      <c r="ADR60" s="144"/>
      <c r="ADS60" s="144"/>
      <c r="ADT60" s="144"/>
      <c r="ADU60" s="141"/>
      <c r="ADV60" s="141"/>
      <c r="ADW60" s="142"/>
      <c r="ADX60" s="142"/>
      <c r="ADY60" s="143"/>
      <c r="ADZ60" s="144"/>
      <c r="AEA60" s="144"/>
      <c r="AEB60" s="144"/>
      <c r="AEC60" s="141"/>
      <c r="AED60" s="141"/>
      <c r="AEE60" s="142"/>
      <c r="AEF60" s="142"/>
      <c r="AEG60" s="143"/>
      <c r="AEH60" s="144"/>
      <c r="AEI60" s="144"/>
      <c r="AEJ60" s="144"/>
      <c r="AEK60" s="141"/>
      <c r="AEL60" s="141"/>
      <c r="AEM60" s="142"/>
      <c r="AEN60" s="142"/>
      <c r="AEO60" s="143"/>
      <c r="AEP60" s="144"/>
      <c r="AEQ60" s="144"/>
      <c r="AER60" s="144"/>
      <c r="AES60" s="141"/>
      <c r="AET60" s="141"/>
      <c r="AEU60" s="142"/>
      <c r="AEV60" s="142"/>
      <c r="AEW60" s="143"/>
      <c r="AEX60" s="144"/>
      <c r="AEY60" s="144"/>
      <c r="AEZ60" s="144"/>
      <c r="AFA60" s="141"/>
      <c r="AFB60" s="141"/>
      <c r="AFC60" s="142"/>
      <c r="AFD60" s="142"/>
      <c r="AFE60" s="143"/>
      <c r="AFF60" s="144"/>
      <c r="AFG60" s="144"/>
      <c r="AFH60" s="144"/>
      <c r="AFI60" s="141"/>
      <c r="AFJ60" s="141"/>
      <c r="AFK60" s="142"/>
      <c r="AFL60" s="142"/>
      <c r="AFM60" s="143"/>
      <c r="AFN60" s="144"/>
      <c r="AFO60" s="144"/>
      <c r="AFP60" s="144"/>
      <c r="AFQ60" s="141"/>
      <c r="AFR60" s="141"/>
      <c r="AFS60" s="142"/>
      <c r="AFT60" s="142"/>
      <c r="AFU60" s="143"/>
      <c r="AFV60" s="144"/>
      <c r="AFW60" s="144"/>
      <c r="AFX60" s="144"/>
      <c r="AFY60" s="141"/>
      <c r="AFZ60" s="141"/>
      <c r="AGA60" s="142"/>
      <c r="AGB60" s="142"/>
      <c r="AGC60" s="143"/>
      <c r="AGD60" s="144"/>
      <c r="AGE60" s="144"/>
      <c r="AGF60" s="144"/>
      <c r="AGG60" s="141"/>
      <c r="AGH60" s="141"/>
      <c r="AGI60" s="142"/>
      <c r="AGJ60" s="142"/>
      <c r="AGK60" s="143"/>
      <c r="AGL60" s="144"/>
      <c r="AGM60" s="144"/>
      <c r="AGN60" s="144"/>
      <c r="AGO60" s="141"/>
      <c r="AGP60" s="141"/>
      <c r="AGQ60" s="142"/>
      <c r="AGR60" s="142"/>
      <c r="AGS60" s="143"/>
      <c r="AGT60" s="144"/>
      <c r="AGU60" s="144"/>
      <c r="AGV60" s="144"/>
      <c r="AGW60" s="141"/>
      <c r="AGX60" s="141"/>
      <c r="AGY60" s="142"/>
      <c r="AGZ60" s="142"/>
      <c r="AHA60" s="143"/>
      <c r="AHB60" s="144"/>
      <c r="AHC60" s="144"/>
      <c r="AHD60" s="144"/>
      <c r="AHE60" s="141"/>
      <c r="AHF60" s="141"/>
      <c r="AHG60" s="142"/>
      <c r="AHH60" s="142"/>
      <c r="AHI60" s="143"/>
      <c r="AHJ60" s="144"/>
      <c r="AHK60" s="144"/>
      <c r="AHL60" s="144"/>
      <c r="AHM60" s="141"/>
      <c r="AHN60" s="141"/>
      <c r="AHO60" s="142"/>
      <c r="AHP60" s="142"/>
      <c r="AHQ60" s="143"/>
      <c r="AHR60" s="144"/>
      <c r="AHS60" s="144"/>
      <c r="AHT60" s="144"/>
      <c r="AHU60" s="141"/>
      <c r="AHV60" s="141"/>
      <c r="AHW60" s="142"/>
      <c r="AHX60" s="142"/>
      <c r="AHY60" s="143"/>
      <c r="AHZ60" s="144"/>
      <c r="AIA60" s="144"/>
      <c r="AIB60" s="144"/>
      <c r="AIC60" s="141"/>
      <c r="AID60" s="141"/>
      <c r="AIE60" s="142"/>
      <c r="AIF60" s="142"/>
      <c r="AIG60" s="143"/>
      <c r="AIH60" s="144"/>
      <c r="AII60" s="144"/>
      <c r="AIJ60" s="144"/>
      <c r="AIK60" s="141"/>
      <c r="AIL60" s="141"/>
      <c r="AIM60" s="142"/>
      <c r="AIN60" s="142"/>
      <c r="AIO60" s="143"/>
      <c r="AIP60" s="144"/>
      <c r="AIQ60" s="144"/>
      <c r="AIR60" s="144"/>
      <c r="AIS60" s="141"/>
      <c r="AIT60" s="141"/>
      <c r="AIU60" s="142"/>
      <c r="AIV60" s="142"/>
      <c r="AIW60" s="143"/>
      <c r="AIX60" s="144"/>
      <c r="AIY60" s="144"/>
      <c r="AIZ60" s="144"/>
      <c r="AJA60" s="141"/>
      <c r="AJB60" s="141"/>
      <c r="AJC60" s="142"/>
      <c r="AJD60" s="142"/>
      <c r="AJE60" s="143"/>
      <c r="AJF60" s="144"/>
      <c r="AJG60" s="144"/>
      <c r="AJH60" s="144"/>
      <c r="AJI60" s="141"/>
      <c r="AJJ60" s="141"/>
      <c r="AJK60" s="142"/>
      <c r="AJL60" s="142"/>
      <c r="AJM60" s="143"/>
      <c r="AJN60" s="144"/>
      <c r="AJO60" s="144"/>
      <c r="AJP60" s="144"/>
      <c r="AJQ60" s="141"/>
      <c r="AJR60" s="141"/>
      <c r="AJS60" s="142"/>
      <c r="AJT60" s="142"/>
      <c r="AJU60" s="143"/>
      <c r="AJV60" s="144"/>
      <c r="AJW60" s="144"/>
      <c r="AJX60" s="144"/>
      <c r="AJY60" s="141"/>
      <c r="AJZ60" s="141"/>
      <c r="AKA60" s="142"/>
      <c r="AKB60" s="142"/>
      <c r="AKC60" s="143"/>
      <c r="AKD60" s="144"/>
      <c r="AKE60" s="144"/>
      <c r="AKF60" s="144"/>
      <c r="AKG60" s="141"/>
      <c r="AKH60" s="141"/>
      <c r="AKI60" s="142"/>
      <c r="AKJ60" s="142"/>
      <c r="AKK60" s="143"/>
      <c r="AKL60" s="144"/>
      <c r="AKM60" s="144"/>
      <c r="AKN60" s="144"/>
      <c r="AKO60" s="141"/>
      <c r="AKP60" s="141"/>
      <c r="AKQ60" s="142"/>
      <c r="AKR60" s="142"/>
      <c r="AKS60" s="143"/>
      <c r="AKT60" s="144"/>
      <c r="AKU60" s="144"/>
      <c r="AKV60" s="144"/>
      <c r="AKW60" s="141"/>
      <c r="AKX60" s="141"/>
      <c r="AKY60" s="142"/>
      <c r="AKZ60" s="142"/>
      <c r="ALA60" s="143"/>
      <c r="ALB60" s="144"/>
      <c r="ALC60" s="144"/>
      <c r="ALD60" s="144"/>
      <c r="ALE60" s="141"/>
      <c r="ALF60" s="141"/>
      <c r="ALG60" s="142"/>
      <c r="ALH60" s="142"/>
      <c r="ALI60" s="143"/>
      <c r="ALJ60" s="144"/>
      <c r="ALK60" s="144"/>
      <c r="ALL60" s="144"/>
      <c r="ALM60" s="141"/>
      <c r="ALN60" s="141"/>
      <c r="ALO60" s="142"/>
      <c r="ALP60" s="142"/>
      <c r="ALQ60" s="143"/>
      <c r="ALR60" s="144"/>
      <c r="ALS60" s="144"/>
      <c r="ALT60" s="144"/>
      <c r="ALU60" s="141"/>
      <c r="ALV60" s="141"/>
      <c r="ALW60" s="142"/>
      <c r="ALX60" s="142"/>
      <c r="ALY60" s="143"/>
      <c r="ALZ60" s="144"/>
      <c r="AMA60" s="144"/>
      <c r="AMB60" s="144"/>
      <c r="AMC60" s="141"/>
      <c r="AMD60" s="141"/>
      <c r="AME60" s="142"/>
      <c r="AMF60" s="142"/>
      <c r="AMG60" s="143"/>
      <c r="AMH60" s="144"/>
      <c r="AMI60" s="144"/>
      <c r="AMJ60" s="144"/>
      <c r="AMK60" s="141"/>
      <c r="AML60" s="141"/>
      <c r="AMM60" s="142"/>
      <c r="AMN60" s="142"/>
      <c r="AMO60" s="143"/>
      <c r="AMP60" s="144"/>
      <c r="AMQ60" s="144"/>
      <c r="AMR60" s="144"/>
      <c r="AMS60" s="141"/>
      <c r="AMT60" s="141"/>
      <c r="AMU60" s="142"/>
      <c r="AMV60" s="142"/>
      <c r="AMW60" s="143"/>
      <c r="AMX60" s="144"/>
      <c r="AMY60" s="144"/>
      <c r="AMZ60" s="144"/>
      <c r="ANA60" s="141"/>
      <c r="ANB60" s="141"/>
      <c r="ANC60" s="142"/>
      <c r="AND60" s="142"/>
      <c r="ANE60" s="143"/>
      <c r="ANF60" s="144"/>
      <c r="ANG60" s="144"/>
      <c r="ANH60" s="144"/>
      <c r="ANI60" s="141"/>
      <c r="ANJ60" s="141"/>
      <c r="ANK60" s="142"/>
      <c r="ANL60" s="142"/>
      <c r="ANM60" s="143"/>
      <c r="ANN60" s="144"/>
      <c r="ANO60" s="144"/>
      <c r="ANP60" s="144"/>
      <c r="ANQ60" s="141"/>
      <c r="ANR60" s="141"/>
      <c r="ANS60" s="142"/>
      <c r="ANT60" s="142"/>
      <c r="ANU60" s="143"/>
      <c r="ANV60" s="144"/>
      <c r="ANW60" s="144"/>
      <c r="ANX60" s="144"/>
      <c r="ANY60" s="141"/>
      <c r="ANZ60" s="141"/>
      <c r="AOA60" s="142"/>
      <c r="AOB60" s="142"/>
      <c r="AOC60" s="143"/>
      <c r="AOD60" s="144"/>
      <c r="AOE60" s="144"/>
      <c r="AOF60" s="144"/>
      <c r="AOG60" s="141"/>
      <c r="AOH60" s="141"/>
      <c r="AOI60" s="142"/>
      <c r="AOJ60" s="142"/>
      <c r="AOK60" s="143"/>
      <c r="AOL60" s="144"/>
      <c r="AOM60" s="144"/>
      <c r="AON60" s="144"/>
      <c r="AOO60" s="141"/>
      <c r="AOP60" s="141"/>
      <c r="AOQ60" s="142"/>
      <c r="AOR60" s="142"/>
      <c r="AOS60" s="143"/>
      <c r="AOT60" s="144"/>
      <c r="AOU60" s="144"/>
      <c r="AOV60" s="144"/>
      <c r="AOW60" s="141"/>
      <c r="AOX60" s="141"/>
      <c r="AOY60" s="142"/>
      <c r="AOZ60" s="142"/>
      <c r="APA60" s="143"/>
      <c r="APB60" s="144"/>
      <c r="APC60" s="144"/>
      <c r="APD60" s="144"/>
      <c r="APE60" s="141"/>
      <c r="APF60" s="141"/>
      <c r="APG60" s="142"/>
      <c r="APH60" s="142"/>
      <c r="API60" s="143"/>
      <c r="APJ60" s="144"/>
      <c r="APK60" s="144"/>
      <c r="APL60" s="144"/>
      <c r="APM60" s="141"/>
      <c r="APN60" s="141"/>
      <c r="APO60" s="142"/>
      <c r="APP60" s="142"/>
      <c r="APQ60" s="143"/>
      <c r="APR60" s="144"/>
      <c r="APS60" s="144"/>
      <c r="APT60" s="144"/>
      <c r="APU60" s="141"/>
      <c r="APV60" s="141"/>
      <c r="APW60" s="142"/>
      <c r="APX60" s="142"/>
      <c r="APY60" s="143"/>
      <c r="APZ60" s="144"/>
      <c r="AQA60" s="144"/>
      <c r="AQB60" s="144"/>
      <c r="AQC60" s="141"/>
      <c r="AQD60" s="141"/>
      <c r="AQE60" s="142"/>
      <c r="AQF60" s="142"/>
      <c r="AQG60" s="143"/>
      <c r="AQH60" s="144"/>
      <c r="AQI60" s="144"/>
      <c r="AQJ60" s="144"/>
      <c r="AQK60" s="141"/>
      <c r="AQL60" s="141"/>
      <c r="AQM60" s="142"/>
      <c r="AQN60" s="142"/>
      <c r="AQO60" s="143"/>
      <c r="AQP60" s="144"/>
      <c r="AQQ60" s="144"/>
      <c r="AQR60" s="144"/>
      <c r="AQS60" s="141"/>
      <c r="AQT60" s="141"/>
      <c r="AQU60" s="142"/>
      <c r="AQV60" s="142"/>
      <c r="AQW60" s="143"/>
      <c r="AQX60" s="144"/>
      <c r="AQY60" s="144"/>
      <c r="AQZ60" s="144"/>
      <c r="ARA60" s="141"/>
      <c r="ARB60" s="141"/>
      <c r="ARC60" s="142"/>
      <c r="ARD60" s="142"/>
      <c r="ARE60" s="143"/>
      <c r="ARF60" s="144"/>
      <c r="ARG60" s="144"/>
      <c r="ARH60" s="144"/>
      <c r="ARI60" s="141"/>
      <c r="ARJ60" s="141"/>
      <c r="ARK60" s="142"/>
      <c r="ARL60" s="142"/>
      <c r="ARM60" s="143"/>
      <c r="ARN60" s="144"/>
      <c r="ARO60" s="144"/>
      <c r="ARP60" s="144"/>
      <c r="ARQ60" s="141"/>
      <c r="ARR60" s="141"/>
      <c r="ARS60" s="142"/>
      <c r="ART60" s="142"/>
      <c r="ARU60" s="143"/>
      <c r="ARV60" s="144"/>
      <c r="ARW60" s="144"/>
      <c r="ARX60" s="144"/>
      <c r="ARY60" s="141"/>
      <c r="ARZ60" s="141"/>
      <c r="ASA60" s="142"/>
      <c r="ASB60" s="142"/>
      <c r="ASC60" s="143"/>
      <c r="ASD60" s="144"/>
      <c r="ASE60" s="144"/>
      <c r="ASF60" s="144"/>
      <c r="ASG60" s="141"/>
      <c r="ASH60" s="141"/>
      <c r="ASI60" s="142"/>
      <c r="ASJ60" s="142"/>
      <c r="ASK60" s="143"/>
      <c r="ASL60" s="144"/>
      <c r="ASM60" s="144"/>
      <c r="ASN60" s="144"/>
      <c r="ASO60" s="141"/>
      <c r="ASP60" s="141"/>
      <c r="ASQ60" s="142"/>
      <c r="ASR60" s="142"/>
      <c r="ASS60" s="143"/>
      <c r="AST60" s="144"/>
      <c r="ASU60" s="144"/>
      <c r="ASV60" s="144"/>
      <c r="ASW60" s="141"/>
      <c r="ASX60" s="141"/>
      <c r="ASY60" s="142"/>
      <c r="ASZ60" s="142"/>
      <c r="ATA60" s="143"/>
      <c r="ATB60" s="144"/>
      <c r="ATC60" s="144"/>
      <c r="ATD60" s="144"/>
      <c r="ATE60" s="141"/>
      <c r="ATF60" s="141"/>
      <c r="ATG60" s="142"/>
      <c r="ATH60" s="142"/>
      <c r="ATI60" s="143"/>
      <c r="ATJ60" s="144"/>
      <c r="ATK60" s="144"/>
      <c r="ATL60" s="144"/>
      <c r="ATM60" s="141"/>
      <c r="ATN60" s="141"/>
      <c r="ATO60" s="142"/>
      <c r="ATP60" s="142"/>
      <c r="ATQ60" s="143"/>
      <c r="ATR60" s="144"/>
      <c r="ATS60" s="144"/>
      <c r="ATT60" s="144"/>
      <c r="ATU60" s="141"/>
      <c r="ATV60" s="141"/>
      <c r="ATW60" s="142"/>
      <c r="ATX60" s="142"/>
      <c r="ATY60" s="143"/>
      <c r="ATZ60" s="144"/>
      <c r="AUA60" s="144"/>
      <c r="AUB60" s="144"/>
      <c r="AUC60" s="141"/>
      <c r="AUD60" s="141"/>
      <c r="AUE60" s="142"/>
      <c r="AUF60" s="142"/>
      <c r="AUG60" s="143"/>
      <c r="AUH60" s="144"/>
      <c r="AUI60" s="144"/>
      <c r="AUJ60" s="144"/>
      <c r="AUK60" s="141"/>
      <c r="AUL60" s="141"/>
      <c r="AUM60" s="142"/>
      <c r="AUN60" s="142"/>
      <c r="AUO60" s="143"/>
      <c r="AUP60" s="144"/>
      <c r="AUQ60" s="144"/>
      <c r="AUR60" s="144"/>
      <c r="AUS60" s="141"/>
      <c r="AUT60" s="141"/>
      <c r="AUU60" s="142"/>
      <c r="AUV60" s="142"/>
      <c r="AUW60" s="143"/>
      <c r="AUX60" s="144"/>
      <c r="AUY60" s="144"/>
      <c r="AUZ60" s="144"/>
      <c r="AVA60" s="141"/>
      <c r="AVB60" s="141"/>
      <c r="AVC60" s="142"/>
      <c r="AVD60" s="142"/>
      <c r="AVE60" s="143"/>
      <c r="AVF60" s="144"/>
      <c r="AVG60" s="144"/>
      <c r="AVH60" s="144"/>
      <c r="AVI60" s="141"/>
      <c r="AVJ60" s="141"/>
      <c r="AVK60" s="142"/>
      <c r="AVL60" s="142"/>
      <c r="AVM60" s="143"/>
      <c r="AVN60" s="144"/>
      <c r="AVO60" s="144"/>
      <c r="AVP60" s="144"/>
      <c r="AVQ60" s="141"/>
      <c r="AVR60" s="141"/>
      <c r="AVS60" s="142"/>
      <c r="AVT60" s="142"/>
      <c r="AVU60" s="143"/>
      <c r="AVV60" s="144"/>
      <c r="AVW60" s="144"/>
      <c r="AVX60" s="144"/>
      <c r="AVY60" s="141"/>
      <c r="AVZ60" s="141"/>
      <c r="AWA60" s="142"/>
      <c r="AWB60" s="142"/>
      <c r="AWC60" s="143"/>
      <c r="AWD60" s="144"/>
      <c r="AWE60" s="144"/>
      <c r="AWF60" s="144"/>
      <c r="AWG60" s="141"/>
      <c r="AWH60" s="141"/>
      <c r="AWI60" s="142"/>
      <c r="AWJ60" s="142"/>
      <c r="AWK60" s="143"/>
      <c r="AWL60" s="144"/>
      <c r="AWM60" s="144"/>
      <c r="AWN60" s="144"/>
      <c r="AWO60" s="141"/>
      <c r="AWP60" s="141"/>
      <c r="AWQ60" s="142"/>
      <c r="AWR60" s="142"/>
      <c r="AWS60" s="143"/>
      <c r="AWT60" s="144"/>
      <c r="AWU60" s="144"/>
      <c r="AWV60" s="144"/>
      <c r="AWW60" s="141"/>
      <c r="AWX60" s="141"/>
      <c r="AWY60" s="142"/>
      <c r="AWZ60" s="142"/>
      <c r="AXA60" s="143"/>
      <c r="AXB60" s="144"/>
      <c r="AXC60" s="144"/>
      <c r="AXD60" s="144"/>
      <c r="AXE60" s="141"/>
      <c r="AXF60" s="141"/>
      <c r="AXG60" s="142"/>
      <c r="AXH60" s="142"/>
      <c r="AXI60" s="143"/>
      <c r="AXJ60" s="144"/>
      <c r="AXK60" s="144"/>
      <c r="AXL60" s="144"/>
      <c r="AXM60" s="141"/>
      <c r="AXN60" s="141"/>
      <c r="AXO60" s="142"/>
      <c r="AXP60" s="142"/>
      <c r="AXQ60" s="143"/>
      <c r="AXR60" s="144"/>
      <c r="AXS60" s="144"/>
      <c r="AXT60" s="144"/>
      <c r="AXU60" s="141"/>
      <c r="AXV60" s="141"/>
      <c r="AXW60" s="142"/>
      <c r="AXX60" s="142"/>
      <c r="AXY60" s="143"/>
      <c r="AXZ60" s="144"/>
      <c r="AYA60" s="144"/>
      <c r="AYB60" s="144"/>
      <c r="AYC60" s="141"/>
      <c r="AYD60" s="141"/>
      <c r="AYE60" s="142"/>
      <c r="AYF60" s="142"/>
      <c r="AYG60" s="143"/>
      <c r="AYH60" s="144"/>
      <c r="AYI60" s="144"/>
      <c r="AYJ60" s="144"/>
      <c r="AYK60" s="141"/>
      <c r="AYL60" s="141"/>
      <c r="AYM60" s="142"/>
      <c r="AYN60" s="142"/>
      <c r="AYO60" s="143"/>
      <c r="AYP60" s="144"/>
      <c r="AYQ60" s="144"/>
      <c r="AYR60" s="144"/>
      <c r="AYS60" s="141"/>
      <c r="AYT60" s="141"/>
      <c r="AYU60" s="142"/>
      <c r="AYV60" s="142"/>
      <c r="AYW60" s="143"/>
      <c r="AYX60" s="144"/>
      <c r="AYY60" s="144"/>
      <c r="AYZ60" s="144"/>
      <c r="AZA60" s="141"/>
      <c r="AZB60" s="141"/>
      <c r="AZC60" s="142"/>
      <c r="AZD60" s="142"/>
      <c r="AZE60" s="143"/>
      <c r="AZF60" s="144"/>
      <c r="AZG60" s="144"/>
      <c r="AZH60" s="144"/>
      <c r="AZI60" s="141"/>
      <c r="AZJ60" s="141"/>
      <c r="AZK60" s="142"/>
      <c r="AZL60" s="142"/>
      <c r="AZM60" s="143"/>
      <c r="AZN60" s="144"/>
      <c r="AZO60" s="144"/>
      <c r="AZP60" s="144"/>
      <c r="AZQ60" s="141"/>
      <c r="AZR60" s="141"/>
      <c r="AZS60" s="142"/>
      <c r="AZT60" s="142"/>
      <c r="AZU60" s="143"/>
      <c r="AZV60" s="144"/>
      <c r="AZW60" s="144"/>
      <c r="AZX60" s="144"/>
      <c r="AZY60" s="141"/>
      <c r="AZZ60" s="141"/>
      <c r="BAA60" s="142"/>
      <c r="BAB60" s="142"/>
      <c r="BAC60" s="143"/>
      <c r="BAD60" s="144"/>
      <c r="BAE60" s="144"/>
      <c r="BAF60" s="144"/>
      <c r="BAG60" s="141"/>
      <c r="BAH60" s="141"/>
      <c r="BAI60" s="142"/>
      <c r="BAJ60" s="142"/>
      <c r="BAK60" s="143"/>
      <c r="BAL60" s="144"/>
      <c r="BAM60" s="144"/>
      <c r="BAN60" s="144"/>
      <c r="BAO60" s="141"/>
      <c r="BAP60" s="141"/>
      <c r="BAQ60" s="142"/>
      <c r="BAR60" s="142"/>
      <c r="BAS60" s="143"/>
      <c r="BAT60" s="144"/>
      <c r="BAU60" s="144"/>
      <c r="BAV60" s="144"/>
      <c r="BAW60" s="141"/>
      <c r="BAX60" s="141"/>
      <c r="BAY60" s="142"/>
      <c r="BAZ60" s="142"/>
      <c r="BBA60" s="143"/>
      <c r="BBB60" s="144"/>
      <c r="BBC60" s="144"/>
      <c r="BBD60" s="144"/>
      <c r="BBE60" s="141"/>
      <c r="BBF60" s="141"/>
      <c r="BBG60" s="142"/>
      <c r="BBH60" s="142"/>
      <c r="BBI60" s="143"/>
      <c r="BBJ60" s="144"/>
      <c r="BBK60" s="144"/>
      <c r="BBL60" s="144"/>
      <c r="BBM60" s="141"/>
      <c r="BBN60" s="141"/>
      <c r="BBO60" s="142"/>
      <c r="BBP60" s="142"/>
      <c r="BBQ60" s="143"/>
      <c r="BBR60" s="144"/>
      <c r="BBS60" s="144"/>
      <c r="BBT60" s="144"/>
      <c r="BBU60" s="141"/>
      <c r="BBV60" s="141"/>
      <c r="BBW60" s="142"/>
      <c r="BBX60" s="142"/>
      <c r="BBY60" s="143"/>
      <c r="BBZ60" s="144"/>
      <c r="BCA60" s="144"/>
      <c r="BCB60" s="144"/>
      <c r="BCC60" s="141"/>
      <c r="BCD60" s="141"/>
      <c r="BCE60" s="142"/>
      <c r="BCF60" s="142"/>
      <c r="BCG60" s="143"/>
      <c r="BCH60" s="144"/>
      <c r="BCI60" s="144"/>
      <c r="BCJ60" s="144"/>
      <c r="BCK60" s="141"/>
      <c r="BCL60" s="141"/>
      <c r="BCM60" s="142"/>
      <c r="BCN60" s="142"/>
      <c r="BCO60" s="143"/>
      <c r="BCP60" s="144"/>
      <c r="BCQ60" s="144"/>
      <c r="BCR60" s="144"/>
      <c r="BCS60" s="141"/>
      <c r="BCT60" s="141"/>
      <c r="BCU60" s="142"/>
      <c r="BCV60" s="142"/>
      <c r="BCW60" s="143"/>
      <c r="BCX60" s="144"/>
      <c r="BCY60" s="144"/>
      <c r="BCZ60" s="144"/>
      <c r="BDA60" s="141"/>
      <c r="BDB60" s="141"/>
      <c r="BDC60" s="142"/>
      <c r="BDD60" s="142"/>
      <c r="BDE60" s="143"/>
      <c r="BDF60" s="144"/>
      <c r="BDG60" s="144"/>
      <c r="BDH60" s="144"/>
      <c r="BDI60" s="141"/>
      <c r="BDJ60" s="141"/>
      <c r="BDK60" s="142"/>
      <c r="BDL60" s="142"/>
      <c r="BDM60" s="143"/>
      <c r="BDN60" s="144"/>
      <c r="BDO60" s="144"/>
      <c r="BDP60" s="144"/>
      <c r="BDQ60" s="141"/>
      <c r="BDR60" s="141"/>
      <c r="BDS60" s="142"/>
      <c r="BDT60" s="142"/>
      <c r="BDU60" s="143"/>
      <c r="BDV60" s="144"/>
      <c r="BDW60" s="144"/>
      <c r="BDX60" s="144"/>
      <c r="BDY60" s="141"/>
      <c r="BDZ60" s="141"/>
      <c r="BEA60" s="142"/>
      <c r="BEB60" s="142"/>
      <c r="BEC60" s="143"/>
      <c r="BED60" s="144"/>
      <c r="BEE60" s="144"/>
      <c r="BEF60" s="144"/>
      <c r="BEG60" s="141"/>
      <c r="BEH60" s="141"/>
      <c r="BEI60" s="142"/>
      <c r="BEJ60" s="142"/>
      <c r="BEK60" s="143"/>
      <c r="BEL60" s="144"/>
      <c r="BEM60" s="144"/>
      <c r="BEN60" s="144"/>
      <c r="BEO60" s="141"/>
      <c r="BEP60" s="141"/>
      <c r="BEQ60" s="142"/>
      <c r="BER60" s="142"/>
      <c r="BES60" s="143"/>
      <c r="BET60" s="144"/>
      <c r="BEU60" s="144"/>
      <c r="BEV60" s="144"/>
      <c r="BEW60" s="141"/>
      <c r="BEX60" s="141"/>
      <c r="BEY60" s="142"/>
      <c r="BEZ60" s="142"/>
      <c r="BFA60" s="143"/>
      <c r="BFB60" s="144"/>
      <c r="BFC60" s="144"/>
      <c r="BFD60" s="144"/>
      <c r="BFE60" s="141"/>
      <c r="BFF60" s="141"/>
      <c r="BFG60" s="142"/>
      <c r="BFH60" s="142"/>
      <c r="BFI60" s="143"/>
      <c r="BFJ60" s="144"/>
      <c r="BFK60" s="144"/>
      <c r="BFL60" s="144"/>
      <c r="BFM60" s="141"/>
      <c r="BFN60" s="141"/>
      <c r="BFO60" s="142"/>
      <c r="BFP60" s="142"/>
      <c r="BFQ60" s="143"/>
      <c r="BFR60" s="144"/>
      <c r="BFS60" s="144"/>
      <c r="BFT60" s="144"/>
      <c r="BFU60" s="141"/>
      <c r="BFV60" s="141"/>
      <c r="BFW60" s="142"/>
      <c r="BFX60" s="142"/>
      <c r="BFY60" s="143"/>
      <c r="BFZ60" s="144"/>
      <c r="BGA60" s="144"/>
      <c r="BGB60" s="144"/>
      <c r="BGC60" s="141"/>
      <c r="BGD60" s="141"/>
      <c r="BGE60" s="142"/>
      <c r="BGF60" s="142"/>
      <c r="BGG60" s="143"/>
      <c r="BGH60" s="144"/>
      <c r="BGI60" s="144"/>
      <c r="BGJ60" s="144"/>
      <c r="BGK60" s="141"/>
      <c r="BGL60" s="141"/>
      <c r="BGM60" s="142"/>
      <c r="BGN60" s="142"/>
      <c r="BGO60" s="143"/>
      <c r="BGP60" s="144"/>
      <c r="BGQ60" s="144"/>
      <c r="BGR60" s="144"/>
      <c r="BGS60" s="141"/>
      <c r="BGT60" s="141"/>
      <c r="BGU60" s="142"/>
      <c r="BGV60" s="142"/>
      <c r="BGW60" s="143"/>
      <c r="BGX60" s="144"/>
      <c r="BGY60" s="144"/>
      <c r="BGZ60" s="144"/>
      <c r="BHA60" s="141"/>
      <c r="BHB60" s="141"/>
      <c r="BHC60" s="142"/>
      <c r="BHD60" s="142"/>
      <c r="BHE60" s="143"/>
      <c r="BHF60" s="144"/>
      <c r="BHG60" s="144"/>
      <c r="BHH60" s="144"/>
      <c r="BHI60" s="141"/>
      <c r="BHJ60" s="141"/>
      <c r="BHK60" s="142"/>
      <c r="BHL60" s="142"/>
      <c r="BHM60" s="143"/>
      <c r="BHN60" s="144"/>
      <c r="BHO60" s="144"/>
      <c r="BHP60" s="144"/>
      <c r="BHQ60" s="141"/>
      <c r="BHR60" s="141"/>
      <c r="BHS60" s="142"/>
      <c r="BHT60" s="142"/>
      <c r="BHU60" s="143"/>
      <c r="BHV60" s="144"/>
      <c r="BHW60" s="144"/>
      <c r="BHX60" s="144"/>
      <c r="BHY60" s="141"/>
      <c r="BHZ60" s="141"/>
      <c r="BIA60" s="142"/>
      <c r="BIB60" s="142"/>
      <c r="BIC60" s="143"/>
      <c r="BID60" s="144"/>
      <c r="BIE60" s="144"/>
      <c r="BIF60" s="144"/>
      <c r="BIG60" s="141"/>
      <c r="BIH60" s="141"/>
      <c r="BII60" s="142"/>
      <c r="BIJ60" s="142"/>
      <c r="BIK60" s="143"/>
      <c r="BIL60" s="144"/>
      <c r="BIM60" s="144"/>
      <c r="BIN60" s="144"/>
      <c r="BIO60" s="141"/>
      <c r="BIP60" s="141"/>
      <c r="BIQ60" s="142"/>
      <c r="BIR60" s="142"/>
      <c r="BIS60" s="143"/>
      <c r="BIT60" s="144"/>
      <c r="BIU60" s="144"/>
      <c r="BIV60" s="144"/>
      <c r="BIW60" s="141"/>
      <c r="BIX60" s="141"/>
      <c r="BIY60" s="142"/>
      <c r="BIZ60" s="142"/>
      <c r="BJA60" s="143"/>
      <c r="BJB60" s="144"/>
      <c r="BJC60" s="144"/>
      <c r="BJD60" s="144"/>
      <c r="BJE60" s="141"/>
      <c r="BJF60" s="141"/>
      <c r="BJG60" s="142"/>
      <c r="BJH60" s="142"/>
      <c r="BJI60" s="143"/>
      <c r="BJJ60" s="144"/>
      <c r="BJK60" s="144"/>
      <c r="BJL60" s="144"/>
      <c r="BJM60" s="141"/>
      <c r="BJN60" s="141"/>
      <c r="BJO60" s="142"/>
      <c r="BJP60" s="142"/>
      <c r="BJQ60" s="143"/>
      <c r="BJR60" s="144"/>
      <c r="BJS60" s="144"/>
      <c r="BJT60" s="144"/>
      <c r="BJU60" s="141"/>
      <c r="BJV60" s="141"/>
      <c r="BJW60" s="142"/>
      <c r="BJX60" s="142"/>
      <c r="BJY60" s="143"/>
      <c r="BJZ60" s="144"/>
      <c r="BKA60" s="144"/>
      <c r="BKB60" s="144"/>
      <c r="BKC60" s="141"/>
      <c r="BKD60" s="141"/>
      <c r="BKE60" s="142"/>
      <c r="BKF60" s="142"/>
      <c r="BKG60" s="143"/>
      <c r="BKH60" s="144"/>
      <c r="BKI60" s="144"/>
      <c r="BKJ60" s="144"/>
      <c r="BKK60" s="141"/>
      <c r="BKL60" s="141"/>
      <c r="BKM60" s="142"/>
      <c r="BKN60" s="142"/>
      <c r="BKO60" s="143"/>
      <c r="BKP60" s="144"/>
      <c r="BKQ60" s="144"/>
      <c r="BKR60" s="144"/>
      <c r="BKS60" s="141"/>
      <c r="BKT60" s="141"/>
      <c r="BKU60" s="142"/>
      <c r="BKV60" s="142"/>
      <c r="BKW60" s="143"/>
      <c r="BKX60" s="144"/>
      <c r="BKY60" s="144"/>
      <c r="BKZ60" s="144"/>
      <c r="BLA60" s="141"/>
      <c r="BLB60" s="141"/>
      <c r="BLC60" s="142"/>
      <c r="BLD60" s="142"/>
      <c r="BLE60" s="143"/>
      <c r="BLF60" s="144"/>
      <c r="BLG60" s="144"/>
      <c r="BLH60" s="144"/>
      <c r="BLI60" s="141"/>
      <c r="BLJ60" s="141"/>
      <c r="BLK60" s="142"/>
      <c r="BLL60" s="142"/>
      <c r="BLM60" s="143"/>
      <c r="BLN60" s="144"/>
      <c r="BLO60" s="144"/>
      <c r="BLP60" s="144"/>
      <c r="BLQ60" s="141"/>
      <c r="BLR60" s="141"/>
      <c r="BLS60" s="142"/>
      <c r="BLT60" s="142"/>
      <c r="BLU60" s="143"/>
      <c r="BLV60" s="144"/>
      <c r="BLW60" s="144"/>
      <c r="BLX60" s="144"/>
      <c r="BLY60" s="141"/>
      <c r="BLZ60" s="141"/>
      <c r="BMA60" s="142"/>
      <c r="BMB60" s="142"/>
      <c r="BMC60" s="143"/>
      <c r="BMD60" s="144"/>
      <c r="BME60" s="144"/>
      <c r="BMF60" s="144"/>
      <c r="BMG60" s="141"/>
      <c r="BMH60" s="141"/>
      <c r="BMI60" s="142"/>
      <c r="BMJ60" s="142"/>
      <c r="BMK60" s="143"/>
      <c r="BML60" s="144"/>
      <c r="BMM60" s="144"/>
      <c r="BMN60" s="144"/>
      <c r="BMO60" s="141"/>
      <c r="BMP60" s="141"/>
      <c r="BMQ60" s="142"/>
      <c r="BMR60" s="142"/>
      <c r="BMS60" s="143"/>
      <c r="BMT60" s="144"/>
      <c r="BMU60" s="144"/>
      <c r="BMV60" s="144"/>
      <c r="BMW60" s="141"/>
      <c r="BMX60" s="141"/>
      <c r="BMY60" s="142"/>
      <c r="BMZ60" s="142"/>
      <c r="BNA60" s="143"/>
      <c r="BNB60" s="144"/>
      <c r="BNC60" s="144"/>
      <c r="BND60" s="144"/>
      <c r="BNE60" s="141"/>
      <c r="BNF60" s="141"/>
      <c r="BNG60" s="142"/>
      <c r="BNH60" s="142"/>
      <c r="BNI60" s="143"/>
      <c r="BNJ60" s="144"/>
      <c r="BNK60" s="144"/>
      <c r="BNL60" s="144"/>
      <c r="BNM60" s="141"/>
      <c r="BNN60" s="141"/>
      <c r="BNO60" s="142"/>
      <c r="BNP60" s="142"/>
      <c r="BNQ60" s="143"/>
      <c r="BNR60" s="144"/>
      <c r="BNS60" s="144"/>
      <c r="BNT60" s="144"/>
      <c r="BNU60" s="141"/>
      <c r="BNV60" s="141"/>
      <c r="BNW60" s="142"/>
      <c r="BNX60" s="142"/>
      <c r="BNY60" s="143"/>
      <c r="BNZ60" s="144"/>
      <c r="BOA60" s="144"/>
      <c r="BOB60" s="144"/>
      <c r="BOC60" s="141"/>
      <c r="BOD60" s="141"/>
      <c r="BOE60" s="142"/>
      <c r="BOF60" s="142"/>
      <c r="BOG60" s="143"/>
      <c r="BOH60" s="144"/>
      <c r="BOI60" s="144"/>
      <c r="BOJ60" s="144"/>
      <c r="BOK60" s="141"/>
      <c r="BOL60" s="141"/>
      <c r="BOM60" s="142"/>
      <c r="BON60" s="142"/>
      <c r="BOO60" s="143"/>
      <c r="BOP60" s="144"/>
      <c r="BOQ60" s="144"/>
      <c r="BOR60" s="144"/>
      <c r="BOS60" s="141"/>
      <c r="BOT60" s="141"/>
      <c r="BOU60" s="142"/>
      <c r="BOV60" s="142"/>
      <c r="BOW60" s="143"/>
      <c r="BOX60" s="144"/>
      <c r="BOY60" s="144"/>
      <c r="BOZ60" s="144"/>
      <c r="BPA60" s="141"/>
      <c r="BPB60" s="141"/>
      <c r="BPC60" s="142"/>
      <c r="BPD60" s="142"/>
      <c r="BPE60" s="143"/>
      <c r="BPF60" s="144"/>
      <c r="BPG60" s="144"/>
      <c r="BPH60" s="144"/>
      <c r="BPI60" s="141"/>
      <c r="BPJ60" s="141"/>
      <c r="BPK60" s="142"/>
      <c r="BPL60" s="142"/>
      <c r="BPM60" s="143"/>
      <c r="BPN60" s="144"/>
      <c r="BPO60" s="144"/>
      <c r="BPP60" s="144"/>
      <c r="BPQ60" s="141"/>
      <c r="BPR60" s="141"/>
      <c r="BPS60" s="142"/>
      <c r="BPT60" s="142"/>
      <c r="BPU60" s="143"/>
      <c r="BPV60" s="144"/>
      <c r="BPW60" s="144"/>
      <c r="BPX60" s="144"/>
      <c r="BPY60" s="141"/>
      <c r="BPZ60" s="141"/>
      <c r="BQA60" s="142"/>
      <c r="BQB60" s="142"/>
      <c r="BQC60" s="143"/>
      <c r="BQD60" s="144"/>
      <c r="BQE60" s="144"/>
      <c r="BQF60" s="144"/>
      <c r="BQG60" s="141"/>
      <c r="BQH60" s="141"/>
      <c r="BQI60" s="142"/>
      <c r="BQJ60" s="142"/>
      <c r="BQK60" s="143"/>
      <c r="BQL60" s="144"/>
      <c r="BQM60" s="144"/>
      <c r="BQN60" s="144"/>
      <c r="BQO60" s="141"/>
      <c r="BQP60" s="141"/>
      <c r="BQQ60" s="142"/>
      <c r="BQR60" s="142"/>
      <c r="BQS60" s="143"/>
      <c r="BQT60" s="144"/>
      <c r="BQU60" s="144"/>
      <c r="BQV60" s="144"/>
      <c r="BQW60" s="141"/>
      <c r="BQX60" s="141"/>
      <c r="BQY60" s="142"/>
      <c r="BQZ60" s="142"/>
      <c r="BRA60" s="143"/>
      <c r="BRB60" s="144"/>
      <c r="BRC60" s="144"/>
      <c r="BRD60" s="144"/>
      <c r="BRE60" s="141"/>
      <c r="BRF60" s="141"/>
      <c r="BRG60" s="142"/>
      <c r="BRH60" s="142"/>
      <c r="BRI60" s="143"/>
      <c r="BRJ60" s="144"/>
      <c r="BRK60" s="144"/>
      <c r="BRL60" s="144"/>
      <c r="BRM60" s="141"/>
      <c r="BRN60" s="141"/>
      <c r="BRO60" s="142"/>
      <c r="BRP60" s="142"/>
      <c r="BRQ60" s="143"/>
      <c r="BRR60" s="144"/>
      <c r="BRS60" s="144"/>
      <c r="BRT60" s="144"/>
      <c r="BRU60" s="141"/>
      <c r="BRV60" s="141"/>
      <c r="BRW60" s="142"/>
      <c r="BRX60" s="142"/>
      <c r="BRY60" s="143"/>
      <c r="BRZ60" s="144"/>
      <c r="BSA60" s="144"/>
      <c r="BSB60" s="144"/>
      <c r="BSC60" s="141"/>
      <c r="BSD60" s="141"/>
      <c r="BSE60" s="142"/>
      <c r="BSF60" s="142"/>
      <c r="BSG60" s="143"/>
      <c r="BSH60" s="144"/>
      <c r="BSI60" s="144"/>
      <c r="BSJ60" s="144"/>
      <c r="BSK60" s="141"/>
      <c r="BSL60" s="141"/>
      <c r="BSM60" s="142"/>
      <c r="BSN60" s="142"/>
      <c r="BSO60" s="143"/>
      <c r="BSP60" s="144"/>
      <c r="BSQ60" s="144"/>
      <c r="BSR60" s="144"/>
      <c r="BSS60" s="141"/>
      <c r="BST60" s="141"/>
      <c r="BSU60" s="142"/>
      <c r="BSV60" s="142"/>
      <c r="BSW60" s="143"/>
      <c r="BSX60" s="144"/>
      <c r="BSY60" s="144"/>
      <c r="BSZ60" s="144"/>
      <c r="BTA60" s="141"/>
      <c r="BTB60" s="141"/>
      <c r="BTC60" s="142"/>
      <c r="BTD60" s="142"/>
      <c r="BTE60" s="143"/>
      <c r="BTF60" s="144"/>
      <c r="BTG60" s="144"/>
      <c r="BTH60" s="144"/>
      <c r="BTI60" s="141"/>
      <c r="BTJ60" s="141"/>
      <c r="BTK60" s="142"/>
      <c r="BTL60" s="142"/>
      <c r="BTM60" s="143"/>
      <c r="BTN60" s="144"/>
      <c r="BTO60" s="144"/>
      <c r="BTP60" s="144"/>
      <c r="BTQ60" s="141"/>
      <c r="BTR60" s="141"/>
      <c r="BTS60" s="142"/>
      <c r="BTT60" s="142"/>
      <c r="BTU60" s="143"/>
      <c r="BTV60" s="144"/>
      <c r="BTW60" s="144"/>
      <c r="BTX60" s="144"/>
      <c r="BTY60" s="141"/>
      <c r="BTZ60" s="141"/>
      <c r="BUA60" s="142"/>
      <c r="BUB60" s="142"/>
      <c r="BUC60" s="143"/>
      <c r="BUD60" s="144"/>
      <c r="BUE60" s="144"/>
      <c r="BUF60" s="144"/>
      <c r="BUG60" s="141"/>
      <c r="BUH60" s="141"/>
      <c r="BUI60" s="142"/>
      <c r="BUJ60" s="142"/>
      <c r="BUK60" s="143"/>
      <c r="BUL60" s="144"/>
      <c r="BUM60" s="144"/>
      <c r="BUN60" s="144"/>
      <c r="BUO60" s="141"/>
      <c r="BUP60" s="141"/>
      <c r="BUQ60" s="142"/>
      <c r="BUR60" s="142"/>
      <c r="BUS60" s="143"/>
      <c r="BUT60" s="144"/>
      <c r="BUU60" s="144"/>
      <c r="BUV60" s="144"/>
      <c r="BUW60" s="141"/>
      <c r="BUX60" s="141"/>
      <c r="BUY60" s="142"/>
      <c r="BUZ60" s="142"/>
      <c r="BVA60" s="143"/>
      <c r="BVB60" s="144"/>
      <c r="BVC60" s="144"/>
      <c r="BVD60" s="144"/>
      <c r="BVE60" s="141"/>
      <c r="BVF60" s="141"/>
      <c r="BVG60" s="142"/>
      <c r="BVH60" s="142"/>
      <c r="BVI60" s="143"/>
      <c r="BVJ60" s="144"/>
      <c r="BVK60" s="144"/>
      <c r="BVL60" s="144"/>
      <c r="BVM60" s="141"/>
      <c r="BVN60" s="141"/>
      <c r="BVO60" s="142"/>
      <c r="BVP60" s="142"/>
      <c r="BVQ60" s="143"/>
      <c r="BVR60" s="144"/>
      <c r="BVS60" s="144"/>
      <c r="BVT60" s="144"/>
      <c r="BVU60" s="141"/>
      <c r="BVV60" s="141"/>
      <c r="BVW60" s="142"/>
      <c r="BVX60" s="142"/>
      <c r="BVY60" s="143"/>
      <c r="BVZ60" s="144"/>
      <c r="BWA60" s="144"/>
      <c r="BWB60" s="144"/>
      <c r="BWC60" s="141"/>
      <c r="BWD60" s="141"/>
      <c r="BWE60" s="142"/>
      <c r="BWF60" s="142"/>
      <c r="BWG60" s="143"/>
      <c r="BWH60" s="144"/>
      <c r="BWI60" s="144"/>
      <c r="BWJ60" s="144"/>
      <c r="BWK60" s="141"/>
      <c r="BWL60" s="141"/>
      <c r="BWM60" s="142"/>
      <c r="BWN60" s="142"/>
      <c r="BWO60" s="143"/>
      <c r="BWP60" s="144"/>
      <c r="BWQ60" s="144"/>
      <c r="BWR60" s="144"/>
      <c r="BWS60" s="141"/>
      <c r="BWT60" s="141"/>
      <c r="BWU60" s="142"/>
      <c r="BWV60" s="142"/>
      <c r="BWW60" s="143"/>
      <c r="BWX60" s="144"/>
      <c r="BWY60" s="144"/>
      <c r="BWZ60" s="144"/>
      <c r="BXA60" s="141"/>
      <c r="BXB60" s="141"/>
      <c r="BXC60" s="142"/>
      <c r="BXD60" s="142"/>
      <c r="BXE60" s="143"/>
      <c r="BXF60" s="144"/>
      <c r="BXG60" s="144"/>
      <c r="BXH60" s="144"/>
      <c r="BXI60" s="141"/>
      <c r="BXJ60" s="141"/>
      <c r="BXK60" s="142"/>
      <c r="BXL60" s="142"/>
      <c r="BXM60" s="143"/>
      <c r="BXN60" s="144"/>
      <c r="BXO60" s="144"/>
      <c r="BXP60" s="144"/>
      <c r="BXQ60" s="141"/>
      <c r="BXR60" s="141"/>
      <c r="BXS60" s="142"/>
      <c r="BXT60" s="142"/>
      <c r="BXU60" s="143"/>
      <c r="BXV60" s="144"/>
      <c r="BXW60" s="144"/>
      <c r="BXX60" s="144"/>
      <c r="BXY60" s="141"/>
      <c r="BXZ60" s="141"/>
      <c r="BYA60" s="142"/>
      <c r="BYB60" s="142"/>
      <c r="BYC60" s="143"/>
      <c r="BYD60" s="144"/>
      <c r="BYE60" s="144"/>
      <c r="BYF60" s="144"/>
      <c r="BYG60" s="141"/>
      <c r="BYH60" s="141"/>
      <c r="BYI60" s="142"/>
      <c r="BYJ60" s="142"/>
      <c r="BYK60" s="143"/>
      <c r="BYL60" s="144"/>
      <c r="BYM60" s="144"/>
      <c r="BYN60" s="144"/>
      <c r="BYO60" s="141"/>
      <c r="BYP60" s="141"/>
      <c r="BYQ60" s="142"/>
      <c r="BYR60" s="142"/>
      <c r="BYS60" s="143"/>
      <c r="BYT60" s="144"/>
      <c r="BYU60" s="144"/>
      <c r="BYV60" s="144"/>
      <c r="BYW60" s="141"/>
      <c r="BYX60" s="141"/>
      <c r="BYY60" s="142"/>
      <c r="BYZ60" s="142"/>
      <c r="BZA60" s="143"/>
      <c r="BZB60" s="144"/>
      <c r="BZC60" s="144"/>
      <c r="BZD60" s="144"/>
      <c r="BZE60" s="141"/>
      <c r="BZF60" s="141"/>
      <c r="BZG60" s="142"/>
      <c r="BZH60" s="142"/>
      <c r="BZI60" s="143"/>
      <c r="BZJ60" s="144"/>
      <c r="BZK60" s="144"/>
      <c r="BZL60" s="144"/>
      <c r="BZM60" s="141"/>
      <c r="BZN60" s="141"/>
      <c r="BZO60" s="142"/>
      <c r="BZP60" s="142"/>
      <c r="BZQ60" s="143"/>
      <c r="BZR60" s="144"/>
      <c r="BZS60" s="144"/>
      <c r="BZT60" s="144"/>
      <c r="BZU60" s="141"/>
      <c r="BZV60" s="141"/>
      <c r="BZW60" s="142"/>
      <c r="BZX60" s="142"/>
      <c r="BZY60" s="143"/>
      <c r="BZZ60" s="144"/>
      <c r="CAA60" s="144"/>
      <c r="CAB60" s="144"/>
      <c r="CAC60" s="141"/>
      <c r="CAD60" s="141"/>
      <c r="CAE60" s="142"/>
      <c r="CAF60" s="142"/>
      <c r="CAG60" s="143"/>
      <c r="CAH60" s="144"/>
      <c r="CAI60" s="144"/>
      <c r="CAJ60" s="144"/>
      <c r="CAK60" s="141"/>
      <c r="CAL60" s="141"/>
      <c r="CAM60" s="142"/>
      <c r="CAN60" s="142"/>
      <c r="CAO60" s="143"/>
      <c r="CAP60" s="144"/>
      <c r="CAQ60" s="144"/>
      <c r="CAR60" s="144"/>
      <c r="CAS60" s="141"/>
      <c r="CAT60" s="141"/>
      <c r="CAU60" s="142"/>
      <c r="CAV60" s="142"/>
      <c r="CAW60" s="143"/>
      <c r="CAX60" s="144"/>
      <c r="CAY60" s="144"/>
      <c r="CAZ60" s="144"/>
      <c r="CBA60" s="141"/>
      <c r="CBB60" s="141"/>
      <c r="CBC60" s="142"/>
      <c r="CBD60" s="142"/>
      <c r="CBE60" s="143"/>
      <c r="CBF60" s="144"/>
      <c r="CBG60" s="144"/>
      <c r="CBH60" s="144"/>
      <c r="CBI60" s="141"/>
      <c r="CBJ60" s="141"/>
      <c r="CBK60" s="142"/>
      <c r="CBL60" s="142"/>
      <c r="CBM60" s="143"/>
      <c r="CBN60" s="144"/>
      <c r="CBO60" s="144"/>
      <c r="CBP60" s="144"/>
      <c r="CBQ60" s="141"/>
      <c r="CBR60" s="141"/>
      <c r="CBS60" s="142"/>
      <c r="CBT60" s="142"/>
      <c r="CBU60" s="143"/>
      <c r="CBV60" s="144"/>
      <c r="CBW60" s="144"/>
      <c r="CBX60" s="144"/>
      <c r="CBY60" s="141"/>
      <c r="CBZ60" s="141"/>
      <c r="CCA60" s="142"/>
      <c r="CCB60" s="142"/>
      <c r="CCC60" s="143"/>
      <c r="CCD60" s="144"/>
      <c r="CCE60" s="144"/>
      <c r="CCF60" s="144"/>
      <c r="CCG60" s="141"/>
      <c r="CCH60" s="141"/>
      <c r="CCI60" s="142"/>
      <c r="CCJ60" s="142"/>
      <c r="CCK60" s="143"/>
      <c r="CCL60" s="144"/>
      <c r="CCM60" s="144"/>
      <c r="CCN60" s="144"/>
      <c r="CCO60" s="141"/>
      <c r="CCP60" s="141"/>
      <c r="CCQ60" s="142"/>
      <c r="CCR60" s="142"/>
      <c r="CCS60" s="143"/>
      <c r="CCT60" s="144"/>
      <c r="CCU60" s="144"/>
      <c r="CCV60" s="144"/>
      <c r="CCW60" s="141"/>
      <c r="CCX60" s="141"/>
      <c r="CCY60" s="142"/>
      <c r="CCZ60" s="142"/>
      <c r="CDA60" s="143"/>
      <c r="CDB60" s="144"/>
      <c r="CDC60" s="144"/>
      <c r="CDD60" s="144"/>
      <c r="CDE60" s="141"/>
      <c r="CDF60" s="141"/>
      <c r="CDG60" s="142"/>
      <c r="CDH60" s="142"/>
      <c r="CDI60" s="143"/>
      <c r="CDJ60" s="144"/>
      <c r="CDK60" s="144"/>
      <c r="CDL60" s="144"/>
      <c r="CDM60" s="141"/>
      <c r="CDN60" s="141"/>
      <c r="CDO60" s="142"/>
      <c r="CDP60" s="142"/>
      <c r="CDQ60" s="143"/>
      <c r="CDR60" s="144"/>
      <c r="CDS60" s="144"/>
      <c r="CDT60" s="144"/>
      <c r="CDU60" s="141"/>
      <c r="CDV60" s="141"/>
      <c r="CDW60" s="142"/>
      <c r="CDX60" s="142"/>
      <c r="CDY60" s="143"/>
      <c r="CDZ60" s="144"/>
      <c r="CEA60" s="144"/>
      <c r="CEB60" s="144"/>
      <c r="CEC60" s="141"/>
      <c r="CED60" s="141"/>
      <c r="CEE60" s="142"/>
      <c r="CEF60" s="142"/>
      <c r="CEG60" s="143"/>
      <c r="CEH60" s="144"/>
      <c r="CEI60" s="144"/>
      <c r="CEJ60" s="144"/>
      <c r="CEK60" s="141"/>
      <c r="CEL60" s="141"/>
      <c r="CEM60" s="142"/>
      <c r="CEN60" s="142"/>
      <c r="CEO60" s="143"/>
      <c r="CEP60" s="144"/>
      <c r="CEQ60" s="144"/>
      <c r="CER60" s="144"/>
      <c r="CES60" s="141"/>
      <c r="CET60" s="141"/>
      <c r="CEU60" s="142"/>
      <c r="CEV60" s="142"/>
      <c r="CEW60" s="143"/>
      <c r="CEX60" s="144"/>
      <c r="CEY60" s="144"/>
      <c r="CEZ60" s="144"/>
      <c r="CFA60" s="141"/>
      <c r="CFB60" s="141"/>
      <c r="CFC60" s="142"/>
      <c r="CFD60" s="142"/>
      <c r="CFE60" s="143"/>
      <c r="CFF60" s="144"/>
      <c r="CFG60" s="144"/>
      <c r="CFH60" s="144"/>
      <c r="CFI60" s="141"/>
      <c r="CFJ60" s="141"/>
      <c r="CFK60" s="142"/>
      <c r="CFL60" s="142"/>
      <c r="CFM60" s="143"/>
      <c r="CFN60" s="144"/>
      <c r="CFO60" s="144"/>
      <c r="CFP60" s="144"/>
      <c r="CFQ60" s="141"/>
      <c r="CFR60" s="141"/>
      <c r="CFS60" s="142"/>
      <c r="CFT60" s="142"/>
      <c r="CFU60" s="143"/>
      <c r="CFV60" s="144"/>
      <c r="CFW60" s="144"/>
      <c r="CFX60" s="144"/>
      <c r="CFY60" s="141"/>
      <c r="CFZ60" s="141"/>
      <c r="CGA60" s="142"/>
      <c r="CGB60" s="142"/>
      <c r="CGC60" s="143"/>
      <c r="CGD60" s="144"/>
      <c r="CGE60" s="144"/>
      <c r="CGF60" s="144"/>
      <c r="CGG60" s="141"/>
      <c r="CGH60" s="141"/>
      <c r="CGI60" s="142"/>
      <c r="CGJ60" s="142"/>
      <c r="CGK60" s="143"/>
      <c r="CGL60" s="144"/>
      <c r="CGM60" s="144"/>
      <c r="CGN60" s="144"/>
      <c r="CGO60" s="141"/>
      <c r="CGP60" s="141"/>
      <c r="CGQ60" s="142"/>
      <c r="CGR60" s="142"/>
      <c r="CGS60" s="143"/>
      <c r="CGT60" s="144"/>
      <c r="CGU60" s="144"/>
      <c r="CGV60" s="144"/>
      <c r="CGW60" s="141"/>
      <c r="CGX60" s="141"/>
      <c r="CGY60" s="142"/>
      <c r="CGZ60" s="142"/>
      <c r="CHA60" s="143"/>
      <c r="CHB60" s="144"/>
      <c r="CHC60" s="144"/>
      <c r="CHD60" s="144"/>
      <c r="CHE60" s="141"/>
      <c r="CHF60" s="141"/>
      <c r="CHG60" s="142"/>
      <c r="CHH60" s="142"/>
      <c r="CHI60" s="143"/>
      <c r="CHJ60" s="144"/>
      <c r="CHK60" s="144"/>
      <c r="CHL60" s="144"/>
      <c r="CHM60" s="141"/>
      <c r="CHN60" s="141"/>
      <c r="CHO60" s="142"/>
      <c r="CHP60" s="142"/>
      <c r="CHQ60" s="143"/>
      <c r="CHR60" s="144"/>
      <c r="CHS60" s="144"/>
      <c r="CHT60" s="144"/>
      <c r="CHU60" s="141"/>
      <c r="CHV60" s="141"/>
      <c r="CHW60" s="142"/>
      <c r="CHX60" s="142"/>
      <c r="CHY60" s="143"/>
      <c r="CHZ60" s="144"/>
      <c r="CIA60" s="144"/>
      <c r="CIB60" s="144"/>
      <c r="CIC60" s="141"/>
      <c r="CID60" s="141"/>
      <c r="CIE60" s="142"/>
      <c r="CIF60" s="142"/>
      <c r="CIG60" s="143"/>
      <c r="CIH60" s="144"/>
      <c r="CII60" s="144"/>
      <c r="CIJ60" s="144"/>
      <c r="CIK60" s="141"/>
      <c r="CIL60" s="141"/>
      <c r="CIM60" s="142"/>
      <c r="CIN60" s="142"/>
      <c r="CIO60" s="143"/>
      <c r="CIP60" s="144"/>
      <c r="CIQ60" s="144"/>
      <c r="CIR60" s="144"/>
      <c r="CIS60" s="141"/>
      <c r="CIT60" s="141"/>
      <c r="CIU60" s="142"/>
      <c r="CIV60" s="142"/>
      <c r="CIW60" s="143"/>
      <c r="CIX60" s="144"/>
      <c r="CIY60" s="144"/>
      <c r="CIZ60" s="144"/>
      <c r="CJA60" s="141"/>
      <c r="CJB60" s="141"/>
      <c r="CJC60" s="142"/>
      <c r="CJD60" s="142"/>
      <c r="CJE60" s="143"/>
      <c r="CJF60" s="144"/>
      <c r="CJG60" s="144"/>
      <c r="CJH60" s="144"/>
      <c r="CJI60" s="141"/>
      <c r="CJJ60" s="141"/>
      <c r="CJK60" s="142"/>
      <c r="CJL60" s="142"/>
      <c r="CJM60" s="143"/>
      <c r="CJN60" s="144"/>
      <c r="CJO60" s="144"/>
      <c r="CJP60" s="144"/>
      <c r="CJQ60" s="141"/>
      <c r="CJR60" s="141"/>
      <c r="CJS60" s="142"/>
      <c r="CJT60" s="142"/>
      <c r="CJU60" s="143"/>
      <c r="CJV60" s="144"/>
      <c r="CJW60" s="144"/>
      <c r="CJX60" s="144"/>
      <c r="CJY60" s="141"/>
      <c r="CJZ60" s="141"/>
      <c r="CKA60" s="142"/>
      <c r="CKB60" s="142"/>
      <c r="CKC60" s="143"/>
      <c r="CKD60" s="144"/>
      <c r="CKE60" s="144"/>
      <c r="CKF60" s="144"/>
      <c r="CKG60" s="141"/>
      <c r="CKH60" s="141"/>
      <c r="CKI60" s="142"/>
      <c r="CKJ60" s="142"/>
      <c r="CKK60" s="143"/>
      <c r="CKL60" s="144"/>
      <c r="CKM60" s="144"/>
      <c r="CKN60" s="144"/>
      <c r="CKO60" s="141"/>
      <c r="CKP60" s="141"/>
      <c r="CKQ60" s="142"/>
      <c r="CKR60" s="142"/>
      <c r="CKS60" s="143"/>
      <c r="CKT60" s="144"/>
      <c r="CKU60" s="144"/>
      <c r="CKV60" s="144"/>
      <c r="CKW60" s="141"/>
      <c r="CKX60" s="141"/>
      <c r="CKY60" s="142"/>
      <c r="CKZ60" s="142"/>
      <c r="CLA60" s="143"/>
      <c r="CLB60" s="144"/>
      <c r="CLC60" s="144"/>
      <c r="CLD60" s="144"/>
      <c r="CLE60" s="141"/>
      <c r="CLF60" s="141"/>
      <c r="CLG60" s="142"/>
      <c r="CLH60" s="142"/>
      <c r="CLI60" s="143"/>
      <c r="CLJ60" s="144"/>
      <c r="CLK60" s="144"/>
      <c r="CLL60" s="144"/>
      <c r="CLM60" s="141"/>
      <c r="CLN60" s="141"/>
      <c r="CLO60" s="142"/>
      <c r="CLP60" s="142"/>
      <c r="CLQ60" s="143"/>
      <c r="CLR60" s="144"/>
      <c r="CLS60" s="144"/>
      <c r="CLT60" s="144"/>
      <c r="CLU60" s="141"/>
      <c r="CLV60" s="141"/>
      <c r="CLW60" s="142"/>
      <c r="CLX60" s="142"/>
      <c r="CLY60" s="143"/>
      <c r="CLZ60" s="144"/>
      <c r="CMA60" s="144"/>
      <c r="CMB60" s="144"/>
      <c r="CMC60" s="141"/>
      <c r="CMD60" s="141"/>
      <c r="CME60" s="142"/>
      <c r="CMF60" s="142"/>
      <c r="CMG60" s="143"/>
      <c r="CMH60" s="144"/>
      <c r="CMI60" s="144"/>
      <c r="CMJ60" s="144"/>
      <c r="CMK60" s="141"/>
      <c r="CML60" s="141"/>
      <c r="CMM60" s="142"/>
      <c r="CMN60" s="142"/>
      <c r="CMO60" s="143"/>
      <c r="CMP60" s="144"/>
      <c r="CMQ60" s="144"/>
      <c r="CMR60" s="144"/>
      <c r="CMS60" s="141"/>
      <c r="CMT60" s="141"/>
      <c r="CMU60" s="142"/>
      <c r="CMV60" s="142"/>
      <c r="CMW60" s="143"/>
      <c r="CMX60" s="144"/>
      <c r="CMY60" s="144"/>
      <c r="CMZ60" s="144"/>
      <c r="CNA60" s="141"/>
      <c r="CNB60" s="141"/>
      <c r="CNC60" s="142"/>
      <c r="CND60" s="142"/>
      <c r="CNE60" s="143"/>
      <c r="CNF60" s="144"/>
      <c r="CNG60" s="144"/>
      <c r="CNH60" s="144"/>
      <c r="CNI60" s="141"/>
      <c r="CNJ60" s="141"/>
      <c r="CNK60" s="142"/>
      <c r="CNL60" s="142"/>
      <c r="CNM60" s="143"/>
      <c r="CNN60" s="144"/>
      <c r="CNO60" s="144"/>
      <c r="CNP60" s="144"/>
      <c r="CNQ60" s="141"/>
      <c r="CNR60" s="141"/>
      <c r="CNS60" s="142"/>
      <c r="CNT60" s="142"/>
      <c r="CNU60" s="143"/>
      <c r="CNV60" s="144"/>
      <c r="CNW60" s="144"/>
      <c r="CNX60" s="144"/>
      <c r="CNY60" s="141"/>
      <c r="CNZ60" s="141"/>
      <c r="COA60" s="142"/>
      <c r="COB60" s="142"/>
      <c r="COC60" s="143"/>
      <c r="COD60" s="144"/>
      <c r="COE60" s="144"/>
      <c r="COF60" s="144"/>
      <c r="COG60" s="141"/>
      <c r="COH60" s="141"/>
      <c r="COI60" s="142"/>
      <c r="COJ60" s="142"/>
      <c r="COK60" s="143"/>
      <c r="COL60" s="144"/>
      <c r="COM60" s="144"/>
      <c r="CON60" s="144"/>
      <c r="COO60" s="141"/>
      <c r="COP60" s="141"/>
      <c r="COQ60" s="142"/>
      <c r="COR60" s="142"/>
      <c r="COS60" s="143"/>
      <c r="COT60" s="144"/>
      <c r="COU60" s="144"/>
      <c r="COV60" s="144"/>
      <c r="COW60" s="141"/>
      <c r="COX60" s="141"/>
      <c r="COY60" s="142"/>
      <c r="COZ60" s="142"/>
      <c r="CPA60" s="143"/>
      <c r="CPB60" s="144"/>
      <c r="CPC60" s="144"/>
      <c r="CPD60" s="144"/>
      <c r="CPE60" s="141"/>
      <c r="CPF60" s="141"/>
      <c r="CPG60" s="142"/>
      <c r="CPH60" s="142"/>
      <c r="CPI60" s="143"/>
      <c r="CPJ60" s="144"/>
      <c r="CPK60" s="144"/>
      <c r="CPL60" s="144"/>
      <c r="CPM60" s="141"/>
      <c r="CPN60" s="141"/>
      <c r="CPO60" s="142"/>
      <c r="CPP60" s="142"/>
      <c r="CPQ60" s="143"/>
      <c r="CPR60" s="144"/>
      <c r="CPS60" s="144"/>
      <c r="CPT60" s="144"/>
      <c r="CPU60" s="141"/>
      <c r="CPV60" s="141"/>
      <c r="CPW60" s="142"/>
      <c r="CPX60" s="142"/>
      <c r="CPY60" s="143"/>
      <c r="CPZ60" s="144"/>
      <c r="CQA60" s="144"/>
      <c r="CQB60" s="144"/>
      <c r="CQC60" s="141"/>
      <c r="CQD60" s="141"/>
      <c r="CQE60" s="142"/>
      <c r="CQF60" s="142"/>
      <c r="CQG60" s="143"/>
      <c r="CQH60" s="144"/>
      <c r="CQI60" s="144"/>
      <c r="CQJ60" s="144"/>
      <c r="CQK60" s="141"/>
      <c r="CQL60" s="141"/>
      <c r="CQM60" s="142"/>
      <c r="CQN60" s="142"/>
      <c r="CQO60" s="143"/>
      <c r="CQP60" s="144"/>
      <c r="CQQ60" s="144"/>
      <c r="CQR60" s="144"/>
      <c r="CQS60" s="141"/>
      <c r="CQT60" s="141"/>
      <c r="CQU60" s="142"/>
      <c r="CQV60" s="142"/>
      <c r="CQW60" s="143"/>
      <c r="CQX60" s="144"/>
      <c r="CQY60" s="144"/>
      <c r="CQZ60" s="144"/>
      <c r="CRA60" s="141"/>
      <c r="CRB60" s="141"/>
      <c r="CRC60" s="142"/>
      <c r="CRD60" s="142"/>
      <c r="CRE60" s="143"/>
      <c r="CRF60" s="144"/>
      <c r="CRG60" s="144"/>
      <c r="CRH60" s="144"/>
      <c r="CRI60" s="141"/>
      <c r="CRJ60" s="141"/>
      <c r="CRK60" s="142"/>
      <c r="CRL60" s="142"/>
      <c r="CRM60" s="143"/>
      <c r="CRN60" s="144"/>
      <c r="CRO60" s="144"/>
      <c r="CRP60" s="144"/>
      <c r="CRQ60" s="141"/>
      <c r="CRR60" s="141"/>
      <c r="CRS60" s="142"/>
      <c r="CRT60" s="142"/>
      <c r="CRU60" s="143"/>
      <c r="CRV60" s="144"/>
      <c r="CRW60" s="144"/>
      <c r="CRX60" s="144"/>
      <c r="CRY60" s="141"/>
      <c r="CRZ60" s="141"/>
      <c r="CSA60" s="142"/>
      <c r="CSB60" s="142"/>
      <c r="CSC60" s="143"/>
      <c r="CSD60" s="144"/>
      <c r="CSE60" s="144"/>
      <c r="CSF60" s="144"/>
      <c r="CSG60" s="141"/>
      <c r="CSH60" s="141"/>
      <c r="CSI60" s="142"/>
      <c r="CSJ60" s="142"/>
      <c r="CSK60" s="143"/>
      <c r="CSL60" s="144"/>
      <c r="CSM60" s="144"/>
      <c r="CSN60" s="144"/>
      <c r="CSO60" s="141"/>
      <c r="CSP60" s="141"/>
      <c r="CSQ60" s="142"/>
      <c r="CSR60" s="142"/>
      <c r="CSS60" s="143"/>
      <c r="CST60" s="144"/>
      <c r="CSU60" s="144"/>
      <c r="CSV60" s="144"/>
      <c r="CSW60" s="141"/>
      <c r="CSX60" s="141"/>
      <c r="CSY60" s="142"/>
      <c r="CSZ60" s="142"/>
      <c r="CTA60" s="143"/>
      <c r="CTB60" s="144"/>
      <c r="CTC60" s="144"/>
      <c r="CTD60" s="144"/>
      <c r="CTE60" s="141"/>
      <c r="CTF60" s="141"/>
      <c r="CTG60" s="142"/>
      <c r="CTH60" s="142"/>
      <c r="CTI60" s="143"/>
      <c r="CTJ60" s="144"/>
      <c r="CTK60" s="144"/>
      <c r="CTL60" s="144"/>
      <c r="CTM60" s="141"/>
      <c r="CTN60" s="141"/>
      <c r="CTO60" s="142"/>
      <c r="CTP60" s="142"/>
      <c r="CTQ60" s="143"/>
      <c r="CTR60" s="144"/>
      <c r="CTS60" s="144"/>
      <c r="CTT60" s="144"/>
      <c r="CTU60" s="141"/>
      <c r="CTV60" s="141"/>
      <c r="CTW60" s="142"/>
      <c r="CTX60" s="142"/>
      <c r="CTY60" s="143"/>
      <c r="CTZ60" s="144"/>
      <c r="CUA60" s="144"/>
      <c r="CUB60" s="144"/>
      <c r="CUC60" s="141"/>
      <c r="CUD60" s="141"/>
      <c r="CUE60" s="142"/>
      <c r="CUF60" s="142"/>
      <c r="CUG60" s="143"/>
      <c r="CUH60" s="144"/>
      <c r="CUI60" s="144"/>
      <c r="CUJ60" s="144"/>
      <c r="CUK60" s="141"/>
      <c r="CUL60" s="141"/>
      <c r="CUM60" s="142"/>
      <c r="CUN60" s="142"/>
      <c r="CUO60" s="143"/>
      <c r="CUP60" s="144"/>
      <c r="CUQ60" s="144"/>
      <c r="CUR60" s="144"/>
      <c r="CUS60" s="141"/>
      <c r="CUT60" s="141"/>
      <c r="CUU60" s="142"/>
      <c r="CUV60" s="142"/>
      <c r="CUW60" s="143"/>
      <c r="CUX60" s="144"/>
      <c r="CUY60" s="144"/>
      <c r="CUZ60" s="144"/>
      <c r="CVA60" s="141"/>
      <c r="CVB60" s="141"/>
      <c r="CVC60" s="142"/>
      <c r="CVD60" s="142"/>
      <c r="CVE60" s="143"/>
      <c r="CVF60" s="144"/>
      <c r="CVG60" s="144"/>
      <c r="CVH60" s="144"/>
      <c r="CVI60" s="141"/>
      <c r="CVJ60" s="141"/>
      <c r="CVK60" s="142"/>
      <c r="CVL60" s="142"/>
      <c r="CVM60" s="143"/>
      <c r="CVN60" s="144"/>
      <c r="CVO60" s="144"/>
      <c r="CVP60" s="144"/>
      <c r="CVQ60" s="141"/>
      <c r="CVR60" s="141"/>
      <c r="CVS60" s="142"/>
      <c r="CVT60" s="142"/>
      <c r="CVU60" s="143"/>
      <c r="CVV60" s="144"/>
      <c r="CVW60" s="144"/>
      <c r="CVX60" s="144"/>
      <c r="CVY60" s="141"/>
      <c r="CVZ60" s="141"/>
      <c r="CWA60" s="142"/>
      <c r="CWB60" s="142"/>
      <c r="CWC60" s="143"/>
      <c r="CWD60" s="144"/>
      <c r="CWE60" s="144"/>
      <c r="CWF60" s="144"/>
      <c r="CWG60" s="141"/>
      <c r="CWH60" s="141"/>
      <c r="CWI60" s="142"/>
      <c r="CWJ60" s="142"/>
      <c r="CWK60" s="143"/>
      <c r="CWL60" s="144"/>
      <c r="CWM60" s="144"/>
      <c r="CWN60" s="144"/>
      <c r="CWO60" s="141"/>
      <c r="CWP60" s="141"/>
      <c r="CWQ60" s="142"/>
      <c r="CWR60" s="142"/>
      <c r="CWS60" s="143"/>
      <c r="CWT60" s="144"/>
      <c r="CWU60" s="144"/>
      <c r="CWV60" s="144"/>
      <c r="CWW60" s="141"/>
      <c r="CWX60" s="141"/>
      <c r="CWY60" s="142"/>
      <c r="CWZ60" s="142"/>
      <c r="CXA60" s="143"/>
      <c r="CXB60" s="144"/>
      <c r="CXC60" s="144"/>
      <c r="CXD60" s="144"/>
      <c r="CXE60" s="141"/>
      <c r="CXF60" s="141"/>
      <c r="CXG60" s="142"/>
      <c r="CXH60" s="142"/>
      <c r="CXI60" s="143"/>
      <c r="CXJ60" s="144"/>
      <c r="CXK60" s="144"/>
      <c r="CXL60" s="144"/>
      <c r="CXM60" s="141"/>
      <c r="CXN60" s="141"/>
      <c r="CXO60" s="142"/>
      <c r="CXP60" s="142"/>
      <c r="CXQ60" s="143"/>
      <c r="CXR60" s="144"/>
      <c r="CXS60" s="144"/>
      <c r="CXT60" s="144"/>
      <c r="CXU60" s="141"/>
      <c r="CXV60" s="141"/>
      <c r="CXW60" s="142"/>
      <c r="CXX60" s="142"/>
      <c r="CXY60" s="143"/>
      <c r="CXZ60" s="144"/>
      <c r="CYA60" s="144"/>
      <c r="CYB60" s="144"/>
      <c r="CYC60" s="141"/>
      <c r="CYD60" s="141"/>
      <c r="CYE60" s="142"/>
      <c r="CYF60" s="142"/>
      <c r="CYG60" s="143"/>
      <c r="CYH60" s="144"/>
      <c r="CYI60" s="144"/>
      <c r="CYJ60" s="144"/>
      <c r="CYK60" s="141"/>
      <c r="CYL60" s="141"/>
      <c r="CYM60" s="142"/>
      <c r="CYN60" s="142"/>
      <c r="CYO60" s="143"/>
      <c r="CYP60" s="144"/>
      <c r="CYQ60" s="144"/>
      <c r="CYR60" s="144"/>
      <c r="CYS60" s="141"/>
      <c r="CYT60" s="141"/>
      <c r="CYU60" s="142"/>
      <c r="CYV60" s="142"/>
      <c r="CYW60" s="143"/>
      <c r="CYX60" s="144"/>
      <c r="CYY60" s="144"/>
      <c r="CYZ60" s="144"/>
      <c r="CZA60" s="141"/>
      <c r="CZB60" s="141"/>
      <c r="CZC60" s="142"/>
      <c r="CZD60" s="142"/>
      <c r="CZE60" s="143"/>
      <c r="CZF60" s="144"/>
      <c r="CZG60" s="144"/>
      <c r="CZH60" s="144"/>
      <c r="CZI60" s="141"/>
      <c r="CZJ60" s="141"/>
      <c r="CZK60" s="142"/>
      <c r="CZL60" s="142"/>
      <c r="CZM60" s="143"/>
      <c r="CZN60" s="144"/>
      <c r="CZO60" s="144"/>
      <c r="CZP60" s="144"/>
      <c r="CZQ60" s="141"/>
      <c r="CZR60" s="141"/>
      <c r="CZS60" s="142"/>
      <c r="CZT60" s="142"/>
      <c r="CZU60" s="143"/>
      <c r="CZV60" s="144"/>
      <c r="CZW60" s="144"/>
      <c r="CZX60" s="144"/>
      <c r="CZY60" s="141"/>
      <c r="CZZ60" s="141"/>
      <c r="DAA60" s="142"/>
      <c r="DAB60" s="142"/>
      <c r="DAC60" s="143"/>
      <c r="DAD60" s="144"/>
      <c r="DAE60" s="144"/>
      <c r="DAF60" s="144"/>
      <c r="DAG60" s="141"/>
      <c r="DAH60" s="141"/>
      <c r="DAI60" s="142"/>
      <c r="DAJ60" s="142"/>
      <c r="DAK60" s="143"/>
      <c r="DAL60" s="144"/>
      <c r="DAM60" s="144"/>
      <c r="DAN60" s="144"/>
      <c r="DAO60" s="141"/>
      <c r="DAP60" s="141"/>
      <c r="DAQ60" s="142"/>
      <c r="DAR60" s="142"/>
      <c r="DAS60" s="143"/>
      <c r="DAT60" s="144"/>
      <c r="DAU60" s="144"/>
      <c r="DAV60" s="144"/>
      <c r="DAW60" s="141"/>
      <c r="DAX60" s="141"/>
      <c r="DAY60" s="142"/>
      <c r="DAZ60" s="142"/>
      <c r="DBA60" s="143"/>
      <c r="DBB60" s="144"/>
      <c r="DBC60" s="144"/>
      <c r="DBD60" s="144"/>
      <c r="DBE60" s="141"/>
      <c r="DBF60" s="141"/>
      <c r="DBG60" s="142"/>
      <c r="DBH60" s="142"/>
      <c r="DBI60" s="143"/>
      <c r="DBJ60" s="144"/>
      <c r="DBK60" s="144"/>
      <c r="DBL60" s="144"/>
      <c r="DBM60" s="141"/>
      <c r="DBN60" s="141"/>
      <c r="DBO60" s="142"/>
      <c r="DBP60" s="142"/>
      <c r="DBQ60" s="143"/>
      <c r="DBR60" s="144"/>
      <c r="DBS60" s="144"/>
      <c r="DBT60" s="144"/>
      <c r="DBU60" s="141"/>
      <c r="DBV60" s="141"/>
      <c r="DBW60" s="142"/>
      <c r="DBX60" s="142"/>
      <c r="DBY60" s="143"/>
      <c r="DBZ60" s="144"/>
      <c r="DCA60" s="144"/>
      <c r="DCB60" s="144"/>
      <c r="DCC60" s="141"/>
      <c r="DCD60" s="141"/>
      <c r="DCE60" s="142"/>
      <c r="DCF60" s="142"/>
      <c r="DCG60" s="143"/>
      <c r="DCH60" s="144"/>
      <c r="DCI60" s="144"/>
      <c r="DCJ60" s="144"/>
      <c r="DCK60" s="141"/>
      <c r="DCL60" s="141"/>
      <c r="DCM60" s="142"/>
      <c r="DCN60" s="142"/>
      <c r="DCO60" s="143"/>
      <c r="DCP60" s="144"/>
      <c r="DCQ60" s="144"/>
      <c r="DCR60" s="144"/>
      <c r="DCS60" s="141"/>
      <c r="DCT60" s="141"/>
      <c r="DCU60" s="142"/>
      <c r="DCV60" s="142"/>
      <c r="DCW60" s="143"/>
      <c r="DCX60" s="144"/>
      <c r="DCY60" s="144"/>
      <c r="DCZ60" s="144"/>
      <c r="DDA60" s="141"/>
      <c r="DDB60" s="141"/>
      <c r="DDC60" s="142"/>
      <c r="DDD60" s="142"/>
      <c r="DDE60" s="143"/>
      <c r="DDF60" s="144"/>
      <c r="DDG60" s="144"/>
      <c r="DDH60" s="144"/>
      <c r="DDI60" s="141"/>
      <c r="DDJ60" s="141"/>
      <c r="DDK60" s="142"/>
      <c r="DDL60" s="142"/>
      <c r="DDM60" s="143"/>
      <c r="DDN60" s="144"/>
      <c r="DDO60" s="144"/>
      <c r="DDP60" s="144"/>
      <c r="DDQ60" s="141"/>
      <c r="DDR60" s="141"/>
      <c r="DDS60" s="142"/>
      <c r="DDT60" s="142"/>
      <c r="DDU60" s="143"/>
      <c r="DDV60" s="144"/>
      <c r="DDW60" s="144"/>
      <c r="DDX60" s="144"/>
      <c r="DDY60" s="141"/>
      <c r="DDZ60" s="141"/>
      <c r="DEA60" s="142"/>
      <c r="DEB60" s="142"/>
      <c r="DEC60" s="143"/>
      <c r="DED60" s="144"/>
      <c r="DEE60" s="144"/>
      <c r="DEF60" s="144"/>
      <c r="DEG60" s="141"/>
      <c r="DEH60" s="141"/>
      <c r="DEI60" s="142"/>
      <c r="DEJ60" s="142"/>
      <c r="DEK60" s="143"/>
      <c r="DEL60" s="144"/>
      <c r="DEM60" s="144"/>
      <c r="DEN60" s="144"/>
      <c r="DEO60" s="141"/>
      <c r="DEP60" s="141"/>
      <c r="DEQ60" s="142"/>
      <c r="DER60" s="142"/>
      <c r="DES60" s="143"/>
      <c r="DET60" s="144"/>
      <c r="DEU60" s="144"/>
      <c r="DEV60" s="144"/>
      <c r="DEW60" s="141"/>
      <c r="DEX60" s="141"/>
      <c r="DEY60" s="142"/>
      <c r="DEZ60" s="142"/>
      <c r="DFA60" s="143"/>
      <c r="DFB60" s="144"/>
      <c r="DFC60" s="144"/>
      <c r="DFD60" s="144"/>
      <c r="DFE60" s="141"/>
      <c r="DFF60" s="141"/>
      <c r="DFG60" s="142"/>
      <c r="DFH60" s="142"/>
      <c r="DFI60" s="143"/>
      <c r="DFJ60" s="144"/>
      <c r="DFK60" s="144"/>
      <c r="DFL60" s="144"/>
      <c r="DFM60" s="141"/>
      <c r="DFN60" s="141"/>
      <c r="DFO60" s="142"/>
      <c r="DFP60" s="142"/>
      <c r="DFQ60" s="143"/>
      <c r="DFR60" s="144"/>
      <c r="DFS60" s="144"/>
      <c r="DFT60" s="144"/>
      <c r="DFU60" s="141"/>
      <c r="DFV60" s="141"/>
      <c r="DFW60" s="142"/>
      <c r="DFX60" s="142"/>
      <c r="DFY60" s="143"/>
      <c r="DFZ60" s="144"/>
      <c r="DGA60" s="144"/>
      <c r="DGB60" s="144"/>
      <c r="DGC60" s="141"/>
      <c r="DGD60" s="141"/>
      <c r="DGE60" s="142"/>
      <c r="DGF60" s="142"/>
      <c r="DGG60" s="143"/>
      <c r="DGH60" s="144"/>
      <c r="DGI60" s="144"/>
      <c r="DGJ60" s="144"/>
      <c r="DGK60" s="141"/>
      <c r="DGL60" s="141"/>
      <c r="DGM60" s="142"/>
      <c r="DGN60" s="142"/>
      <c r="DGO60" s="143"/>
      <c r="DGP60" s="144"/>
      <c r="DGQ60" s="144"/>
      <c r="DGR60" s="144"/>
      <c r="DGS60" s="141"/>
      <c r="DGT60" s="141"/>
      <c r="DGU60" s="142"/>
      <c r="DGV60" s="142"/>
      <c r="DGW60" s="143"/>
      <c r="DGX60" s="144"/>
      <c r="DGY60" s="144"/>
      <c r="DGZ60" s="144"/>
      <c r="DHA60" s="141"/>
      <c r="DHB60" s="141"/>
      <c r="DHC60" s="142"/>
      <c r="DHD60" s="142"/>
      <c r="DHE60" s="143"/>
      <c r="DHF60" s="144"/>
      <c r="DHG60" s="144"/>
      <c r="DHH60" s="144"/>
      <c r="DHI60" s="141"/>
      <c r="DHJ60" s="141"/>
      <c r="DHK60" s="142"/>
      <c r="DHL60" s="142"/>
      <c r="DHM60" s="143"/>
      <c r="DHN60" s="144"/>
      <c r="DHO60" s="144"/>
      <c r="DHP60" s="144"/>
      <c r="DHQ60" s="141"/>
      <c r="DHR60" s="141"/>
      <c r="DHS60" s="142"/>
      <c r="DHT60" s="142"/>
      <c r="DHU60" s="143"/>
      <c r="DHV60" s="144"/>
      <c r="DHW60" s="144"/>
      <c r="DHX60" s="144"/>
      <c r="DHY60" s="141"/>
      <c r="DHZ60" s="141"/>
      <c r="DIA60" s="142"/>
      <c r="DIB60" s="142"/>
      <c r="DIC60" s="143"/>
      <c r="DID60" s="144"/>
      <c r="DIE60" s="144"/>
      <c r="DIF60" s="144"/>
      <c r="DIG60" s="141"/>
      <c r="DIH60" s="141"/>
      <c r="DII60" s="142"/>
      <c r="DIJ60" s="142"/>
      <c r="DIK60" s="143"/>
      <c r="DIL60" s="144"/>
      <c r="DIM60" s="144"/>
      <c r="DIN60" s="144"/>
      <c r="DIO60" s="141"/>
      <c r="DIP60" s="141"/>
      <c r="DIQ60" s="142"/>
      <c r="DIR60" s="142"/>
      <c r="DIS60" s="143"/>
      <c r="DIT60" s="144"/>
      <c r="DIU60" s="144"/>
      <c r="DIV60" s="144"/>
      <c r="DIW60" s="141"/>
      <c r="DIX60" s="141"/>
      <c r="DIY60" s="142"/>
      <c r="DIZ60" s="142"/>
      <c r="DJA60" s="143"/>
      <c r="DJB60" s="144"/>
      <c r="DJC60" s="144"/>
      <c r="DJD60" s="144"/>
      <c r="DJE60" s="141"/>
      <c r="DJF60" s="141"/>
      <c r="DJG60" s="142"/>
      <c r="DJH60" s="142"/>
      <c r="DJI60" s="143"/>
      <c r="DJJ60" s="144"/>
      <c r="DJK60" s="144"/>
      <c r="DJL60" s="144"/>
      <c r="DJM60" s="141"/>
      <c r="DJN60" s="141"/>
      <c r="DJO60" s="142"/>
      <c r="DJP60" s="142"/>
      <c r="DJQ60" s="143"/>
      <c r="DJR60" s="144"/>
      <c r="DJS60" s="144"/>
      <c r="DJT60" s="144"/>
      <c r="DJU60" s="141"/>
      <c r="DJV60" s="141"/>
      <c r="DJW60" s="142"/>
      <c r="DJX60" s="142"/>
      <c r="DJY60" s="143"/>
      <c r="DJZ60" s="144"/>
      <c r="DKA60" s="144"/>
      <c r="DKB60" s="144"/>
      <c r="DKC60" s="141"/>
      <c r="DKD60" s="141"/>
      <c r="DKE60" s="142"/>
      <c r="DKF60" s="142"/>
      <c r="DKG60" s="143"/>
      <c r="DKH60" s="144"/>
      <c r="DKI60" s="144"/>
      <c r="DKJ60" s="144"/>
      <c r="DKK60" s="141"/>
      <c r="DKL60" s="141"/>
      <c r="DKM60" s="142"/>
      <c r="DKN60" s="142"/>
      <c r="DKO60" s="143"/>
      <c r="DKP60" s="144"/>
      <c r="DKQ60" s="144"/>
      <c r="DKR60" s="144"/>
      <c r="DKS60" s="141"/>
      <c r="DKT60" s="141"/>
      <c r="DKU60" s="142"/>
      <c r="DKV60" s="142"/>
      <c r="DKW60" s="143"/>
      <c r="DKX60" s="144"/>
      <c r="DKY60" s="144"/>
      <c r="DKZ60" s="144"/>
      <c r="DLA60" s="141"/>
      <c r="DLB60" s="141"/>
      <c r="DLC60" s="142"/>
      <c r="DLD60" s="142"/>
      <c r="DLE60" s="143"/>
      <c r="DLF60" s="144"/>
      <c r="DLG60" s="144"/>
      <c r="DLH60" s="144"/>
      <c r="DLI60" s="141"/>
      <c r="DLJ60" s="141"/>
      <c r="DLK60" s="142"/>
      <c r="DLL60" s="142"/>
      <c r="DLM60" s="143"/>
      <c r="DLN60" s="144"/>
      <c r="DLO60" s="144"/>
      <c r="DLP60" s="144"/>
      <c r="DLQ60" s="141"/>
      <c r="DLR60" s="141"/>
      <c r="DLS60" s="142"/>
      <c r="DLT60" s="142"/>
      <c r="DLU60" s="143"/>
      <c r="DLV60" s="144"/>
      <c r="DLW60" s="144"/>
      <c r="DLX60" s="144"/>
      <c r="DLY60" s="141"/>
      <c r="DLZ60" s="141"/>
      <c r="DMA60" s="142"/>
      <c r="DMB60" s="142"/>
      <c r="DMC60" s="143"/>
      <c r="DMD60" s="144"/>
      <c r="DME60" s="144"/>
      <c r="DMF60" s="144"/>
      <c r="DMG60" s="141"/>
      <c r="DMH60" s="141"/>
      <c r="DMI60" s="142"/>
      <c r="DMJ60" s="142"/>
      <c r="DMK60" s="143"/>
      <c r="DML60" s="144"/>
      <c r="DMM60" s="144"/>
      <c r="DMN60" s="144"/>
      <c r="DMO60" s="141"/>
      <c r="DMP60" s="141"/>
      <c r="DMQ60" s="142"/>
      <c r="DMR60" s="142"/>
      <c r="DMS60" s="143"/>
      <c r="DMT60" s="144"/>
      <c r="DMU60" s="144"/>
      <c r="DMV60" s="144"/>
      <c r="DMW60" s="141"/>
      <c r="DMX60" s="141"/>
      <c r="DMY60" s="142"/>
      <c r="DMZ60" s="142"/>
      <c r="DNA60" s="143"/>
      <c r="DNB60" s="144"/>
      <c r="DNC60" s="144"/>
      <c r="DND60" s="144"/>
      <c r="DNE60" s="141"/>
      <c r="DNF60" s="141"/>
      <c r="DNG60" s="142"/>
      <c r="DNH60" s="142"/>
      <c r="DNI60" s="143"/>
      <c r="DNJ60" s="144"/>
      <c r="DNK60" s="144"/>
      <c r="DNL60" s="144"/>
      <c r="DNM60" s="141"/>
      <c r="DNN60" s="141"/>
      <c r="DNO60" s="142"/>
      <c r="DNP60" s="142"/>
      <c r="DNQ60" s="143"/>
      <c r="DNR60" s="144"/>
      <c r="DNS60" s="144"/>
      <c r="DNT60" s="144"/>
      <c r="DNU60" s="141"/>
      <c r="DNV60" s="141"/>
      <c r="DNW60" s="142"/>
      <c r="DNX60" s="142"/>
      <c r="DNY60" s="143"/>
      <c r="DNZ60" s="144"/>
      <c r="DOA60" s="144"/>
      <c r="DOB60" s="144"/>
      <c r="DOC60" s="141"/>
      <c r="DOD60" s="141"/>
      <c r="DOE60" s="142"/>
      <c r="DOF60" s="142"/>
      <c r="DOG60" s="143"/>
      <c r="DOH60" s="144"/>
      <c r="DOI60" s="144"/>
      <c r="DOJ60" s="144"/>
      <c r="DOK60" s="141"/>
      <c r="DOL60" s="141"/>
      <c r="DOM60" s="142"/>
      <c r="DON60" s="142"/>
      <c r="DOO60" s="143"/>
      <c r="DOP60" s="144"/>
      <c r="DOQ60" s="144"/>
      <c r="DOR60" s="144"/>
      <c r="DOS60" s="141"/>
      <c r="DOT60" s="141"/>
      <c r="DOU60" s="142"/>
      <c r="DOV60" s="142"/>
      <c r="DOW60" s="143"/>
      <c r="DOX60" s="144"/>
      <c r="DOY60" s="144"/>
      <c r="DOZ60" s="144"/>
      <c r="DPA60" s="141"/>
      <c r="DPB60" s="141"/>
      <c r="DPC60" s="142"/>
      <c r="DPD60" s="142"/>
      <c r="DPE60" s="143"/>
      <c r="DPF60" s="144"/>
      <c r="DPG60" s="144"/>
      <c r="DPH60" s="144"/>
      <c r="DPI60" s="141"/>
      <c r="DPJ60" s="141"/>
      <c r="DPK60" s="142"/>
      <c r="DPL60" s="142"/>
      <c r="DPM60" s="143"/>
      <c r="DPN60" s="144"/>
      <c r="DPO60" s="144"/>
      <c r="DPP60" s="144"/>
      <c r="DPQ60" s="141"/>
      <c r="DPR60" s="141"/>
      <c r="DPS60" s="142"/>
      <c r="DPT60" s="142"/>
      <c r="DPU60" s="143"/>
      <c r="DPV60" s="144"/>
      <c r="DPW60" s="144"/>
      <c r="DPX60" s="144"/>
      <c r="DPY60" s="141"/>
      <c r="DPZ60" s="141"/>
      <c r="DQA60" s="142"/>
      <c r="DQB60" s="142"/>
      <c r="DQC60" s="143"/>
      <c r="DQD60" s="144"/>
      <c r="DQE60" s="144"/>
      <c r="DQF60" s="144"/>
      <c r="DQG60" s="141"/>
      <c r="DQH60" s="141"/>
      <c r="DQI60" s="142"/>
      <c r="DQJ60" s="142"/>
      <c r="DQK60" s="143"/>
      <c r="DQL60" s="144"/>
      <c r="DQM60" s="144"/>
      <c r="DQN60" s="144"/>
      <c r="DQO60" s="141"/>
      <c r="DQP60" s="141"/>
      <c r="DQQ60" s="142"/>
      <c r="DQR60" s="142"/>
      <c r="DQS60" s="143"/>
      <c r="DQT60" s="144"/>
      <c r="DQU60" s="144"/>
      <c r="DQV60" s="144"/>
      <c r="DQW60" s="141"/>
      <c r="DQX60" s="141"/>
      <c r="DQY60" s="142"/>
      <c r="DQZ60" s="142"/>
      <c r="DRA60" s="143"/>
      <c r="DRB60" s="144"/>
      <c r="DRC60" s="144"/>
      <c r="DRD60" s="144"/>
      <c r="DRE60" s="141"/>
      <c r="DRF60" s="141"/>
      <c r="DRG60" s="142"/>
      <c r="DRH60" s="142"/>
      <c r="DRI60" s="143"/>
      <c r="DRJ60" s="144"/>
      <c r="DRK60" s="144"/>
      <c r="DRL60" s="144"/>
      <c r="DRM60" s="141"/>
      <c r="DRN60" s="141"/>
      <c r="DRO60" s="142"/>
      <c r="DRP60" s="142"/>
      <c r="DRQ60" s="143"/>
      <c r="DRR60" s="144"/>
      <c r="DRS60" s="144"/>
      <c r="DRT60" s="144"/>
      <c r="DRU60" s="141"/>
      <c r="DRV60" s="141"/>
      <c r="DRW60" s="142"/>
      <c r="DRX60" s="142"/>
      <c r="DRY60" s="143"/>
      <c r="DRZ60" s="144"/>
      <c r="DSA60" s="144"/>
      <c r="DSB60" s="144"/>
      <c r="DSC60" s="141"/>
      <c r="DSD60" s="141"/>
      <c r="DSE60" s="142"/>
      <c r="DSF60" s="142"/>
      <c r="DSG60" s="143"/>
      <c r="DSH60" s="144"/>
      <c r="DSI60" s="144"/>
      <c r="DSJ60" s="144"/>
      <c r="DSK60" s="141"/>
      <c r="DSL60" s="141"/>
      <c r="DSM60" s="142"/>
      <c r="DSN60" s="142"/>
      <c r="DSO60" s="143"/>
      <c r="DSP60" s="144"/>
      <c r="DSQ60" s="144"/>
      <c r="DSR60" s="144"/>
      <c r="DSS60" s="141"/>
      <c r="DST60" s="141"/>
      <c r="DSU60" s="142"/>
      <c r="DSV60" s="142"/>
      <c r="DSW60" s="143"/>
      <c r="DSX60" s="144"/>
      <c r="DSY60" s="144"/>
      <c r="DSZ60" s="144"/>
      <c r="DTA60" s="141"/>
      <c r="DTB60" s="141"/>
      <c r="DTC60" s="142"/>
      <c r="DTD60" s="142"/>
      <c r="DTE60" s="143"/>
      <c r="DTF60" s="144"/>
      <c r="DTG60" s="144"/>
      <c r="DTH60" s="144"/>
      <c r="DTI60" s="141"/>
      <c r="DTJ60" s="141"/>
      <c r="DTK60" s="142"/>
      <c r="DTL60" s="142"/>
      <c r="DTM60" s="143"/>
      <c r="DTN60" s="144"/>
      <c r="DTO60" s="144"/>
      <c r="DTP60" s="144"/>
      <c r="DTQ60" s="141"/>
      <c r="DTR60" s="141"/>
      <c r="DTS60" s="142"/>
      <c r="DTT60" s="142"/>
      <c r="DTU60" s="143"/>
      <c r="DTV60" s="144"/>
      <c r="DTW60" s="144"/>
      <c r="DTX60" s="144"/>
      <c r="DTY60" s="141"/>
      <c r="DTZ60" s="141"/>
      <c r="DUA60" s="142"/>
      <c r="DUB60" s="142"/>
      <c r="DUC60" s="143"/>
      <c r="DUD60" s="144"/>
      <c r="DUE60" s="144"/>
      <c r="DUF60" s="144"/>
      <c r="DUG60" s="141"/>
      <c r="DUH60" s="141"/>
      <c r="DUI60" s="142"/>
      <c r="DUJ60" s="142"/>
      <c r="DUK60" s="143"/>
      <c r="DUL60" s="144"/>
      <c r="DUM60" s="144"/>
      <c r="DUN60" s="144"/>
      <c r="DUO60" s="141"/>
      <c r="DUP60" s="141"/>
      <c r="DUQ60" s="142"/>
      <c r="DUR60" s="142"/>
      <c r="DUS60" s="143"/>
      <c r="DUT60" s="144"/>
      <c r="DUU60" s="144"/>
      <c r="DUV60" s="144"/>
      <c r="DUW60" s="141"/>
      <c r="DUX60" s="141"/>
      <c r="DUY60" s="142"/>
      <c r="DUZ60" s="142"/>
      <c r="DVA60" s="143"/>
      <c r="DVB60" s="144"/>
      <c r="DVC60" s="144"/>
      <c r="DVD60" s="144"/>
      <c r="DVE60" s="141"/>
      <c r="DVF60" s="141"/>
      <c r="DVG60" s="142"/>
      <c r="DVH60" s="142"/>
      <c r="DVI60" s="143"/>
      <c r="DVJ60" s="144"/>
      <c r="DVK60" s="144"/>
      <c r="DVL60" s="144"/>
      <c r="DVM60" s="141"/>
      <c r="DVN60" s="141"/>
      <c r="DVO60" s="142"/>
      <c r="DVP60" s="142"/>
      <c r="DVQ60" s="143"/>
      <c r="DVR60" s="144"/>
      <c r="DVS60" s="144"/>
      <c r="DVT60" s="144"/>
      <c r="DVU60" s="141"/>
      <c r="DVV60" s="141"/>
      <c r="DVW60" s="142"/>
      <c r="DVX60" s="142"/>
      <c r="DVY60" s="143"/>
      <c r="DVZ60" s="144"/>
      <c r="DWA60" s="144"/>
      <c r="DWB60" s="144"/>
      <c r="DWC60" s="141"/>
      <c r="DWD60" s="141"/>
      <c r="DWE60" s="142"/>
      <c r="DWF60" s="142"/>
      <c r="DWG60" s="143"/>
      <c r="DWH60" s="144"/>
      <c r="DWI60" s="144"/>
      <c r="DWJ60" s="144"/>
      <c r="DWK60" s="141"/>
      <c r="DWL60" s="141"/>
      <c r="DWM60" s="142"/>
      <c r="DWN60" s="142"/>
      <c r="DWO60" s="143"/>
      <c r="DWP60" s="144"/>
      <c r="DWQ60" s="144"/>
      <c r="DWR60" s="144"/>
      <c r="DWS60" s="141"/>
      <c r="DWT60" s="141"/>
      <c r="DWU60" s="142"/>
      <c r="DWV60" s="142"/>
      <c r="DWW60" s="143"/>
      <c r="DWX60" s="144"/>
      <c r="DWY60" s="144"/>
      <c r="DWZ60" s="144"/>
      <c r="DXA60" s="141"/>
      <c r="DXB60" s="141"/>
      <c r="DXC60" s="142"/>
      <c r="DXD60" s="142"/>
      <c r="DXE60" s="143"/>
      <c r="DXF60" s="144"/>
      <c r="DXG60" s="144"/>
      <c r="DXH60" s="144"/>
      <c r="DXI60" s="141"/>
      <c r="DXJ60" s="141"/>
      <c r="DXK60" s="142"/>
      <c r="DXL60" s="142"/>
      <c r="DXM60" s="143"/>
      <c r="DXN60" s="144"/>
      <c r="DXO60" s="144"/>
      <c r="DXP60" s="144"/>
      <c r="DXQ60" s="141"/>
      <c r="DXR60" s="141"/>
      <c r="DXS60" s="142"/>
      <c r="DXT60" s="142"/>
      <c r="DXU60" s="143"/>
      <c r="DXV60" s="144"/>
      <c r="DXW60" s="144"/>
      <c r="DXX60" s="144"/>
      <c r="DXY60" s="141"/>
      <c r="DXZ60" s="141"/>
      <c r="DYA60" s="142"/>
      <c r="DYB60" s="142"/>
      <c r="DYC60" s="143"/>
      <c r="DYD60" s="144"/>
      <c r="DYE60" s="144"/>
      <c r="DYF60" s="144"/>
      <c r="DYG60" s="141"/>
      <c r="DYH60" s="141"/>
      <c r="DYI60" s="142"/>
      <c r="DYJ60" s="142"/>
      <c r="DYK60" s="143"/>
      <c r="DYL60" s="144"/>
      <c r="DYM60" s="144"/>
      <c r="DYN60" s="144"/>
      <c r="DYO60" s="141"/>
      <c r="DYP60" s="141"/>
      <c r="DYQ60" s="142"/>
      <c r="DYR60" s="142"/>
      <c r="DYS60" s="143"/>
      <c r="DYT60" s="144"/>
      <c r="DYU60" s="144"/>
      <c r="DYV60" s="144"/>
      <c r="DYW60" s="141"/>
      <c r="DYX60" s="141"/>
      <c r="DYY60" s="142"/>
      <c r="DYZ60" s="142"/>
      <c r="DZA60" s="143"/>
      <c r="DZB60" s="144"/>
      <c r="DZC60" s="144"/>
      <c r="DZD60" s="144"/>
      <c r="DZE60" s="141"/>
      <c r="DZF60" s="141"/>
      <c r="DZG60" s="142"/>
      <c r="DZH60" s="142"/>
      <c r="DZI60" s="143"/>
      <c r="DZJ60" s="144"/>
      <c r="DZK60" s="144"/>
      <c r="DZL60" s="144"/>
      <c r="DZM60" s="141"/>
      <c r="DZN60" s="141"/>
      <c r="DZO60" s="142"/>
      <c r="DZP60" s="142"/>
      <c r="DZQ60" s="143"/>
      <c r="DZR60" s="144"/>
      <c r="DZS60" s="144"/>
      <c r="DZT60" s="144"/>
      <c r="DZU60" s="141"/>
      <c r="DZV60" s="141"/>
      <c r="DZW60" s="142"/>
      <c r="DZX60" s="142"/>
      <c r="DZY60" s="143"/>
      <c r="DZZ60" s="144"/>
      <c r="EAA60" s="144"/>
      <c r="EAB60" s="144"/>
      <c r="EAC60" s="141"/>
      <c r="EAD60" s="141"/>
      <c r="EAE60" s="142"/>
      <c r="EAF60" s="142"/>
      <c r="EAG60" s="143"/>
      <c r="EAH60" s="144"/>
      <c r="EAI60" s="144"/>
      <c r="EAJ60" s="144"/>
      <c r="EAK60" s="141"/>
      <c r="EAL60" s="141"/>
      <c r="EAM60" s="142"/>
      <c r="EAN60" s="142"/>
      <c r="EAO60" s="143"/>
      <c r="EAP60" s="144"/>
      <c r="EAQ60" s="144"/>
      <c r="EAR60" s="144"/>
      <c r="EAS60" s="141"/>
      <c r="EAT60" s="141"/>
      <c r="EAU60" s="142"/>
      <c r="EAV60" s="142"/>
      <c r="EAW60" s="143"/>
      <c r="EAX60" s="144"/>
      <c r="EAY60" s="144"/>
      <c r="EAZ60" s="144"/>
      <c r="EBA60" s="141"/>
      <c r="EBB60" s="141"/>
      <c r="EBC60" s="142"/>
      <c r="EBD60" s="142"/>
      <c r="EBE60" s="143"/>
      <c r="EBF60" s="144"/>
      <c r="EBG60" s="144"/>
      <c r="EBH60" s="144"/>
      <c r="EBI60" s="141"/>
      <c r="EBJ60" s="141"/>
      <c r="EBK60" s="142"/>
      <c r="EBL60" s="142"/>
      <c r="EBM60" s="143"/>
      <c r="EBN60" s="144"/>
      <c r="EBO60" s="144"/>
      <c r="EBP60" s="144"/>
      <c r="EBQ60" s="141"/>
      <c r="EBR60" s="141"/>
      <c r="EBS60" s="142"/>
      <c r="EBT60" s="142"/>
      <c r="EBU60" s="143"/>
      <c r="EBV60" s="144"/>
      <c r="EBW60" s="144"/>
      <c r="EBX60" s="144"/>
      <c r="EBY60" s="141"/>
      <c r="EBZ60" s="141"/>
      <c r="ECA60" s="142"/>
      <c r="ECB60" s="142"/>
      <c r="ECC60" s="143"/>
      <c r="ECD60" s="144"/>
      <c r="ECE60" s="144"/>
      <c r="ECF60" s="144"/>
      <c r="ECG60" s="141"/>
      <c r="ECH60" s="141"/>
      <c r="ECI60" s="142"/>
      <c r="ECJ60" s="142"/>
      <c r="ECK60" s="143"/>
      <c r="ECL60" s="144"/>
      <c r="ECM60" s="144"/>
      <c r="ECN60" s="144"/>
      <c r="ECO60" s="141"/>
      <c r="ECP60" s="141"/>
      <c r="ECQ60" s="142"/>
      <c r="ECR60" s="142"/>
      <c r="ECS60" s="143"/>
      <c r="ECT60" s="144"/>
      <c r="ECU60" s="144"/>
      <c r="ECV60" s="144"/>
      <c r="ECW60" s="141"/>
      <c r="ECX60" s="141"/>
      <c r="ECY60" s="142"/>
      <c r="ECZ60" s="142"/>
      <c r="EDA60" s="143"/>
      <c r="EDB60" s="144"/>
      <c r="EDC60" s="144"/>
      <c r="EDD60" s="144"/>
      <c r="EDE60" s="141"/>
      <c r="EDF60" s="141"/>
      <c r="EDG60" s="142"/>
      <c r="EDH60" s="142"/>
      <c r="EDI60" s="143"/>
      <c r="EDJ60" s="144"/>
      <c r="EDK60" s="144"/>
      <c r="EDL60" s="144"/>
      <c r="EDM60" s="141"/>
      <c r="EDN60" s="141"/>
      <c r="EDO60" s="142"/>
      <c r="EDP60" s="142"/>
      <c r="EDQ60" s="143"/>
      <c r="EDR60" s="144"/>
      <c r="EDS60" s="144"/>
      <c r="EDT60" s="144"/>
      <c r="EDU60" s="141"/>
      <c r="EDV60" s="141"/>
      <c r="EDW60" s="142"/>
      <c r="EDX60" s="142"/>
      <c r="EDY60" s="143"/>
      <c r="EDZ60" s="144"/>
      <c r="EEA60" s="144"/>
      <c r="EEB60" s="144"/>
      <c r="EEC60" s="141"/>
      <c r="EED60" s="141"/>
      <c r="EEE60" s="142"/>
      <c r="EEF60" s="142"/>
      <c r="EEG60" s="143"/>
      <c r="EEH60" s="144"/>
      <c r="EEI60" s="144"/>
      <c r="EEJ60" s="144"/>
      <c r="EEK60" s="141"/>
      <c r="EEL60" s="141"/>
      <c r="EEM60" s="142"/>
      <c r="EEN60" s="142"/>
      <c r="EEO60" s="143"/>
      <c r="EEP60" s="144"/>
      <c r="EEQ60" s="144"/>
      <c r="EER60" s="144"/>
      <c r="EES60" s="141"/>
      <c r="EET60" s="141"/>
      <c r="EEU60" s="142"/>
      <c r="EEV60" s="142"/>
      <c r="EEW60" s="143"/>
      <c r="EEX60" s="144"/>
      <c r="EEY60" s="144"/>
      <c r="EEZ60" s="144"/>
      <c r="EFA60" s="141"/>
      <c r="EFB60" s="141"/>
      <c r="EFC60" s="142"/>
      <c r="EFD60" s="142"/>
      <c r="EFE60" s="143"/>
      <c r="EFF60" s="144"/>
      <c r="EFG60" s="144"/>
      <c r="EFH60" s="144"/>
      <c r="EFI60" s="141"/>
      <c r="EFJ60" s="141"/>
      <c r="EFK60" s="142"/>
      <c r="EFL60" s="142"/>
      <c r="EFM60" s="143"/>
      <c r="EFN60" s="144"/>
      <c r="EFO60" s="144"/>
      <c r="EFP60" s="144"/>
      <c r="EFQ60" s="141"/>
      <c r="EFR60" s="141"/>
      <c r="EFS60" s="142"/>
      <c r="EFT60" s="142"/>
      <c r="EFU60" s="143"/>
      <c r="EFV60" s="144"/>
      <c r="EFW60" s="144"/>
      <c r="EFX60" s="144"/>
      <c r="EFY60" s="141"/>
      <c r="EFZ60" s="141"/>
      <c r="EGA60" s="142"/>
      <c r="EGB60" s="142"/>
      <c r="EGC60" s="143"/>
      <c r="EGD60" s="144"/>
      <c r="EGE60" s="144"/>
      <c r="EGF60" s="144"/>
      <c r="EGG60" s="141"/>
      <c r="EGH60" s="141"/>
      <c r="EGI60" s="142"/>
      <c r="EGJ60" s="142"/>
      <c r="EGK60" s="143"/>
      <c r="EGL60" s="144"/>
      <c r="EGM60" s="144"/>
      <c r="EGN60" s="144"/>
      <c r="EGO60" s="141"/>
      <c r="EGP60" s="141"/>
      <c r="EGQ60" s="142"/>
      <c r="EGR60" s="142"/>
      <c r="EGS60" s="143"/>
      <c r="EGT60" s="144"/>
      <c r="EGU60" s="144"/>
      <c r="EGV60" s="144"/>
      <c r="EGW60" s="141"/>
      <c r="EGX60" s="141"/>
      <c r="EGY60" s="142"/>
      <c r="EGZ60" s="142"/>
      <c r="EHA60" s="143"/>
      <c r="EHB60" s="144"/>
      <c r="EHC60" s="144"/>
      <c r="EHD60" s="144"/>
      <c r="EHE60" s="141"/>
      <c r="EHF60" s="141"/>
      <c r="EHG60" s="142"/>
      <c r="EHH60" s="142"/>
      <c r="EHI60" s="143"/>
      <c r="EHJ60" s="144"/>
      <c r="EHK60" s="144"/>
      <c r="EHL60" s="144"/>
      <c r="EHM60" s="141"/>
      <c r="EHN60" s="141"/>
      <c r="EHO60" s="142"/>
      <c r="EHP60" s="142"/>
      <c r="EHQ60" s="143"/>
      <c r="EHR60" s="144"/>
      <c r="EHS60" s="144"/>
      <c r="EHT60" s="144"/>
      <c r="EHU60" s="141"/>
      <c r="EHV60" s="141"/>
      <c r="EHW60" s="142"/>
      <c r="EHX60" s="142"/>
      <c r="EHY60" s="143"/>
      <c r="EHZ60" s="144"/>
      <c r="EIA60" s="144"/>
      <c r="EIB60" s="144"/>
      <c r="EIC60" s="141"/>
      <c r="EID60" s="141"/>
      <c r="EIE60" s="142"/>
      <c r="EIF60" s="142"/>
      <c r="EIG60" s="143"/>
      <c r="EIH60" s="144"/>
      <c r="EII60" s="144"/>
      <c r="EIJ60" s="144"/>
      <c r="EIK60" s="141"/>
      <c r="EIL60" s="141"/>
      <c r="EIM60" s="142"/>
      <c r="EIN60" s="142"/>
      <c r="EIO60" s="143"/>
      <c r="EIP60" s="144"/>
      <c r="EIQ60" s="144"/>
      <c r="EIR60" s="144"/>
      <c r="EIS60" s="141"/>
      <c r="EIT60" s="141"/>
      <c r="EIU60" s="142"/>
      <c r="EIV60" s="142"/>
      <c r="EIW60" s="143"/>
      <c r="EIX60" s="144"/>
      <c r="EIY60" s="144"/>
      <c r="EIZ60" s="144"/>
      <c r="EJA60" s="141"/>
      <c r="EJB60" s="141"/>
      <c r="EJC60" s="142"/>
      <c r="EJD60" s="142"/>
      <c r="EJE60" s="143"/>
      <c r="EJF60" s="144"/>
      <c r="EJG60" s="144"/>
      <c r="EJH60" s="144"/>
      <c r="EJI60" s="141"/>
      <c r="EJJ60" s="141"/>
      <c r="EJK60" s="142"/>
      <c r="EJL60" s="142"/>
      <c r="EJM60" s="143"/>
      <c r="EJN60" s="144"/>
      <c r="EJO60" s="144"/>
      <c r="EJP60" s="144"/>
      <c r="EJQ60" s="141"/>
      <c r="EJR60" s="141"/>
      <c r="EJS60" s="142"/>
      <c r="EJT60" s="142"/>
      <c r="EJU60" s="143"/>
      <c r="EJV60" s="144"/>
      <c r="EJW60" s="144"/>
      <c r="EJX60" s="144"/>
      <c r="EJY60" s="141"/>
      <c r="EJZ60" s="141"/>
      <c r="EKA60" s="142"/>
      <c r="EKB60" s="142"/>
      <c r="EKC60" s="143"/>
      <c r="EKD60" s="144"/>
      <c r="EKE60" s="144"/>
      <c r="EKF60" s="144"/>
      <c r="EKG60" s="141"/>
      <c r="EKH60" s="141"/>
      <c r="EKI60" s="142"/>
      <c r="EKJ60" s="142"/>
      <c r="EKK60" s="143"/>
      <c r="EKL60" s="144"/>
      <c r="EKM60" s="144"/>
      <c r="EKN60" s="144"/>
      <c r="EKO60" s="141"/>
      <c r="EKP60" s="141"/>
      <c r="EKQ60" s="142"/>
      <c r="EKR60" s="142"/>
      <c r="EKS60" s="143"/>
      <c r="EKT60" s="144"/>
      <c r="EKU60" s="144"/>
      <c r="EKV60" s="144"/>
      <c r="EKW60" s="141"/>
      <c r="EKX60" s="141"/>
      <c r="EKY60" s="142"/>
      <c r="EKZ60" s="142"/>
      <c r="ELA60" s="143"/>
      <c r="ELB60" s="144"/>
      <c r="ELC60" s="144"/>
      <c r="ELD60" s="144"/>
      <c r="ELE60" s="141"/>
      <c r="ELF60" s="141"/>
      <c r="ELG60" s="142"/>
      <c r="ELH60" s="142"/>
      <c r="ELI60" s="143"/>
      <c r="ELJ60" s="144"/>
      <c r="ELK60" s="144"/>
      <c r="ELL60" s="144"/>
      <c r="ELM60" s="141"/>
      <c r="ELN60" s="141"/>
      <c r="ELO60" s="142"/>
      <c r="ELP60" s="142"/>
      <c r="ELQ60" s="143"/>
      <c r="ELR60" s="144"/>
      <c r="ELS60" s="144"/>
      <c r="ELT60" s="144"/>
      <c r="ELU60" s="141"/>
      <c r="ELV60" s="141"/>
      <c r="ELW60" s="142"/>
      <c r="ELX60" s="142"/>
      <c r="ELY60" s="143"/>
      <c r="ELZ60" s="144"/>
      <c r="EMA60" s="144"/>
      <c r="EMB60" s="144"/>
      <c r="EMC60" s="141"/>
      <c r="EMD60" s="141"/>
      <c r="EME60" s="142"/>
      <c r="EMF60" s="142"/>
      <c r="EMG60" s="143"/>
      <c r="EMH60" s="144"/>
      <c r="EMI60" s="144"/>
      <c r="EMJ60" s="144"/>
      <c r="EMK60" s="141"/>
      <c r="EML60" s="141"/>
      <c r="EMM60" s="142"/>
      <c r="EMN60" s="142"/>
      <c r="EMO60" s="143"/>
      <c r="EMP60" s="144"/>
      <c r="EMQ60" s="144"/>
      <c r="EMR60" s="144"/>
      <c r="EMS60" s="141"/>
      <c r="EMT60" s="141"/>
      <c r="EMU60" s="142"/>
      <c r="EMV60" s="142"/>
      <c r="EMW60" s="143"/>
      <c r="EMX60" s="144"/>
      <c r="EMY60" s="144"/>
      <c r="EMZ60" s="144"/>
      <c r="ENA60" s="141"/>
      <c r="ENB60" s="141"/>
      <c r="ENC60" s="142"/>
      <c r="END60" s="142"/>
      <c r="ENE60" s="143"/>
      <c r="ENF60" s="144"/>
      <c r="ENG60" s="144"/>
      <c r="ENH60" s="144"/>
      <c r="ENI60" s="141"/>
      <c r="ENJ60" s="141"/>
      <c r="ENK60" s="142"/>
      <c r="ENL60" s="142"/>
      <c r="ENM60" s="143"/>
      <c r="ENN60" s="144"/>
      <c r="ENO60" s="144"/>
      <c r="ENP60" s="144"/>
      <c r="ENQ60" s="141"/>
      <c r="ENR60" s="141"/>
      <c r="ENS60" s="142"/>
      <c r="ENT60" s="142"/>
      <c r="ENU60" s="143"/>
      <c r="ENV60" s="144"/>
      <c r="ENW60" s="144"/>
      <c r="ENX60" s="144"/>
      <c r="ENY60" s="141"/>
      <c r="ENZ60" s="141"/>
      <c r="EOA60" s="142"/>
      <c r="EOB60" s="142"/>
      <c r="EOC60" s="143"/>
      <c r="EOD60" s="144"/>
      <c r="EOE60" s="144"/>
      <c r="EOF60" s="144"/>
      <c r="EOG60" s="141"/>
      <c r="EOH60" s="141"/>
      <c r="EOI60" s="142"/>
      <c r="EOJ60" s="142"/>
      <c r="EOK60" s="143"/>
      <c r="EOL60" s="144"/>
      <c r="EOM60" s="144"/>
      <c r="EON60" s="144"/>
      <c r="EOO60" s="141"/>
      <c r="EOP60" s="141"/>
      <c r="EOQ60" s="142"/>
      <c r="EOR60" s="142"/>
      <c r="EOS60" s="143"/>
      <c r="EOT60" s="144"/>
      <c r="EOU60" s="144"/>
      <c r="EOV60" s="144"/>
      <c r="EOW60" s="141"/>
      <c r="EOX60" s="141"/>
      <c r="EOY60" s="142"/>
      <c r="EOZ60" s="142"/>
      <c r="EPA60" s="143"/>
      <c r="EPB60" s="144"/>
      <c r="EPC60" s="144"/>
      <c r="EPD60" s="144"/>
      <c r="EPE60" s="141"/>
      <c r="EPF60" s="141"/>
      <c r="EPG60" s="142"/>
      <c r="EPH60" s="142"/>
      <c r="EPI60" s="143"/>
      <c r="EPJ60" s="144"/>
      <c r="EPK60" s="144"/>
      <c r="EPL60" s="144"/>
      <c r="EPM60" s="141"/>
      <c r="EPN60" s="141"/>
      <c r="EPO60" s="142"/>
      <c r="EPP60" s="142"/>
      <c r="EPQ60" s="143"/>
      <c r="EPR60" s="144"/>
      <c r="EPS60" s="144"/>
      <c r="EPT60" s="144"/>
      <c r="EPU60" s="141"/>
      <c r="EPV60" s="141"/>
      <c r="EPW60" s="142"/>
      <c r="EPX60" s="142"/>
      <c r="EPY60" s="143"/>
      <c r="EPZ60" s="144"/>
      <c r="EQA60" s="144"/>
      <c r="EQB60" s="144"/>
      <c r="EQC60" s="141"/>
      <c r="EQD60" s="141"/>
      <c r="EQE60" s="142"/>
      <c r="EQF60" s="142"/>
      <c r="EQG60" s="143"/>
      <c r="EQH60" s="144"/>
      <c r="EQI60" s="144"/>
      <c r="EQJ60" s="144"/>
      <c r="EQK60" s="141"/>
      <c r="EQL60" s="141"/>
      <c r="EQM60" s="142"/>
      <c r="EQN60" s="142"/>
      <c r="EQO60" s="143"/>
      <c r="EQP60" s="144"/>
      <c r="EQQ60" s="144"/>
      <c r="EQR60" s="144"/>
      <c r="EQS60" s="141"/>
      <c r="EQT60" s="141"/>
      <c r="EQU60" s="142"/>
      <c r="EQV60" s="142"/>
      <c r="EQW60" s="143"/>
      <c r="EQX60" s="144"/>
      <c r="EQY60" s="144"/>
      <c r="EQZ60" s="144"/>
      <c r="ERA60" s="141"/>
      <c r="ERB60" s="141"/>
      <c r="ERC60" s="142"/>
      <c r="ERD60" s="142"/>
      <c r="ERE60" s="143"/>
      <c r="ERF60" s="144"/>
      <c r="ERG60" s="144"/>
      <c r="ERH60" s="144"/>
      <c r="ERI60" s="141"/>
      <c r="ERJ60" s="141"/>
      <c r="ERK60" s="142"/>
      <c r="ERL60" s="142"/>
      <c r="ERM60" s="143"/>
      <c r="ERN60" s="144"/>
      <c r="ERO60" s="144"/>
      <c r="ERP60" s="144"/>
      <c r="ERQ60" s="141"/>
      <c r="ERR60" s="141"/>
      <c r="ERS60" s="142"/>
      <c r="ERT60" s="142"/>
      <c r="ERU60" s="143"/>
      <c r="ERV60" s="144"/>
      <c r="ERW60" s="144"/>
      <c r="ERX60" s="144"/>
      <c r="ERY60" s="141"/>
      <c r="ERZ60" s="141"/>
      <c r="ESA60" s="142"/>
      <c r="ESB60" s="142"/>
      <c r="ESC60" s="143"/>
      <c r="ESD60" s="144"/>
      <c r="ESE60" s="144"/>
      <c r="ESF60" s="144"/>
      <c r="ESG60" s="141"/>
      <c r="ESH60" s="141"/>
      <c r="ESI60" s="142"/>
      <c r="ESJ60" s="142"/>
      <c r="ESK60" s="143"/>
      <c r="ESL60" s="144"/>
      <c r="ESM60" s="144"/>
      <c r="ESN60" s="144"/>
      <c r="ESO60" s="141"/>
      <c r="ESP60" s="141"/>
      <c r="ESQ60" s="142"/>
      <c r="ESR60" s="142"/>
      <c r="ESS60" s="143"/>
      <c r="EST60" s="144"/>
      <c r="ESU60" s="144"/>
      <c r="ESV60" s="144"/>
      <c r="ESW60" s="141"/>
      <c r="ESX60" s="141"/>
      <c r="ESY60" s="142"/>
      <c r="ESZ60" s="142"/>
      <c r="ETA60" s="143"/>
      <c r="ETB60" s="144"/>
      <c r="ETC60" s="144"/>
      <c r="ETD60" s="144"/>
      <c r="ETE60" s="141"/>
      <c r="ETF60" s="141"/>
      <c r="ETG60" s="142"/>
      <c r="ETH60" s="142"/>
      <c r="ETI60" s="143"/>
      <c r="ETJ60" s="144"/>
      <c r="ETK60" s="144"/>
      <c r="ETL60" s="144"/>
      <c r="ETM60" s="141"/>
      <c r="ETN60" s="141"/>
      <c r="ETO60" s="142"/>
      <c r="ETP60" s="142"/>
      <c r="ETQ60" s="143"/>
      <c r="ETR60" s="144"/>
      <c r="ETS60" s="144"/>
      <c r="ETT60" s="144"/>
      <c r="ETU60" s="141"/>
      <c r="ETV60" s="141"/>
      <c r="ETW60" s="142"/>
      <c r="ETX60" s="142"/>
      <c r="ETY60" s="143"/>
      <c r="ETZ60" s="144"/>
      <c r="EUA60" s="144"/>
      <c r="EUB60" s="144"/>
      <c r="EUC60" s="141"/>
      <c r="EUD60" s="141"/>
      <c r="EUE60" s="142"/>
      <c r="EUF60" s="142"/>
      <c r="EUG60" s="143"/>
      <c r="EUH60" s="144"/>
      <c r="EUI60" s="144"/>
      <c r="EUJ60" s="144"/>
      <c r="EUK60" s="141"/>
      <c r="EUL60" s="141"/>
      <c r="EUM60" s="142"/>
      <c r="EUN60" s="142"/>
      <c r="EUO60" s="143"/>
      <c r="EUP60" s="144"/>
      <c r="EUQ60" s="144"/>
      <c r="EUR60" s="144"/>
      <c r="EUS60" s="141"/>
      <c r="EUT60" s="141"/>
      <c r="EUU60" s="142"/>
      <c r="EUV60" s="142"/>
      <c r="EUW60" s="143"/>
      <c r="EUX60" s="144"/>
      <c r="EUY60" s="144"/>
      <c r="EUZ60" s="144"/>
      <c r="EVA60" s="141"/>
      <c r="EVB60" s="141"/>
      <c r="EVC60" s="142"/>
      <c r="EVD60" s="142"/>
      <c r="EVE60" s="143"/>
      <c r="EVF60" s="144"/>
      <c r="EVG60" s="144"/>
      <c r="EVH60" s="144"/>
      <c r="EVI60" s="141"/>
      <c r="EVJ60" s="141"/>
      <c r="EVK60" s="142"/>
      <c r="EVL60" s="142"/>
      <c r="EVM60" s="143"/>
      <c r="EVN60" s="144"/>
      <c r="EVO60" s="144"/>
      <c r="EVP60" s="144"/>
      <c r="EVQ60" s="141"/>
      <c r="EVR60" s="141"/>
      <c r="EVS60" s="142"/>
      <c r="EVT60" s="142"/>
      <c r="EVU60" s="143"/>
      <c r="EVV60" s="144"/>
      <c r="EVW60" s="144"/>
      <c r="EVX60" s="144"/>
      <c r="EVY60" s="141"/>
      <c r="EVZ60" s="141"/>
      <c r="EWA60" s="142"/>
      <c r="EWB60" s="142"/>
      <c r="EWC60" s="143"/>
      <c r="EWD60" s="144"/>
      <c r="EWE60" s="144"/>
      <c r="EWF60" s="144"/>
      <c r="EWG60" s="141"/>
      <c r="EWH60" s="141"/>
      <c r="EWI60" s="142"/>
      <c r="EWJ60" s="142"/>
      <c r="EWK60" s="143"/>
      <c r="EWL60" s="144"/>
      <c r="EWM60" s="144"/>
      <c r="EWN60" s="144"/>
      <c r="EWO60" s="141"/>
      <c r="EWP60" s="141"/>
      <c r="EWQ60" s="142"/>
      <c r="EWR60" s="142"/>
      <c r="EWS60" s="143"/>
      <c r="EWT60" s="144"/>
      <c r="EWU60" s="144"/>
      <c r="EWV60" s="144"/>
      <c r="EWW60" s="141"/>
      <c r="EWX60" s="141"/>
      <c r="EWY60" s="142"/>
      <c r="EWZ60" s="142"/>
      <c r="EXA60" s="143"/>
      <c r="EXB60" s="144"/>
      <c r="EXC60" s="144"/>
      <c r="EXD60" s="144"/>
      <c r="EXE60" s="141"/>
      <c r="EXF60" s="141"/>
      <c r="EXG60" s="142"/>
      <c r="EXH60" s="142"/>
      <c r="EXI60" s="143"/>
      <c r="EXJ60" s="144"/>
      <c r="EXK60" s="144"/>
      <c r="EXL60" s="144"/>
      <c r="EXM60" s="141"/>
      <c r="EXN60" s="141"/>
      <c r="EXO60" s="142"/>
      <c r="EXP60" s="142"/>
      <c r="EXQ60" s="143"/>
      <c r="EXR60" s="144"/>
      <c r="EXS60" s="144"/>
      <c r="EXT60" s="144"/>
      <c r="EXU60" s="141"/>
      <c r="EXV60" s="141"/>
      <c r="EXW60" s="142"/>
      <c r="EXX60" s="142"/>
      <c r="EXY60" s="143"/>
      <c r="EXZ60" s="144"/>
      <c r="EYA60" s="144"/>
      <c r="EYB60" s="144"/>
      <c r="EYC60" s="141"/>
      <c r="EYD60" s="141"/>
      <c r="EYE60" s="142"/>
      <c r="EYF60" s="142"/>
      <c r="EYG60" s="143"/>
      <c r="EYH60" s="144"/>
      <c r="EYI60" s="144"/>
      <c r="EYJ60" s="144"/>
      <c r="EYK60" s="141"/>
      <c r="EYL60" s="141"/>
      <c r="EYM60" s="142"/>
      <c r="EYN60" s="142"/>
      <c r="EYO60" s="143"/>
      <c r="EYP60" s="144"/>
      <c r="EYQ60" s="144"/>
      <c r="EYR60" s="144"/>
      <c r="EYS60" s="141"/>
      <c r="EYT60" s="141"/>
      <c r="EYU60" s="142"/>
      <c r="EYV60" s="142"/>
      <c r="EYW60" s="143"/>
      <c r="EYX60" s="144"/>
      <c r="EYY60" s="144"/>
      <c r="EYZ60" s="144"/>
      <c r="EZA60" s="141"/>
      <c r="EZB60" s="141"/>
      <c r="EZC60" s="142"/>
      <c r="EZD60" s="142"/>
      <c r="EZE60" s="143"/>
      <c r="EZF60" s="144"/>
      <c r="EZG60" s="144"/>
      <c r="EZH60" s="144"/>
      <c r="EZI60" s="141"/>
      <c r="EZJ60" s="141"/>
      <c r="EZK60" s="142"/>
      <c r="EZL60" s="142"/>
      <c r="EZM60" s="143"/>
      <c r="EZN60" s="144"/>
      <c r="EZO60" s="144"/>
      <c r="EZP60" s="144"/>
      <c r="EZQ60" s="141"/>
      <c r="EZR60" s="141"/>
      <c r="EZS60" s="142"/>
      <c r="EZT60" s="142"/>
      <c r="EZU60" s="143"/>
      <c r="EZV60" s="144"/>
      <c r="EZW60" s="144"/>
      <c r="EZX60" s="144"/>
      <c r="EZY60" s="141"/>
      <c r="EZZ60" s="141"/>
      <c r="FAA60" s="142"/>
      <c r="FAB60" s="142"/>
      <c r="FAC60" s="143"/>
      <c r="FAD60" s="144"/>
      <c r="FAE60" s="144"/>
      <c r="FAF60" s="144"/>
      <c r="FAG60" s="141"/>
      <c r="FAH60" s="141"/>
      <c r="FAI60" s="142"/>
      <c r="FAJ60" s="142"/>
      <c r="FAK60" s="143"/>
      <c r="FAL60" s="144"/>
      <c r="FAM60" s="144"/>
      <c r="FAN60" s="144"/>
      <c r="FAO60" s="141"/>
      <c r="FAP60" s="141"/>
      <c r="FAQ60" s="142"/>
      <c r="FAR60" s="142"/>
      <c r="FAS60" s="143"/>
      <c r="FAT60" s="144"/>
      <c r="FAU60" s="144"/>
      <c r="FAV60" s="144"/>
      <c r="FAW60" s="141"/>
      <c r="FAX60" s="141"/>
      <c r="FAY60" s="142"/>
      <c r="FAZ60" s="142"/>
      <c r="FBA60" s="143"/>
      <c r="FBB60" s="144"/>
      <c r="FBC60" s="144"/>
      <c r="FBD60" s="144"/>
      <c r="FBE60" s="141"/>
      <c r="FBF60" s="141"/>
      <c r="FBG60" s="142"/>
      <c r="FBH60" s="142"/>
      <c r="FBI60" s="143"/>
      <c r="FBJ60" s="144"/>
      <c r="FBK60" s="144"/>
      <c r="FBL60" s="144"/>
      <c r="FBM60" s="141"/>
      <c r="FBN60" s="141"/>
      <c r="FBO60" s="142"/>
      <c r="FBP60" s="142"/>
      <c r="FBQ60" s="143"/>
      <c r="FBR60" s="144"/>
      <c r="FBS60" s="144"/>
      <c r="FBT60" s="144"/>
      <c r="FBU60" s="141"/>
      <c r="FBV60" s="141"/>
      <c r="FBW60" s="142"/>
      <c r="FBX60" s="142"/>
      <c r="FBY60" s="143"/>
      <c r="FBZ60" s="144"/>
      <c r="FCA60" s="144"/>
      <c r="FCB60" s="144"/>
      <c r="FCC60" s="141"/>
      <c r="FCD60" s="141"/>
      <c r="FCE60" s="142"/>
      <c r="FCF60" s="142"/>
      <c r="FCG60" s="143"/>
      <c r="FCH60" s="144"/>
      <c r="FCI60" s="144"/>
      <c r="FCJ60" s="144"/>
      <c r="FCK60" s="141"/>
      <c r="FCL60" s="141"/>
      <c r="FCM60" s="142"/>
      <c r="FCN60" s="142"/>
      <c r="FCO60" s="143"/>
      <c r="FCP60" s="144"/>
      <c r="FCQ60" s="144"/>
      <c r="FCR60" s="144"/>
      <c r="FCS60" s="141"/>
      <c r="FCT60" s="141"/>
      <c r="FCU60" s="142"/>
      <c r="FCV60" s="142"/>
      <c r="FCW60" s="143"/>
      <c r="FCX60" s="144"/>
      <c r="FCY60" s="144"/>
      <c r="FCZ60" s="144"/>
      <c r="FDA60" s="141"/>
      <c r="FDB60" s="141"/>
      <c r="FDC60" s="142"/>
      <c r="FDD60" s="142"/>
      <c r="FDE60" s="143"/>
      <c r="FDF60" s="144"/>
      <c r="FDG60" s="144"/>
      <c r="FDH60" s="144"/>
      <c r="FDI60" s="141"/>
      <c r="FDJ60" s="141"/>
      <c r="FDK60" s="142"/>
      <c r="FDL60" s="142"/>
      <c r="FDM60" s="143"/>
      <c r="FDN60" s="144"/>
      <c r="FDO60" s="144"/>
      <c r="FDP60" s="144"/>
      <c r="FDQ60" s="141"/>
      <c r="FDR60" s="141"/>
      <c r="FDS60" s="142"/>
      <c r="FDT60" s="142"/>
      <c r="FDU60" s="143"/>
      <c r="FDV60" s="144"/>
      <c r="FDW60" s="144"/>
      <c r="FDX60" s="144"/>
      <c r="FDY60" s="141"/>
      <c r="FDZ60" s="141"/>
      <c r="FEA60" s="142"/>
      <c r="FEB60" s="142"/>
      <c r="FEC60" s="143"/>
      <c r="FED60" s="144"/>
      <c r="FEE60" s="144"/>
      <c r="FEF60" s="144"/>
      <c r="FEG60" s="141"/>
      <c r="FEH60" s="141"/>
      <c r="FEI60" s="142"/>
      <c r="FEJ60" s="142"/>
      <c r="FEK60" s="143"/>
      <c r="FEL60" s="144"/>
      <c r="FEM60" s="144"/>
      <c r="FEN60" s="144"/>
      <c r="FEO60" s="141"/>
      <c r="FEP60" s="141"/>
      <c r="FEQ60" s="142"/>
      <c r="FER60" s="142"/>
      <c r="FES60" s="143"/>
      <c r="FET60" s="144"/>
      <c r="FEU60" s="144"/>
      <c r="FEV60" s="144"/>
      <c r="FEW60" s="141"/>
      <c r="FEX60" s="141"/>
      <c r="FEY60" s="142"/>
      <c r="FEZ60" s="142"/>
      <c r="FFA60" s="143"/>
      <c r="FFB60" s="144"/>
      <c r="FFC60" s="144"/>
      <c r="FFD60" s="144"/>
      <c r="FFE60" s="141"/>
      <c r="FFF60" s="141"/>
      <c r="FFG60" s="142"/>
      <c r="FFH60" s="142"/>
      <c r="FFI60" s="143"/>
      <c r="FFJ60" s="144"/>
      <c r="FFK60" s="144"/>
      <c r="FFL60" s="144"/>
      <c r="FFM60" s="141"/>
      <c r="FFN60" s="141"/>
      <c r="FFO60" s="142"/>
      <c r="FFP60" s="142"/>
      <c r="FFQ60" s="143"/>
      <c r="FFR60" s="144"/>
      <c r="FFS60" s="144"/>
      <c r="FFT60" s="144"/>
      <c r="FFU60" s="141"/>
      <c r="FFV60" s="141"/>
      <c r="FFW60" s="142"/>
      <c r="FFX60" s="142"/>
      <c r="FFY60" s="143"/>
      <c r="FFZ60" s="144"/>
      <c r="FGA60" s="144"/>
      <c r="FGB60" s="144"/>
      <c r="FGC60" s="141"/>
      <c r="FGD60" s="141"/>
      <c r="FGE60" s="142"/>
      <c r="FGF60" s="142"/>
      <c r="FGG60" s="143"/>
      <c r="FGH60" s="144"/>
      <c r="FGI60" s="144"/>
      <c r="FGJ60" s="144"/>
      <c r="FGK60" s="141"/>
      <c r="FGL60" s="141"/>
      <c r="FGM60" s="142"/>
      <c r="FGN60" s="142"/>
      <c r="FGO60" s="143"/>
      <c r="FGP60" s="144"/>
      <c r="FGQ60" s="144"/>
      <c r="FGR60" s="144"/>
      <c r="FGS60" s="141"/>
      <c r="FGT60" s="141"/>
      <c r="FGU60" s="142"/>
      <c r="FGV60" s="142"/>
      <c r="FGW60" s="143"/>
      <c r="FGX60" s="144"/>
      <c r="FGY60" s="144"/>
      <c r="FGZ60" s="144"/>
      <c r="FHA60" s="141"/>
      <c r="FHB60" s="141"/>
      <c r="FHC60" s="142"/>
      <c r="FHD60" s="142"/>
      <c r="FHE60" s="143"/>
      <c r="FHF60" s="144"/>
      <c r="FHG60" s="144"/>
      <c r="FHH60" s="144"/>
      <c r="FHI60" s="141"/>
      <c r="FHJ60" s="141"/>
      <c r="FHK60" s="142"/>
      <c r="FHL60" s="142"/>
      <c r="FHM60" s="143"/>
      <c r="FHN60" s="144"/>
      <c r="FHO60" s="144"/>
      <c r="FHP60" s="144"/>
      <c r="FHQ60" s="141"/>
      <c r="FHR60" s="141"/>
      <c r="FHS60" s="142"/>
      <c r="FHT60" s="142"/>
      <c r="FHU60" s="143"/>
      <c r="FHV60" s="144"/>
      <c r="FHW60" s="144"/>
      <c r="FHX60" s="144"/>
      <c r="FHY60" s="141"/>
      <c r="FHZ60" s="141"/>
      <c r="FIA60" s="142"/>
      <c r="FIB60" s="142"/>
      <c r="FIC60" s="143"/>
      <c r="FID60" s="144"/>
      <c r="FIE60" s="144"/>
      <c r="FIF60" s="144"/>
      <c r="FIG60" s="141"/>
      <c r="FIH60" s="141"/>
      <c r="FII60" s="142"/>
      <c r="FIJ60" s="142"/>
      <c r="FIK60" s="143"/>
      <c r="FIL60" s="144"/>
      <c r="FIM60" s="144"/>
      <c r="FIN60" s="144"/>
      <c r="FIO60" s="141"/>
      <c r="FIP60" s="141"/>
      <c r="FIQ60" s="142"/>
      <c r="FIR60" s="142"/>
      <c r="FIS60" s="143"/>
      <c r="FIT60" s="144"/>
      <c r="FIU60" s="144"/>
      <c r="FIV60" s="144"/>
      <c r="FIW60" s="141"/>
      <c r="FIX60" s="141"/>
      <c r="FIY60" s="142"/>
      <c r="FIZ60" s="142"/>
      <c r="FJA60" s="143"/>
      <c r="FJB60" s="144"/>
      <c r="FJC60" s="144"/>
      <c r="FJD60" s="144"/>
      <c r="FJE60" s="141"/>
      <c r="FJF60" s="141"/>
      <c r="FJG60" s="142"/>
      <c r="FJH60" s="142"/>
      <c r="FJI60" s="143"/>
      <c r="FJJ60" s="144"/>
      <c r="FJK60" s="144"/>
      <c r="FJL60" s="144"/>
      <c r="FJM60" s="141"/>
      <c r="FJN60" s="141"/>
      <c r="FJO60" s="142"/>
      <c r="FJP60" s="142"/>
      <c r="FJQ60" s="143"/>
      <c r="FJR60" s="144"/>
      <c r="FJS60" s="144"/>
      <c r="FJT60" s="144"/>
      <c r="FJU60" s="141"/>
      <c r="FJV60" s="141"/>
      <c r="FJW60" s="142"/>
      <c r="FJX60" s="142"/>
      <c r="FJY60" s="143"/>
      <c r="FJZ60" s="144"/>
      <c r="FKA60" s="144"/>
      <c r="FKB60" s="144"/>
      <c r="FKC60" s="141"/>
      <c r="FKD60" s="141"/>
      <c r="FKE60" s="142"/>
      <c r="FKF60" s="142"/>
      <c r="FKG60" s="143"/>
      <c r="FKH60" s="144"/>
      <c r="FKI60" s="144"/>
      <c r="FKJ60" s="144"/>
      <c r="FKK60" s="141"/>
      <c r="FKL60" s="141"/>
      <c r="FKM60" s="142"/>
      <c r="FKN60" s="142"/>
      <c r="FKO60" s="143"/>
      <c r="FKP60" s="144"/>
      <c r="FKQ60" s="144"/>
      <c r="FKR60" s="144"/>
      <c r="FKS60" s="141"/>
      <c r="FKT60" s="141"/>
      <c r="FKU60" s="142"/>
      <c r="FKV60" s="142"/>
      <c r="FKW60" s="143"/>
      <c r="FKX60" s="144"/>
      <c r="FKY60" s="144"/>
      <c r="FKZ60" s="144"/>
      <c r="FLA60" s="141"/>
      <c r="FLB60" s="141"/>
      <c r="FLC60" s="142"/>
      <c r="FLD60" s="142"/>
      <c r="FLE60" s="143"/>
      <c r="FLF60" s="144"/>
      <c r="FLG60" s="144"/>
      <c r="FLH60" s="144"/>
      <c r="FLI60" s="141"/>
      <c r="FLJ60" s="141"/>
      <c r="FLK60" s="142"/>
      <c r="FLL60" s="142"/>
      <c r="FLM60" s="143"/>
      <c r="FLN60" s="144"/>
      <c r="FLO60" s="144"/>
      <c r="FLP60" s="144"/>
      <c r="FLQ60" s="141"/>
      <c r="FLR60" s="141"/>
      <c r="FLS60" s="142"/>
      <c r="FLT60" s="142"/>
      <c r="FLU60" s="143"/>
      <c r="FLV60" s="144"/>
      <c r="FLW60" s="144"/>
      <c r="FLX60" s="144"/>
      <c r="FLY60" s="141"/>
      <c r="FLZ60" s="141"/>
      <c r="FMA60" s="142"/>
      <c r="FMB60" s="142"/>
      <c r="FMC60" s="143"/>
      <c r="FMD60" s="144"/>
      <c r="FME60" s="144"/>
      <c r="FMF60" s="144"/>
      <c r="FMG60" s="141"/>
      <c r="FMH60" s="141"/>
      <c r="FMI60" s="142"/>
      <c r="FMJ60" s="142"/>
      <c r="FMK60" s="143"/>
      <c r="FML60" s="144"/>
      <c r="FMM60" s="144"/>
      <c r="FMN60" s="144"/>
      <c r="FMO60" s="141"/>
      <c r="FMP60" s="141"/>
      <c r="FMQ60" s="142"/>
      <c r="FMR60" s="142"/>
      <c r="FMS60" s="143"/>
      <c r="FMT60" s="144"/>
      <c r="FMU60" s="144"/>
      <c r="FMV60" s="144"/>
      <c r="FMW60" s="141"/>
      <c r="FMX60" s="141"/>
      <c r="FMY60" s="142"/>
      <c r="FMZ60" s="142"/>
      <c r="FNA60" s="143"/>
      <c r="FNB60" s="144"/>
      <c r="FNC60" s="144"/>
      <c r="FND60" s="144"/>
      <c r="FNE60" s="141"/>
      <c r="FNF60" s="141"/>
      <c r="FNG60" s="142"/>
      <c r="FNH60" s="142"/>
      <c r="FNI60" s="143"/>
      <c r="FNJ60" s="144"/>
      <c r="FNK60" s="144"/>
      <c r="FNL60" s="144"/>
      <c r="FNM60" s="141"/>
      <c r="FNN60" s="141"/>
      <c r="FNO60" s="142"/>
      <c r="FNP60" s="142"/>
      <c r="FNQ60" s="143"/>
      <c r="FNR60" s="144"/>
      <c r="FNS60" s="144"/>
      <c r="FNT60" s="144"/>
      <c r="FNU60" s="141"/>
      <c r="FNV60" s="141"/>
      <c r="FNW60" s="142"/>
      <c r="FNX60" s="142"/>
      <c r="FNY60" s="143"/>
      <c r="FNZ60" s="144"/>
      <c r="FOA60" s="144"/>
      <c r="FOB60" s="144"/>
      <c r="FOC60" s="141"/>
      <c r="FOD60" s="141"/>
      <c r="FOE60" s="142"/>
      <c r="FOF60" s="142"/>
      <c r="FOG60" s="143"/>
      <c r="FOH60" s="144"/>
      <c r="FOI60" s="144"/>
      <c r="FOJ60" s="144"/>
      <c r="FOK60" s="141"/>
      <c r="FOL60" s="141"/>
      <c r="FOM60" s="142"/>
      <c r="FON60" s="142"/>
      <c r="FOO60" s="143"/>
      <c r="FOP60" s="144"/>
      <c r="FOQ60" s="144"/>
      <c r="FOR60" s="144"/>
      <c r="FOS60" s="141"/>
      <c r="FOT60" s="141"/>
      <c r="FOU60" s="142"/>
      <c r="FOV60" s="142"/>
      <c r="FOW60" s="143"/>
      <c r="FOX60" s="144"/>
      <c r="FOY60" s="144"/>
      <c r="FOZ60" s="144"/>
      <c r="FPA60" s="141"/>
      <c r="FPB60" s="141"/>
      <c r="FPC60" s="142"/>
      <c r="FPD60" s="142"/>
      <c r="FPE60" s="143"/>
      <c r="FPF60" s="144"/>
      <c r="FPG60" s="144"/>
      <c r="FPH60" s="144"/>
      <c r="FPI60" s="141"/>
      <c r="FPJ60" s="141"/>
      <c r="FPK60" s="142"/>
      <c r="FPL60" s="142"/>
      <c r="FPM60" s="143"/>
      <c r="FPN60" s="144"/>
      <c r="FPO60" s="144"/>
      <c r="FPP60" s="144"/>
      <c r="FPQ60" s="141"/>
      <c r="FPR60" s="141"/>
      <c r="FPS60" s="142"/>
      <c r="FPT60" s="142"/>
      <c r="FPU60" s="143"/>
      <c r="FPV60" s="144"/>
      <c r="FPW60" s="144"/>
      <c r="FPX60" s="144"/>
      <c r="FPY60" s="141"/>
      <c r="FPZ60" s="141"/>
      <c r="FQA60" s="142"/>
      <c r="FQB60" s="142"/>
      <c r="FQC60" s="143"/>
      <c r="FQD60" s="144"/>
      <c r="FQE60" s="144"/>
      <c r="FQF60" s="144"/>
      <c r="FQG60" s="141"/>
      <c r="FQH60" s="141"/>
      <c r="FQI60" s="142"/>
      <c r="FQJ60" s="142"/>
      <c r="FQK60" s="143"/>
      <c r="FQL60" s="144"/>
      <c r="FQM60" s="144"/>
      <c r="FQN60" s="144"/>
      <c r="FQO60" s="141"/>
      <c r="FQP60" s="141"/>
      <c r="FQQ60" s="142"/>
      <c r="FQR60" s="142"/>
      <c r="FQS60" s="143"/>
      <c r="FQT60" s="144"/>
      <c r="FQU60" s="144"/>
      <c r="FQV60" s="144"/>
      <c r="FQW60" s="141"/>
      <c r="FQX60" s="141"/>
      <c r="FQY60" s="142"/>
      <c r="FQZ60" s="142"/>
      <c r="FRA60" s="143"/>
      <c r="FRB60" s="144"/>
      <c r="FRC60" s="144"/>
      <c r="FRD60" s="144"/>
      <c r="FRE60" s="141"/>
      <c r="FRF60" s="141"/>
      <c r="FRG60" s="142"/>
      <c r="FRH60" s="142"/>
      <c r="FRI60" s="143"/>
      <c r="FRJ60" s="144"/>
      <c r="FRK60" s="144"/>
      <c r="FRL60" s="144"/>
      <c r="FRM60" s="141"/>
      <c r="FRN60" s="141"/>
      <c r="FRO60" s="142"/>
      <c r="FRP60" s="142"/>
      <c r="FRQ60" s="143"/>
      <c r="FRR60" s="144"/>
      <c r="FRS60" s="144"/>
      <c r="FRT60" s="144"/>
      <c r="FRU60" s="141"/>
      <c r="FRV60" s="141"/>
      <c r="FRW60" s="142"/>
      <c r="FRX60" s="142"/>
      <c r="FRY60" s="143"/>
      <c r="FRZ60" s="144"/>
      <c r="FSA60" s="144"/>
      <c r="FSB60" s="144"/>
      <c r="FSC60" s="141"/>
      <c r="FSD60" s="141"/>
      <c r="FSE60" s="142"/>
      <c r="FSF60" s="142"/>
      <c r="FSG60" s="143"/>
      <c r="FSH60" s="144"/>
      <c r="FSI60" s="144"/>
      <c r="FSJ60" s="144"/>
      <c r="FSK60" s="141"/>
      <c r="FSL60" s="141"/>
      <c r="FSM60" s="142"/>
      <c r="FSN60" s="142"/>
      <c r="FSO60" s="143"/>
      <c r="FSP60" s="144"/>
      <c r="FSQ60" s="144"/>
      <c r="FSR60" s="144"/>
      <c r="FSS60" s="141"/>
      <c r="FST60" s="141"/>
      <c r="FSU60" s="142"/>
      <c r="FSV60" s="142"/>
      <c r="FSW60" s="143"/>
      <c r="FSX60" s="144"/>
      <c r="FSY60" s="144"/>
      <c r="FSZ60" s="144"/>
      <c r="FTA60" s="141"/>
      <c r="FTB60" s="141"/>
      <c r="FTC60" s="142"/>
      <c r="FTD60" s="142"/>
      <c r="FTE60" s="143"/>
      <c r="FTF60" s="144"/>
      <c r="FTG60" s="144"/>
      <c r="FTH60" s="144"/>
      <c r="FTI60" s="141"/>
      <c r="FTJ60" s="141"/>
      <c r="FTK60" s="142"/>
      <c r="FTL60" s="142"/>
      <c r="FTM60" s="143"/>
      <c r="FTN60" s="144"/>
      <c r="FTO60" s="144"/>
      <c r="FTP60" s="144"/>
      <c r="FTQ60" s="141"/>
      <c r="FTR60" s="141"/>
      <c r="FTS60" s="142"/>
      <c r="FTT60" s="142"/>
      <c r="FTU60" s="143"/>
      <c r="FTV60" s="144"/>
      <c r="FTW60" s="144"/>
      <c r="FTX60" s="144"/>
      <c r="FTY60" s="141"/>
      <c r="FTZ60" s="141"/>
      <c r="FUA60" s="142"/>
      <c r="FUB60" s="142"/>
      <c r="FUC60" s="143"/>
      <c r="FUD60" s="144"/>
      <c r="FUE60" s="144"/>
      <c r="FUF60" s="144"/>
      <c r="FUG60" s="141"/>
      <c r="FUH60" s="141"/>
      <c r="FUI60" s="142"/>
      <c r="FUJ60" s="142"/>
      <c r="FUK60" s="143"/>
      <c r="FUL60" s="144"/>
      <c r="FUM60" s="144"/>
      <c r="FUN60" s="144"/>
      <c r="FUO60" s="141"/>
      <c r="FUP60" s="141"/>
      <c r="FUQ60" s="142"/>
      <c r="FUR60" s="142"/>
      <c r="FUS60" s="143"/>
      <c r="FUT60" s="144"/>
      <c r="FUU60" s="144"/>
      <c r="FUV60" s="144"/>
      <c r="FUW60" s="141"/>
      <c r="FUX60" s="141"/>
      <c r="FUY60" s="142"/>
      <c r="FUZ60" s="142"/>
      <c r="FVA60" s="143"/>
      <c r="FVB60" s="144"/>
      <c r="FVC60" s="144"/>
      <c r="FVD60" s="144"/>
      <c r="FVE60" s="141"/>
      <c r="FVF60" s="141"/>
      <c r="FVG60" s="142"/>
      <c r="FVH60" s="142"/>
      <c r="FVI60" s="143"/>
      <c r="FVJ60" s="144"/>
      <c r="FVK60" s="144"/>
      <c r="FVL60" s="144"/>
      <c r="FVM60" s="141"/>
      <c r="FVN60" s="141"/>
      <c r="FVO60" s="142"/>
      <c r="FVP60" s="142"/>
      <c r="FVQ60" s="143"/>
      <c r="FVR60" s="144"/>
      <c r="FVS60" s="144"/>
      <c r="FVT60" s="144"/>
      <c r="FVU60" s="141"/>
      <c r="FVV60" s="141"/>
      <c r="FVW60" s="142"/>
      <c r="FVX60" s="142"/>
      <c r="FVY60" s="143"/>
      <c r="FVZ60" s="144"/>
      <c r="FWA60" s="144"/>
      <c r="FWB60" s="144"/>
      <c r="FWC60" s="141"/>
      <c r="FWD60" s="141"/>
      <c r="FWE60" s="142"/>
      <c r="FWF60" s="142"/>
      <c r="FWG60" s="143"/>
      <c r="FWH60" s="144"/>
      <c r="FWI60" s="144"/>
      <c r="FWJ60" s="144"/>
      <c r="FWK60" s="141"/>
      <c r="FWL60" s="141"/>
      <c r="FWM60" s="142"/>
      <c r="FWN60" s="142"/>
      <c r="FWO60" s="143"/>
      <c r="FWP60" s="144"/>
      <c r="FWQ60" s="144"/>
      <c r="FWR60" s="144"/>
      <c r="FWS60" s="141"/>
      <c r="FWT60" s="141"/>
      <c r="FWU60" s="142"/>
      <c r="FWV60" s="142"/>
      <c r="FWW60" s="143"/>
      <c r="FWX60" s="144"/>
      <c r="FWY60" s="144"/>
      <c r="FWZ60" s="144"/>
      <c r="FXA60" s="141"/>
      <c r="FXB60" s="141"/>
      <c r="FXC60" s="142"/>
      <c r="FXD60" s="142"/>
      <c r="FXE60" s="143"/>
      <c r="FXF60" s="144"/>
      <c r="FXG60" s="144"/>
      <c r="FXH60" s="144"/>
      <c r="FXI60" s="141"/>
      <c r="FXJ60" s="141"/>
      <c r="FXK60" s="142"/>
      <c r="FXL60" s="142"/>
      <c r="FXM60" s="143"/>
      <c r="FXN60" s="144"/>
      <c r="FXO60" s="144"/>
      <c r="FXP60" s="144"/>
      <c r="FXQ60" s="141"/>
      <c r="FXR60" s="141"/>
      <c r="FXS60" s="142"/>
      <c r="FXT60" s="142"/>
      <c r="FXU60" s="143"/>
      <c r="FXV60" s="144"/>
      <c r="FXW60" s="144"/>
      <c r="FXX60" s="144"/>
      <c r="FXY60" s="141"/>
      <c r="FXZ60" s="141"/>
      <c r="FYA60" s="142"/>
      <c r="FYB60" s="142"/>
      <c r="FYC60" s="143"/>
      <c r="FYD60" s="144"/>
      <c r="FYE60" s="144"/>
      <c r="FYF60" s="144"/>
      <c r="FYG60" s="141"/>
      <c r="FYH60" s="141"/>
      <c r="FYI60" s="142"/>
      <c r="FYJ60" s="142"/>
      <c r="FYK60" s="143"/>
      <c r="FYL60" s="144"/>
      <c r="FYM60" s="144"/>
      <c r="FYN60" s="144"/>
      <c r="FYO60" s="141"/>
      <c r="FYP60" s="141"/>
      <c r="FYQ60" s="142"/>
      <c r="FYR60" s="142"/>
      <c r="FYS60" s="143"/>
      <c r="FYT60" s="144"/>
      <c r="FYU60" s="144"/>
      <c r="FYV60" s="144"/>
      <c r="FYW60" s="141"/>
      <c r="FYX60" s="141"/>
      <c r="FYY60" s="142"/>
      <c r="FYZ60" s="142"/>
      <c r="FZA60" s="143"/>
      <c r="FZB60" s="144"/>
      <c r="FZC60" s="144"/>
      <c r="FZD60" s="144"/>
      <c r="FZE60" s="141"/>
      <c r="FZF60" s="141"/>
      <c r="FZG60" s="142"/>
      <c r="FZH60" s="142"/>
      <c r="FZI60" s="143"/>
      <c r="FZJ60" s="144"/>
      <c r="FZK60" s="144"/>
      <c r="FZL60" s="144"/>
      <c r="FZM60" s="141"/>
      <c r="FZN60" s="141"/>
      <c r="FZO60" s="142"/>
      <c r="FZP60" s="142"/>
      <c r="FZQ60" s="143"/>
      <c r="FZR60" s="144"/>
      <c r="FZS60" s="144"/>
      <c r="FZT60" s="144"/>
      <c r="FZU60" s="141"/>
      <c r="FZV60" s="141"/>
      <c r="FZW60" s="142"/>
      <c r="FZX60" s="142"/>
      <c r="FZY60" s="143"/>
      <c r="FZZ60" s="144"/>
      <c r="GAA60" s="144"/>
      <c r="GAB60" s="144"/>
      <c r="GAC60" s="141"/>
      <c r="GAD60" s="141"/>
      <c r="GAE60" s="142"/>
      <c r="GAF60" s="142"/>
      <c r="GAG60" s="143"/>
      <c r="GAH60" s="144"/>
      <c r="GAI60" s="144"/>
      <c r="GAJ60" s="144"/>
      <c r="GAK60" s="141"/>
      <c r="GAL60" s="141"/>
      <c r="GAM60" s="142"/>
      <c r="GAN60" s="142"/>
      <c r="GAO60" s="143"/>
      <c r="GAP60" s="144"/>
      <c r="GAQ60" s="144"/>
      <c r="GAR60" s="144"/>
      <c r="GAS60" s="141"/>
      <c r="GAT60" s="141"/>
      <c r="GAU60" s="142"/>
      <c r="GAV60" s="142"/>
      <c r="GAW60" s="143"/>
      <c r="GAX60" s="144"/>
      <c r="GAY60" s="144"/>
      <c r="GAZ60" s="144"/>
      <c r="GBA60" s="141"/>
      <c r="GBB60" s="141"/>
      <c r="GBC60" s="142"/>
      <c r="GBD60" s="142"/>
      <c r="GBE60" s="143"/>
      <c r="GBF60" s="144"/>
      <c r="GBG60" s="144"/>
      <c r="GBH60" s="144"/>
      <c r="GBI60" s="141"/>
      <c r="GBJ60" s="141"/>
      <c r="GBK60" s="142"/>
      <c r="GBL60" s="142"/>
      <c r="GBM60" s="143"/>
      <c r="GBN60" s="144"/>
      <c r="GBO60" s="144"/>
      <c r="GBP60" s="144"/>
      <c r="GBQ60" s="141"/>
      <c r="GBR60" s="141"/>
      <c r="GBS60" s="142"/>
      <c r="GBT60" s="142"/>
      <c r="GBU60" s="143"/>
      <c r="GBV60" s="144"/>
      <c r="GBW60" s="144"/>
      <c r="GBX60" s="144"/>
      <c r="GBY60" s="141"/>
      <c r="GBZ60" s="141"/>
      <c r="GCA60" s="142"/>
      <c r="GCB60" s="142"/>
      <c r="GCC60" s="143"/>
      <c r="GCD60" s="144"/>
      <c r="GCE60" s="144"/>
      <c r="GCF60" s="144"/>
      <c r="GCG60" s="141"/>
      <c r="GCH60" s="141"/>
      <c r="GCI60" s="142"/>
      <c r="GCJ60" s="142"/>
      <c r="GCK60" s="143"/>
      <c r="GCL60" s="144"/>
      <c r="GCM60" s="144"/>
      <c r="GCN60" s="144"/>
      <c r="GCO60" s="141"/>
      <c r="GCP60" s="141"/>
      <c r="GCQ60" s="142"/>
      <c r="GCR60" s="142"/>
      <c r="GCS60" s="143"/>
      <c r="GCT60" s="144"/>
      <c r="GCU60" s="144"/>
      <c r="GCV60" s="144"/>
      <c r="GCW60" s="141"/>
      <c r="GCX60" s="141"/>
      <c r="GCY60" s="142"/>
      <c r="GCZ60" s="142"/>
      <c r="GDA60" s="143"/>
      <c r="GDB60" s="144"/>
      <c r="GDC60" s="144"/>
      <c r="GDD60" s="144"/>
      <c r="GDE60" s="141"/>
      <c r="GDF60" s="141"/>
      <c r="GDG60" s="142"/>
      <c r="GDH60" s="142"/>
      <c r="GDI60" s="143"/>
      <c r="GDJ60" s="144"/>
      <c r="GDK60" s="144"/>
      <c r="GDL60" s="144"/>
      <c r="GDM60" s="141"/>
      <c r="GDN60" s="141"/>
      <c r="GDO60" s="142"/>
      <c r="GDP60" s="142"/>
      <c r="GDQ60" s="143"/>
      <c r="GDR60" s="144"/>
      <c r="GDS60" s="144"/>
      <c r="GDT60" s="144"/>
      <c r="GDU60" s="141"/>
      <c r="GDV60" s="141"/>
      <c r="GDW60" s="142"/>
      <c r="GDX60" s="142"/>
      <c r="GDY60" s="143"/>
      <c r="GDZ60" s="144"/>
      <c r="GEA60" s="144"/>
      <c r="GEB60" s="144"/>
      <c r="GEC60" s="141"/>
      <c r="GED60" s="141"/>
      <c r="GEE60" s="142"/>
      <c r="GEF60" s="142"/>
      <c r="GEG60" s="143"/>
      <c r="GEH60" s="144"/>
      <c r="GEI60" s="144"/>
      <c r="GEJ60" s="144"/>
      <c r="GEK60" s="141"/>
      <c r="GEL60" s="141"/>
      <c r="GEM60" s="142"/>
      <c r="GEN60" s="142"/>
      <c r="GEO60" s="143"/>
      <c r="GEP60" s="144"/>
      <c r="GEQ60" s="144"/>
      <c r="GER60" s="144"/>
      <c r="GES60" s="141"/>
      <c r="GET60" s="141"/>
      <c r="GEU60" s="142"/>
      <c r="GEV60" s="142"/>
      <c r="GEW60" s="143"/>
      <c r="GEX60" s="144"/>
      <c r="GEY60" s="144"/>
      <c r="GEZ60" s="144"/>
      <c r="GFA60" s="141"/>
      <c r="GFB60" s="141"/>
      <c r="GFC60" s="142"/>
      <c r="GFD60" s="142"/>
      <c r="GFE60" s="143"/>
      <c r="GFF60" s="144"/>
      <c r="GFG60" s="144"/>
      <c r="GFH60" s="144"/>
      <c r="GFI60" s="141"/>
      <c r="GFJ60" s="141"/>
      <c r="GFK60" s="142"/>
      <c r="GFL60" s="142"/>
      <c r="GFM60" s="143"/>
      <c r="GFN60" s="144"/>
      <c r="GFO60" s="144"/>
      <c r="GFP60" s="144"/>
      <c r="GFQ60" s="141"/>
      <c r="GFR60" s="141"/>
      <c r="GFS60" s="142"/>
      <c r="GFT60" s="142"/>
      <c r="GFU60" s="143"/>
      <c r="GFV60" s="144"/>
      <c r="GFW60" s="144"/>
      <c r="GFX60" s="144"/>
      <c r="GFY60" s="141"/>
      <c r="GFZ60" s="141"/>
      <c r="GGA60" s="142"/>
      <c r="GGB60" s="142"/>
      <c r="GGC60" s="143"/>
      <c r="GGD60" s="144"/>
      <c r="GGE60" s="144"/>
      <c r="GGF60" s="144"/>
      <c r="GGG60" s="141"/>
      <c r="GGH60" s="141"/>
      <c r="GGI60" s="142"/>
      <c r="GGJ60" s="142"/>
      <c r="GGK60" s="143"/>
      <c r="GGL60" s="144"/>
      <c r="GGM60" s="144"/>
      <c r="GGN60" s="144"/>
      <c r="GGO60" s="141"/>
      <c r="GGP60" s="141"/>
      <c r="GGQ60" s="142"/>
      <c r="GGR60" s="142"/>
      <c r="GGS60" s="143"/>
      <c r="GGT60" s="144"/>
      <c r="GGU60" s="144"/>
      <c r="GGV60" s="144"/>
      <c r="GGW60" s="141"/>
      <c r="GGX60" s="141"/>
      <c r="GGY60" s="142"/>
      <c r="GGZ60" s="142"/>
      <c r="GHA60" s="143"/>
      <c r="GHB60" s="144"/>
      <c r="GHC60" s="144"/>
      <c r="GHD60" s="144"/>
      <c r="GHE60" s="141"/>
      <c r="GHF60" s="141"/>
      <c r="GHG60" s="142"/>
      <c r="GHH60" s="142"/>
      <c r="GHI60" s="143"/>
      <c r="GHJ60" s="144"/>
      <c r="GHK60" s="144"/>
      <c r="GHL60" s="144"/>
      <c r="GHM60" s="141"/>
      <c r="GHN60" s="141"/>
      <c r="GHO60" s="142"/>
      <c r="GHP60" s="142"/>
      <c r="GHQ60" s="143"/>
      <c r="GHR60" s="144"/>
      <c r="GHS60" s="144"/>
      <c r="GHT60" s="144"/>
      <c r="GHU60" s="141"/>
      <c r="GHV60" s="141"/>
      <c r="GHW60" s="142"/>
      <c r="GHX60" s="142"/>
      <c r="GHY60" s="143"/>
      <c r="GHZ60" s="144"/>
      <c r="GIA60" s="144"/>
      <c r="GIB60" s="144"/>
      <c r="GIC60" s="141"/>
      <c r="GID60" s="141"/>
      <c r="GIE60" s="142"/>
      <c r="GIF60" s="142"/>
      <c r="GIG60" s="143"/>
      <c r="GIH60" s="144"/>
      <c r="GII60" s="144"/>
      <c r="GIJ60" s="144"/>
      <c r="GIK60" s="141"/>
      <c r="GIL60" s="141"/>
      <c r="GIM60" s="142"/>
      <c r="GIN60" s="142"/>
      <c r="GIO60" s="143"/>
      <c r="GIP60" s="144"/>
      <c r="GIQ60" s="144"/>
      <c r="GIR60" s="144"/>
      <c r="GIS60" s="141"/>
      <c r="GIT60" s="141"/>
      <c r="GIU60" s="142"/>
      <c r="GIV60" s="142"/>
      <c r="GIW60" s="143"/>
      <c r="GIX60" s="144"/>
      <c r="GIY60" s="144"/>
      <c r="GIZ60" s="144"/>
      <c r="GJA60" s="141"/>
      <c r="GJB60" s="141"/>
      <c r="GJC60" s="142"/>
      <c r="GJD60" s="142"/>
      <c r="GJE60" s="143"/>
      <c r="GJF60" s="144"/>
      <c r="GJG60" s="144"/>
      <c r="GJH60" s="144"/>
      <c r="GJI60" s="141"/>
      <c r="GJJ60" s="141"/>
      <c r="GJK60" s="142"/>
      <c r="GJL60" s="142"/>
      <c r="GJM60" s="143"/>
      <c r="GJN60" s="144"/>
      <c r="GJO60" s="144"/>
      <c r="GJP60" s="144"/>
      <c r="GJQ60" s="141"/>
      <c r="GJR60" s="141"/>
      <c r="GJS60" s="142"/>
      <c r="GJT60" s="142"/>
      <c r="GJU60" s="143"/>
      <c r="GJV60" s="144"/>
      <c r="GJW60" s="144"/>
      <c r="GJX60" s="144"/>
      <c r="GJY60" s="141"/>
      <c r="GJZ60" s="141"/>
      <c r="GKA60" s="142"/>
      <c r="GKB60" s="142"/>
      <c r="GKC60" s="143"/>
      <c r="GKD60" s="144"/>
      <c r="GKE60" s="144"/>
      <c r="GKF60" s="144"/>
      <c r="GKG60" s="141"/>
      <c r="GKH60" s="141"/>
      <c r="GKI60" s="142"/>
      <c r="GKJ60" s="142"/>
      <c r="GKK60" s="143"/>
      <c r="GKL60" s="144"/>
      <c r="GKM60" s="144"/>
      <c r="GKN60" s="144"/>
      <c r="GKO60" s="141"/>
      <c r="GKP60" s="141"/>
      <c r="GKQ60" s="142"/>
      <c r="GKR60" s="142"/>
      <c r="GKS60" s="143"/>
      <c r="GKT60" s="144"/>
      <c r="GKU60" s="144"/>
      <c r="GKV60" s="144"/>
      <c r="GKW60" s="141"/>
      <c r="GKX60" s="141"/>
      <c r="GKY60" s="142"/>
      <c r="GKZ60" s="142"/>
      <c r="GLA60" s="143"/>
      <c r="GLB60" s="144"/>
      <c r="GLC60" s="144"/>
      <c r="GLD60" s="144"/>
      <c r="GLE60" s="141"/>
      <c r="GLF60" s="141"/>
      <c r="GLG60" s="142"/>
      <c r="GLH60" s="142"/>
      <c r="GLI60" s="143"/>
      <c r="GLJ60" s="144"/>
      <c r="GLK60" s="144"/>
      <c r="GLL60" s="144"/>
      <c r="GLM60" s="141"/>
      <c r="GLN60" s="141"/>
      <c r="GLO60" s="142"/>
      <c r="GLP60" s="142"/>
      <c r="GLQ60" s="143"/>
      <c r="GLR60" s="144"/>
      <c r="GLS60" s="144"/>
      <c r="GLT60" s="144"/>
      <c r="GLU60" s="141"/>
      <c r="GLV60" s="141"/>
      <c r="GLW60" s="142"/>
      <c r="GLX60" s="142"/>
      <c r="GLY60" s="143"/>
      <c r="GLZ60" s="144"/>
      <c r="GMA60" s="144"/>
      <c r="GMB60" s="144"/>
      <c r="GMC60" s="141"/>
      <c r="GMD60" s="141"/>
      <c r="GME60" s="142"/>
      <c r="GMF60" s="142"/>
      <c r="GMG60" s="143"/>
      <c r="GMH60" s="144"/>
      <c r="GMI60" s="144"/>
      <c r="GMJ60" s="144"/>
      <c r="GMK60" s="141"/>
      <c r="GML60" s="141"/>
      <c r="GMM60" s="142"/>
      <c r="GMN60" s="142"/>
      <c r="GMO60" s="143"/>
      <c r="GMP60" s="144"/>
      <c r="GMQ60" s="144"/>
      <c r="GMR60" s="144"/>
      <c r="GMS60" s="141"/>
      <c r="GMT60" s="141"/>
      <c r="GMU60" s="142"/>
      <c r="GMV60" s="142"/>
      <c r="GMW60" s="143"/>
      <c r="GMX60" s="144"/>
      <c r="GMY60" s="144"/>
      <c r="GMZ60" s="144"/>
      <c r="GNA60" s="141"/>
      <c r="GNB60" s="141"/>
      <c r="GNC60" s="142"/>
      <c r="GND60" s="142"/>
      <c r="GNE60" s="143"/>
      <c r="GNF60" s="144"/>
      <c r="GNG60" s="144"/>
      <c r="GNH60" s="144"/>
      <c r="GNI60" s="141"/>
      <c r="GNJ60" s="141"/>
      <c r="GNK60" s="142"/>
      <c r="GNL60" s="142"/>
      <c r="GNM60" s="143"/>
      <c r="GNN60" s="144"/>
      <c r="GNO60" s="144"/>
      <c r="GNP60" s="144"/>
      <c r="GNQ60" s="141"/>
      <c r="GNR60" s="141"/>
      <c r="GNS60" s="142"/>
      <c r="GNT60" s="142"/>
      <c r="GNU60" s="143"/>
      <c r="GNV60" s="144"/>
      <c r="GNW60" s="144"/>
      <c r="GNX60" s="144"/>
      <c r="GNY60" s="141"/>
      <c r="GNZ60" s="141"/>
      <c r="GOA60" s="142"/>
      <c r="GOB60" s="142"/>
      <c r="GOC60" s="143"/>
      <c r="GOD60" s="144"/>
      <c r="GOE60" s="144"/>
      <c r="GOF60" s="144"/>
      <c r="GOG60" s="141"/>
      <c r="GOH60" s="141"/>
      <c r="GOI60" s="142"/>
      <c r="GOJ60" s="142"/>
      <c r="GOK60" s="143"/>
      <c r="GOL60" s="144"/>
      <c r="GOM60" s="144"/>
      <c r="GON60" s="144"/>
      <c r="GOO60" s="141"/>
      <c r="GOP60" s="141"/>
      <c r="GOQ60" s="142"/>
      <c r="GOR60" s="142"/>
      <c r="GOS60" s="143"/>
      <c r="GOT60" s="144"/>
      <c r="GOU60" s="144"/>
      <c r="GOV60" s="144"/>
      <c r="GOW60" s="141"/>
      <c r="GOX60" s="141"/>
      <c r="GOY60" s="142"/>
      <c r="GOZ60" s="142"/>
      <c r="GPA60" s="143"/>
      <c r="GPB60" s="144"/>
      <c r="GPC60" s="144"/>
      <c r="GPD60" s="144"/>
      <c r="GPE60" s="141"/>
      <c r="GPF60" s="141"/>
      <c r="GPG60" s="142"/>
      <c r="GPH60" s="142"/>
      <c r="GPI60" s="143"/>
      <c r="GPJ60" s="144"/>
      <c r="GPK60" s="144"/>
      <c r="GPL60" s="144"/>
      <c r="GPM60" s="141"/>
      <c r="GPN60" s="141"/>
      <c r="GPO60" s="142"/>
      <c r="GPP60" s="142"/>
      <c r="GPQ60" s="143"/>
      <c r="GPR60" s="144"/>
      <c r="GPS60" s="144"/>
      <c r="GPT60" s="144"/>
      <c r="GPU60" s="141"/>
      <c r="GPV60" s="141"/>
      <c r="GPW60" s="142"/>
      <c r="GPX60" s="142"/>
      <c r="GPY60" s="143"/>
      <c r="GPZ60" s="144"/>
      <c r="GQA60" s="144"/>
      <c r="GQB60" s="144"/>
      <c r="GQC60" s="141"/>
      <c r="GQD60" s="141"/>
      <c r="GQE60" s="142"/>
      <c r="GQF60" s="142"/>
      <c r="GQG60" s="143"/>
      <c r="GQH60" s="144"/>
      <c r="GQI60" s="144"/>
      <c r="GQJ60" s="144"/>
      <c r="GQK60" s="141"/>
      <c r="GQL60" s="141"/>
      <c r="GQM60" s="142"/>
      <c r="GQN60" s="142"/>
      <c r="GQO60" s="143"/>
      <c r="GQP60" s="144"/>
      <c r="GQQ60" s="144"/>
      <c r="GQR60" s="144"/>
      <c r="GQS60" s="141"/>
      <c r="GQT60" s="141"/>
      <c r="GQU60" s="142"/>
      <c r="GQV60" s="142"/>
      <c r="GQW60" s="143"/>
      <c r="GQX60" s="144"/>
      <c r="GQY60" s="144"/>
      <c r="GQZ60" s="144"/>
      <c r="GRA60" s="141"/>
      <c r="GRB60" s="141"/>
      <c r="GRC60" s="142"/>
      <c r="GRD60" s="142"/>
      <c r="GRE60" s="143"/>
      <c r="GRF60" s="144"/>
      <c r="GRG60" s="144"/>
      <c r="GRH60" s="144"/>
      <c r="GRI60" s="141"/>
      <c r="GRJ60" s="141"/>
      <c r="GRK60" s="142"/>
      <c r="GRL60" s="142"/>
      <c r="GRM60" s="143"/>
      <c r="GRN60" s="144"/>
      <c r="GRO60" s="144"/>
      <c r="GRP60" s="144"/>
      <c r="GRQ60" s="141"/>
      <c r="GRR60" s="141"/>
      <c r="GRS60" s="142"/>
      <c r="GRT60" s="142"/>
      <c r="GRU60" s="143"/>
      <c r="GRV60" s="144"/>
      <c r="GRW60" s="144"/>
      <c r="GRX60" s="144"/>
      <c r="GRY60" s="141"/>
      <c r="GRZ60" s="141"/>
      <c r="GSA60" s="142"/>
      <c r="GSB60" s="142"/>
      <c r="GSC60" s="143"/>
      <c r="GSD60" s="144"/>
      <c r="GSE60" s="144"/>
      <c r="GSF60" s="144"/>
      <c r="GSG60" s="141"/>
      <c r="GSH60" s="141"/>
      <c r="GSI60" s="142"/>
      <c r="GSJ60" s="142"/>
      <c r="GSK60" s="143"/>
      <c r="GSL60" s="144"/>
      <c r="GSM60" s="144"/>
      <c r="GSN60" s="144"/>
      <c r="GSO60" s="141"/>
      <c r="GSP60" s="141"/>
      <c r="GSQ60" s="142"/>
      <c r="GSR60" s="142"/>
      <c r="GSS60" s="143"/>
      <c r="GST60" s="144"/>
      <c r="GSU60" s="144"/>
      <c r="GSV60" s="144"/>
      <c r="GSW60" s="141"/>
      <c r="GSX60" s="141"/>
      <c r="GSY60" s="142"/>
      <c r="GSZ60" s="142"/>
      <c r="GTA60" s="143"/>
      <c r="GTB60" s="144"/>
      <c r="GTC60" s="144"/>
      <c r="GTD60" s="144"/>
      <c r="GTE60" s="141"/>
      <c r="GTF60" s="141"/>
      <c r="GTG60" s="142"/>
      <c r="GTH60" s="142"/>
      <c r="GTI60" s="143"/>
      <c r="GTJ60" s="144"/>
      <c r="GTK60" s="144"/>
      <c r="GTL60" s="144"/>
      <c r="GTM60" s="141"/>
      <c r="GTN60" s="141"/>
      <c r="GTO60" s="142"/>
      <c r="GTP60" s="142"/>
      <c r="GTQ60" s="143"/>
      <c r="GTR60" s="144"/>
      <c r="GTS60" s="144"/>
      <c r="GTT60" s="144"/>
      <c r="GTU60" s="141"/>
      <c r="GTV60" s="141"/>
      <c r="GTW60" s="142"/>
      <c r="GTX60" s="142"/>
      <c r="GTY60" s="143"/>
      <c r="GTZ60" s="144"/>
      <c r="GUA60" s="144"/>
      <c r="GUB60" s="144"/>
      <c r="GUC60" s="141"/>
      <c r="GUD60" s="141"/>
      <c r="GUE60" s="142"/>
      <c r="GUF60" s="142"/>
      <c r="GUG60" s="143"/>
      <c r="GUH60" s="144"/>
      <c r="GUI60" s="144"/>
      <c r="GUJ60" s="144"/>
      <c r="GUK60" s="141"/>
      <c r="GUL60" s="141"/>
      <c r="GUM60" s="142"/>
      <c r="GUN60" s="142"/>
      <c r="GUO60" s="143"/>
      <c r="GUP60" s="144"/>
      <c r="GUQ60" s="144"/>
      <c r="GUR60" s="144"/>
      <c r="GUS60" s="141"/>
      <c r="GUT60" s="141"/>
      <c r="GUU60" s="142"/>
      <c r="GUV60" s="142"/>
      <c r="GUW60" s="143"/>
      <c r="GUX60" s="144"/>
      <c r="GUY60" s="144"/>
      <c r="GUZ60" s="144"/>
      <c r="GVA60" s="141"/>
      <c r="GVB60" s="141"/>
      <c r="GVC60" s="142"/>
      <c r="GVD60" s="142"/>
      <c r="GVE60" s="143"/>
      <c r="GVF60" s="144"/>
      <c r="GVG60" s="144"/>
      <c r="GVH60" s="144"/>
      <c r="GVI60" s="141"/>
      <c r="GVJ60" s="141"/>
      <c r="GVK60" s="142"/>
      <c r="GVL60" s="142"/>
      <c r="GVM60" s="143"/>
      <c r="GVN60" s="144"/>
      <c r="GVO60" s="144"/>
      <c r="GVP60" s="144"/>
      <c r="GVQ60" s="141"/>
      <c r="GVR60" s="141"/>
      <c r="GVS60" s="142"/>
      <c r="GVT60" s="142"/>
      <c r="GVU60" s="143"/>
      <c r="GVV60" s="144"/>
      <c r="GVW60" s="144"/>
      <c r="GVX60" s="144"/>
      <c r="GVY60" s="141"/>
      <c r="GVZ60" s="141"/>
      <c r="GWA60" s="142"/>
      <c r="GWB60" s="142"/>
      <c r="GWC60" s="143"/>
      <c r="GWD60" s="144"/>
      <c r="GWE60" s="144"/>
      <c r="GWF60" s="144"/>
      <c r="GWG60" s="141"/>
      <c r="GWH60" s="141"/>
      <c r="GWI60" s="142"/>
      <c r="GWJ60" s="142"/>
      <c r="GWK60" s="143"/>
      <c r="GWL60" s="144"/>
      <c r="GWM60" s="144"/>
      <c r="GWN60" s="144"/>
      <c r="GWO60" s="141"/>
      <c r="GWP60" s="141"/>
      <c r="GWQ60" s="142"/>
      <c r="GWR60" s="142"/>
      <c r="GWS60" s="143"/>
      <c r="GWT60" s="144"/>
      <c r="GWU60" s="144"/>
      <c r="GWV60" s="144"/>
      <c r="GWW60" s="141"/>
      <c r="GWX60" s="141"/>
      <c r="GWY60" s="142"/>
      <c r="GWZ60" s="142"/>
      <c r="GXA60" s="143"/>
      <c r="GXB60" s="144"/>
      <c r="GXC60" s="144"/>
      <c r="GXD60" s="144"/>
      <c r="GXE60" s="141"/>
      <c r="GXF60" s="141"/>
      <c r="GXG60" s="142"/>
      <c r="GXH60" s="142"/>
      <c r="GXI60" s="143"/>
      <c r="GXJ60" s="144"/>
      <c r="GXK60" s="144"/>
      <c r="GXL60" s="144"/>
      <c r="GXM60" s="141"/>
      <c r="GXN60" s="141"/>
      <c r="GXO60" s="142"/>
      <c r="GXP60" s="142"/>
      <c r="GXQ60" s="143"/>
      <c r="GXR60" s="144"/>
      <c r="GXS60" s="144"/>
      <c r="GXT60" s="144"/>
      <c r="GXU60" s="141"/>
      <c r="GXV60" s="141"/>
      <c r="GXW60" s="142"/>
      <c r="GXX60" s="142"/>
      <c r="GXY60" s="143"/>
      <c r="GXZ60" s="144"/>
      <c r="GYA60" s="144"/>
      <c r="GYB60" s="144"/>
      <c r="GYC60" s="141"/>
      <c r="GYD60" s="141"/>
      <c r="GYE60" s="142"/>
      <c r="GYF60" s="142"/>
      <c r="GYG60" s="143"/>
      <c r="GYH60" s="144"/>
      <c r="GYI60" s="144"/>
      <c r="GYJ60" s="144"/>
      <c r="GYK60" s="141"/>
      <c r="GYL60" s="141"/>
      <c r="GYM60" s="142"/>
      <c r="GYN60" s="142"/>
      <c r="GYO60" s="143"/>
      <c r="GYP60" s="144"/>
      <c r="GYQ60" s="144"/>
      <c r="GYR60" s="144"/>
      <c r="GYS60" s="141"/>
      <c r="GYT60" s="141"/>
      <c r="GYU60" s="142"/>
      <c r="GYV60" s="142"/>
      <c r="GYW60" s="143"/>
      <c r="GYX60" s="144"/>
      <c r="GYY60" s="144"/>
      <c r="GYZ60" s="144"/>
      <c r="GZA60" s="141"/>
      <c r="GZB60" s="141"/>
      <c r="GZC60" s="142"/>
      <c r="GZD60" s="142"/>
      <c r="GZE60" s="143"/>
      <c r="GZF60" s="144"/>
      <c r="GZG60" s="144"/>
      <c r="GZH60" s="144"/>
      <c r="GZI60" s="141"/>
      <c r="GZJ60" s="141"/>
      <c r="GZK60" s="142"/>
      <c r="GZL60" s="142"/>
      <c r="GZM60" s="143"/>
      <c r="GZN60" s="144"/>
      <c r="GZO60" s="144"/>
      <c r="GZP60" s="144"/>
      <c r="GZQ60" s="141"/>
      <c r="GZR60" s="141"/>
      <c r="GZS60" s="142"/>
      <c r="GZT60" s="142"/>
      <c r="GZU60" s="143"/>
      <c r="GZV60" s="144"/>
      <c r="GZW60" s="144"/>
      <c r="GZX60" s="144"/>
      <c r="GZY60" s="141"/>
      <c r="GZZ60" s="141"/>
      <c r="HAA60" s="142"/>
      <c r="HAB60" s="142"/>
      <c r="HAC60" s="143"/>
      <c r="HAD60" s="144"/>
      <c r="HAE60" s="144"/>
      <c r="HAF60" s="144"/>
      <c r="HAG60" s="141"/>
      <c r="HAH60" s="141"/>
      <c r="HAI60" s="142"/>
      <c r="HAJ60" s="142"/>
      <c r="HAK60" s="143"/>
      <c r="HAL60" s="144"/>
      <c r="HAM60" s="144"/>
      <c r="HAN60" s="144"/>
      <c r="HAO60" s="141"/>
      <c r="HAP60" s="141"/>
      <c r="HAQ60" s="142"/>
      <c r="HAR60" s="142"/>
      <c r="HAS60" s="143"/>
      <c r="HAT60" s="144"/>
      <c r="HAU60" s="144"/>
      <c r="HAV60" s="144"/>
      <c r="HAW60" s="141"/>
      <c r="HAX60" s="141"/>
      <c r="HAY60" s="142"/>
      <c r="HAZ60" s="142"/>
      <c r="HBA60" s="143"/>
      <c r="HBB60" s="144"/>
      <c r="HBC60" s="144"/>
      <c r="HBD60" s="144"/>
      <c r="HBE60" s="141"/>
      <c r="HBF60" s="141"/>
      <c r="HBG60" s="142"/>
      <c r="HBH60" s="142"/>
      <c r="HBI60" s="143"/>
      <c r="HBJ60" s="144"/>
      <c r="HBK60" s="144"/>
      <c r="HBL60" s="144"/>
      <c r="HBM60" s="141"/>
      <c r="HBN60" s="141"/>
      <c r="HBO60" s="142"/>
      <c r="HBP60" s="142"/>
      <c r="HBQ60" s="143"/>
      <c r="HBR60" s="144"/>
      <c r="HBS60" s="144"/>
      <c r="HBT60" s="144"/>
      <c r="HBU60" s="141"/>
      <c r="HBV60" s="141"/>
      <c r="HBW60" s="142"/>
      <c r="HBX60" s="142"/>
      <c r="HBY60" s="143"/>
      <c r="HBZ60" s="144"/>
      <c r="HCA60" s="144"/>
      <c r="HCB60" s="144"/>
      <c r="HCC60" s="141"/>
      <c r="HCD60" s="141"/>
      <c r="HCE60" s="142"/>
      <c r="HCF60" s="142"/>
      <c r="HCG60" s="143"/>
      <c r="HCH60" s="144"/>
      <c r="HCI60" s="144"/>
      <c r="HCJ60" s="144"/>
      <c r="HCK60" s="141"/>
      <c r="HCL60" s="141"/>
      <c r="HCM60" s="142"/>
      <c r="HCN60" s="142"/>
      <c r="HCO60" s="143"/>
      <c r="HCP60" s="144"/>
      <c r="HCQ60" s="144"/>
      <c r="HCR60" s="144"/>
      <c r="HCS60" s="141"/>
      <c r="HCT60" s="141"/>
      <c r="HCU60" s="142"/>
      <c r="HCV60" s="142"/>
      <c r="HCW60" s="143"/>
      <c r="HCX60" s="144"/>
      <c r="HCY60" s="144"/>
      <c r="HCZ60" s="144"/>
      <c r="HDA60" s="141"/>
      <c r="HDB60" s="141"/>
      <c r="HDC60" s="142"/>
      <c r="HDD60" s="142"/>
      <c r="HDE60" s="143"/>
      <c r="HDF60" s="144"/>
      <c r="HDG60" s="144"/>
      <c r="HDH60" s="144"/>
      <c r="HDI60" s="141"/>
      <c r="HDJ60" s="141"/>
      <c r="HDK60" s="142"/>
      <c r="HDL60" s="142"/>
      <c r="HDM60" s="143"/>
      <c r="HDN60" s="144"/>
      <c r="HDO60" s="144"/>
      <c r="HDP60" s="144"/>
      <c r="HDQ60" s="141"/>
      <c r="HDR60" s="141"/>
      <c r="HDS60" s="142"/>
      <c r="HDT60" s="142"/>
      <c r="HDU60" s="143"/>
      <c r="HDV60" s="144"/>
      <c r="HDW60" s="144"/>
      <c r="HDX60" s="144"/>
      <c r="HDY60" s="141"/>
      <c r="HDZ60" s="141"/>
      <c r="HEA60" s="142"/>
      <c r="HEB60" s="142"/>
      <c r="HEC60" s="143"/>
      <c r="HED60" s="144"/>
      <c r="HEE60" s="144"/>
      <c r="HEF60" s="144"/>
      <c r="HEG60" s="141"/>
      <c r="HEH60" s="141"/>
      <c r="HEI60" s="142"/>
      <c r="HEJ60" s="142"/>
      <c r="HEK60" s="143"/>
      <c r="HEL60" s="144"/>
      <c r="HEM60" s="144"/>
      <c r="HEN60" s="144"/>
      <c r="HEO60" s="141"/>
      <c r="HEP60" s="141"/>
      <c r="HEQ60" s="142"/>
      <c r="HER60" s="142"/>
      <c r="HES60" s="143"/>
      <c r="HET60" s="144"/>
      <c r="HEU60" s="144"/>
      <c r="HEV60" s="144"/>
      <c r="HEW60" s="141"/>
      <c r="HEX60" s="141"/>
      <c r="HEY60" s="142"/>
      <c r="HEZ60" s="142"/>
      <c r="HFA60" s="143"/>
      <c r="HFB60" s="144"/>
      <c r="HFC60" s="144"/>
      <c r="HFD60" s="144"/>
      <c r="HFE60" s="141"/>
      <c r="HFF60" s="141"/>
      <c r="HFG60" s="142"/>
      <c r="HFH60" s="142"/>
      <c r="HFI60" s="143"/>
      <c r="HFJ60" s="144"/>
      <c r="HFK60" s="144"/>
      <c r="HFL60" s="144"/>
      <c r="HFM60" s="141"/>
      <c r="HFN60" s="141"/>
      <c r="HFO60" s="142"/>
      <c r="HFP60" s="142"/>
      <c r="HFQ60" s="143"/>
      <c r="HFR60" s="144"/>
      <c r="HFS60" s="144"/>
      <c r="HFT60" s="144"/>
      <c r="HFU60" s="141"/>
      <c r="HFV60" s="141"/>
      <c r="HFW60" s="142"/>
      <c r="HFX60" s="142"/>
      <c r="HFY60" s="143"/>
      <c r="HFZ60" s="144"/>
      <c r="HGA60" s="144"/>
      <c r="HGB60" s="144"/>
      <c r="HGC60" s="141"/>
      <c r="HGD60" s="141"/>
      <c r="HGE60" s="142"/>
      <c r="HGF60" s="142"/>
      <c r="HGG60" s="143"/>
      <c r="HGH60" s="144"/>
      <c r="HGI60" s="144"/>
      <c r="HGJ60" s="144"/>
      <c r="HGK60" s="141"/>
      <c r="HGL60" s="141"/>
      <c r="HGM60" s="142"/>
      <c r="HGN60" s="142"/>
      <c r="HGO60" s="143"/>
      <c r="HGP60" s="144"/>
      <c r="HGQ60" s="144"/>
      <c r="HGR60" s="144"/>
      <c r="HGS60" s="141"/>
      <c r="HGT60" s="141"/>
      <c r="HGU60" s="142"/>
      <c r="HGV60" s="142"/>
      <c r="HGW60" s="143"/>
      <c r="HGX60" s="144"/>
      <c r="HGY60" s="144"/>
      <c r="HGZ60" s="144"/>
      <c r="HHA60" s="141"/>
      <c r="HHB60" s="141"/>
      <c r="HHC60" s="142"/>
      <c r="HHD60" s="142"/>
      <c r="HHE60" s="143"/>
      <c r="HHF60" s="144"/>
      <c r="HHG60" s="144"/>
      <c r="HHH60" s="144"/>
      <c r="HHI60" s="141"/>
      <c r="HHJ60" s="141"/>
      <c r="HHK60" s="142"/>
      <c r="HHL60" s="142"/>
      <c r="HHM60" s="143"/>
      <c r="HHN60" s="144"/>
      <c r="HHO60" s="144"/>
      <c r="HHP60" s="144"/>
      <c r="HHQ60" s="141"/>
      <c r="HHR60" s="141"/>
      <c r="HHS60" s="142"/>
      <c r="HHT60" s="142"/>
      <c r="HHU60" s="143"/>
      <c r="HHV60" s="144"/>
      <c r="HHW60" s="144"/>
      <c r="HHX60" s="144"/>
      <c r="HHY60" s="141"/>
      <c r="HHZ60" s="141"/>
      <c r="HIA60" s="142"/>
      <c r="HIB60" s="142"/>
      <c r="HIC60" s="143"/>
      <c r="HID60" s="144"/>
      <c r="HIE60" s="144"/>
      <c r="HIF60" s="144"/>
      <c r="HIG60" s="141"/>
      <c r="HIH60" s="141"/>
      <c r="HII60" s="142"/>
      <c r="HIJ60" s="142"/>
      <c r="HIK60" s="143"/>
      <c r="HIL60" s="144"/>
      <c r="HIM60" s="144"/>
      <c r="HIN60" s="144"/>
      <c r="HIO60" s="141"/>
      <c r="HIP60" s="141"/>
      <c r="HIQ60" s="142"/>
      <c r="HIR60" s="142"/>
      <c r="HIS60" s="143"/>
      <c r="HIT60" s="144"/>
      <c r="HIU60" s="144"/>
      <c r="HIV60" s="144"/>
      <c r="HIW60" s="141"/>
      <c r="HIX60" s="141"/>
      <c r="HIY60" s="142"/>
      <c r="HIZ60" s="142"/>
      <c r="HJA60" s="143"/>
      <c r="HJB60" s="144"/>
      <c r="HJC60" s="144"/>
      <c r="HJD60" s="144"/>
      <c r="HJE60" s="141"/>
      <c r="HJF60" s="141"/>
      <c r="HJG60" s="142"/>
      <c r="HJH60" s="142"/>
      <c r="HJI60" s="143"/>
      <c r="HJJ60" s="144"/>
      <c r="HJK60" s="144"/>
      <c r="HJL60" s="144"/>
      <c r="HJM60" s="141"/>
      <c r="HJN60" s="141"/>
      <c r="HJO60" s="142"/>
      <c r="HJP60" s="142"/>
      <c r="HJQ60" s="143"/>
      <c r="HJR60" s="144"/>
      <c r="HJS60" s="144"/>
      <c r="HJT60" s="144"/>
      <c r="HJU60" s="141"/>
      <c r="HJV60" s="141"/>
      <c r="HJW60" s="142"/>
      <c r="HJX60" s="142"/>
      <c r="HJY60" s="143"/>
      <c r="HJZ60" s="144"/>
      <c r="HKA60" s="144"/>
      <c r="HKB60" s="144"/>
      <c r="HKC60" s="141"/>
      <c r="HKD60" s="141"/>
      <c r="HKE60" s="142"/>
      <c r="HKF60" s="142"/>
      <c r="HKG60" s="143"/>
      <c r="HKH60" s="144"/>
      <c r="HKI60" s="144"/>
      <c r="HKJ60" s="144"/>
      <c r="HKK60" s="141"/>
      <c r="HKL60" s="141"/>
      <c r="HKM60" s="142"/>
      <c r="HKN60" s="142"/>
      <c r="HKO60" s="143"/>
      <c r="HKP60" s="144"/>
      <c r="HKQ60" s="144"/>
      <c r="HKR60" s="144"/>
      <c r="HKS60" s="141"/>
      <c r="HKT60" s="141"/>
      <c r="HKU60" s="142"/>
      <c r="HKV60" s="142"/>
      <c r="HKW60" s="143"/>
      <c r="HKX60" s="144"/>
      <c r="HKY60" s="144"/>
      <c r="HKZ60" s="144"/>
      <c r="HLA60" s="141"/>
      <c r="HLB60" s="141"/>
      <c r="HLC60" s="142"/>
      <c r="HLD60" s="142"/>
      <c r="HLE60" s="143"/>
      <c r="HLF60" s="144"/>
      <c r="HLG60" s="144"/>
      <c r="HLH60" s="144"/>
      <c r="HLI60" s="141"/>
      <c r="HLJ60" s="141"/>
      <c r="HLK60" s="142"/>
      <c r="HLL60" s="142"/>
      <c r="HLM60" s="143"/>
      <c r="HLN60" s="144"/>
      <c r="HLO60" s="144"/>
      <c r="HLP60" s="144"/>
      <c r="HLQ60" s="141"/>
      <c r="HLR60" s="141"/>
      <c r="HLS60" s="142"/>
      <c r="HLT60" s="142"/>
      <c r="HLU60" s="143"/>
      <c r="HLV60" s="144"/>
      <c r="HLW60" s="144"/>
      <c r="HLX60" s="144"/>
      <c r="HLY60" s="141"/>
      <c r="HLZ60" s="141"/>
      <c r="HMA60" s="142"/>
      <c r="HMB60" s="142"/>
      <c r="HMC60" s="143"/>
      <c r="HMD60" s="144"/>
      <c r="HME60" s="144"/>
      <c r="HMF60" s="144"/>
      <c r="HMG60" s="141"/>
      <c r="HMH60" s="141"/>
      <c r="HMI60" s="142"/>
      <c r="HMJ60" s="142"/>
      <c r="HMK60" s="143"/>
      <c r="HML60" s="144"/>
      <c r="HMM60" s="144"/>
      <c r="HMN60" s="144"/>
      <c r="HMO60" s="141"/>
      <c r="HMP60" s="141"/>
      <c r="HMQ60" s="142"/>
      <c r="HMR60" s="142"/>
      <c r="HMS60" s="143"/>
      <c r="HMT60" s="144"/>
      <c r="HMU60" s="144"/>
      <c r="HMV60" s="144"/>
      <c r="HMW60" s="141"/>
      <c r="HMX60" s="141"/>
      <c r="HMY60" s="142"/>
      <c r="HMZ60" s="142"/>
      <c r="HNA60" s="143"/>
      <c r="HNB60" s="144"/>
      <c r="HNC60" s="144"/>
      <c r="HND60" s="144"/>
      <c r="HNE60" s="141"/>
      <c r="HNF60" s="141"/>
      <c r="HNG60" s="142"/>
      <c r="HNH60" s="142"/>
      <c r="HNI60" s="143"/>
      <c r="HNJ60" s="144"/>
      <c r="HNK60" s="144"/>
      <c r="HNL60" s="144"/>
      <c r="HNM60" s="141"/>
      <c r="HNN60" s="141"/>
      <c r="HNO60" s="142"/>
      <c r="HNP60" s="142"/>
      <c r="HNQ60" s="143"/>
      <c r="HNR60" s="144"/>
      <c r="HNS60" s="144"/>
      <c r="HNT60" s="144"/>
      <c r="HNU60" s="141"/>
      <c r="HNV60" s="141"/>
      <c r="HNW60" s="142"/>
      <c r="HNX60" s="142"/>
      <c r="HNY60" s="143"/>
      <c r="HNZ60" s="144"/>
      <c r="HOA60" s="144"/>
      <c r="HOB60" s="144"/>
      <c r="HOC60" s="141"/>
      <c r="HOD60" s="141"/>
      <c r="HOE60" s="142"/>
      <c r="HOF60" s="142"/>
      <c r="HOG60" s="143"/>
      <c r="HOH60" s="144"/>
      <c r="HOI60" s="144"/>
      <c r="HOJ60" s="144"/>
      <c r="HOK60" s="141"/>
      <c r="HOL60" s="141"/>
      <c r="HOM60" s="142"/>
      <c r="HON60" s="142"/>
      <c r="HOO60" s="143"/>
      <c r="HOP60" s="144"/>
      <c r="HOQ60" s="144"/>
      <c r="HOR60" s="144"/>
      <c r="HOS60" s="141"/>
      <c r="HOT60" s="141"/>
      <c r="HOU60" s="142"/>
      <c r="HOV60" s="142"/>
      <c r="HOW60" s="143"/>
      <c r="HOX60" s="144"/>
      <c r="HOY60" s="144"/>
      <c r="HOZ60" s="144"/>
      <c r="HPA60" s="141"/>
      <c r="HPB60" s="141"/>
      <c r="HPC60" s="142"/>
      <c r="HPD60" s="142"/>
      <c r="HPE60" s="143"/>
      <c r="HPF60" s="144"/>
      <c r="HPG60" s="144"/>
      <c r="HPH60" s="144"/>
      <c r="HPI60" s="141"/>
      <c r="HPJ60" s="141"/>
      <c r="HPK60" s="142"/>
      <c r="HPL60" s="142"/>
      <c r="HPM60" s="143"/>
      <c r="HPN60" s="144"/>
      <c r="HPO60" s="144"/>
      <c r="HPP60" s="144"/>
      <c r="HPQ60" s="141"/>
      <c r="HPR60" s="141"/>
      <c r="HPS60" s="142"/>
      <c r="HPT60" s="142"/>
      <c r="HPU60" s="143"/>
      <c r="HPV60" s="144"/>
      <c r="HPW60" s="144"/>
      <c r="HPX60" s="144"/>
      <c r="HPY60" s="141"/>
      <c r="HPZ60" s="141"/>
      <c r="HQA60" s="142"/>
      <c r="HQB60" s="142"/>
      <c r="HQC60" s="143"/>
      <c r="HQD60" s="144"/>
      <c r="HQE60" s="144"/>
      <c r="HQF60" s="144"/>
      <c r="HQG60" s="141"/>
      <c r="HQH60" s="141"/>
      <c r="HQI60" s="142"/>
      <c r="HQJ60" s="142"/>
      <c r="HQK60" s="143"/>
      <c r="HQL60" s="144"/>
      <c r="HQM60" s="144"/>
      <c r="HQN60" s="144"/>
      <c r="HQO60" s="141"/>
      <c r="HQP60" s="141"/>
      <c r="HQQ60" s="142"/>
      <c r="HQR60" s="142"/>
      <c r="HQS60" s="143"/>
      <c r="HQT60" s="144"/>
      <c r="HQU60" s="144"/>
      <c r="HQV60" s="144"/>
      <c r="HQW60" s="141"/>
      <c r="HQX60" s="141"/>
      <c r="HQY60" s="142"/>
      <c r="HQZ60" s="142"/>
      <c r="HRA60" s="143"/>
      <c r="HRB60" s="144"/>
      <c r="HRC60" s="144"/>
      <c r="HRD60" s="144"/>
      <c r="HRE60" s="141"/>
      <c r="HRF60" s="141"/>
      <c r="HRG60" s="142"/>
      <c r="HRH60" s="142"/>
      <c r="HRI60" s="143"/>
      <c r="HRJ60" s="144"/>
      <c r="HRK60" s="144"/>
      <c r="HRL60" s="144"/>
      <c r="HRM60" s="141"/>
      <c r="HRN60" s="141"/>
      <c r="HRO60" s="142"/>
      <c r="HRP60" s="142"/>
      <c r="HRQ60" s="143"/>
      <c r="HRR60" s="144"/>
      <c r="HRS60" s="144"/>
      <c r="HRT60" s="144"/>
      <c r="HRU60" s="141"/>
      <c r="HRV60" s="141"/>
      <c r="HRW60" s="142"/>
      <c r="HRX60" s="142"/>
      <c r="HRY60" s="143"/>
      <c r="HRZ60" s="144"/>
      <c r="HSA60" s="144"/>
      <c r="HSB60" s="144"/>
      <c r="HSC60" s="141"/>
      <c r="HSD60" s="141"/>
      <c r="HSE60" s="142"/>
      <c r="HSF60" s="142"/>
      <c r="HSG60" s="143"/>
      <c r="HSH60" s="144"/>
      <c r="HSI60" s="144"/>
      <c r="HSJ60" s="144"/>
      <c r="HSK60" s="141"/>
      <c r="HSL60" s="141"/>
      <c r="HSM60" s="142"/>
      <c r="HSN60" s="142"/>
      <c r="HSO60" s="143"/>
      <c r="HSP60" s="144"/>
      <c r="HSQ60" s="144"/>
      <c r="HSR60" s="144"/>
      <c r="HSS60" s="141"/>
      <c r="HST60" s="141"/>
      <c r="HSU60" s="142"/>
      <c r="HSV60" s="142"/>
      <c r="HSW60" s="143"/>
      <c r="HSX60" s="144"/>
      <c r="HSY60" s="144"/>
      <c r="HSZ60" s="144"/>
      <c r="HTA60" s="141"/>
      <c r="HTB60" s="141"/>
      <c r="HTC60" s="142"/>
      <c r="HTD60" s="142"/>
      <c r="HTE60" s="143"/>
      <c r="HTF60" s="144"/>
      <c r="HTG60" s="144"/>
      <c r="HTH60" s="144"/>
      <c r="HTI60" s="141"/>
      <c r="HTJ60" s="141"/>
      <c r="HTK60" s="142"/>
      <c r="HTL60" s="142"/>
      <c r="HTM60" s="143"/>
      <c r="HTN60" s="144"/>
      <c r="HTO60" s="144"/>
      <c r="HTP60" s="144"/>
      <c r="HTQ60" s="141"/>
      <c r="HTR60" s="141"/>
      <c r="HTS60" s="142"/>
      <c r="HTT60" s="142"/>
      <c r="HTU60" s="143"/>
      <c r="HTV60" s="144"/>
      <c r="HTW60" s="144"/>
      <c r="HTX60" s="144"/>
      <c r="HTY60" s="141"/>
      <c r="HTZ60" s="141"/>
      <c r="HUA60" s="142"/>
      <c r="HUB60" s="142"/>
      <c r="HUC60" s="143"/>
      <c r="HUD60" s="144"/>
      <c r="HUE60" s="144"/>
      <c r="HUF60" s="144"/>
      <c r="HUG60" s="141"/>
      <c r="HUH60" s="141"/>
      <c r="HUI60" s="142"/>
      <c r="HUJ60" s="142"/>
      <c r="HUK60" s="143"/>
      <c r="HUL60" s="144"/>
      <c r="HUM60" s="144"/>
      <c r="HUN60" s="144"/>
      <c r="HUO60" s="141"/>
      <c r="HUP60" s="141"/>
      <c r="HUQ60" s="142"/>
      <c r="HUR60" s="142"/>
      <c r="HUS60" s="143"/>
      <c r="HUT60" s="144"/>
      <c r="HUU60" s="144"/>
      <c r="HUV60" s="144"/>
      <c r="HUW60" s="141"/>
      <c r="HUX60" s="141"/>
      <c r="HUY60" s="142"/>
      <c r="HUZ60" s="142"/>
      <c r="HVA60" s="143"/>
      <c r="HVB60" s="144"/>
      <c r="HVC60" s="144"/>
      <c r="HVD60" s="144"/>
      <c r="HVE60" s="141"/>
      <c r="HVF60" s="141"/>
      <c r="HVG60" s="142"/>
      <c r="HVH60" s="142"/>
      <c r="HVI60" s="143"/>
      <c r="HVJ60" s="144"/>
      <c r="HVK60" s="144"/>
      <c r="HVL60" s="144"/>
      <c r="HVM60" s="141"/>
      <c r="HVN60" s="141"/>
      <c r="HVO60" s="142"/>
      <c r="HVP60" s="142"/>
      <c r="HVQ60" s="143"/>
      <c r="HVR60" s="144"/>
      <c r="HVS60" s="144"/>
      <c r="HVT60" s="144"/>
      <c r="HVU60" s="141"/>
      <c r="HVV60" s="141"/>
      <c r="HVW60" s="142"/>
      <c r="HVX60" s="142"/>
      <c r="HVY60" s="143"/>
      <c r="HVZ60" s="144"/>
      <c r="HWA60" s="144"/>
      <c r="HWB60" s="144"/>
      <c r="HWC60" s="141"/>
      <c r="HWD60" s="141"/>
      <c r="HWE60" s="142"/>
      <c r="HWF60" s="142"/>
      <c r="HWG60" s="143"/>
      <c r="HWH60" s="144"/>
      <c r="HWI60" s="144"/>
      <c r="HWJ60" s="144"/>
      <c r="HWK60" s="141"/>
      <c r="HWL60" s="141"/>
      <c r="HWM60" s="142"/>
      <c r="HWN60" s="142"/>
      <c r="HWO60" s="143"/>
      <c r="HWP60" s="144"/>
      <c r="HWQ60" s="144"/>
      <c r="HWR60" s="144"/>
      <c r="HWS60" s="141"/>
      <c r="HWT60" s="141"/>
      <c r="HWU60" s="142"/>
      <c r="HWV60" s="142"/>
      <c r="HWW60" s="143"/>
      <c r="HWX60" s="144"/>
      <c r="HWY60" s="144"/>
      <c r="HWZ60" s="144"/>
      <c r="HXA60" s="141"/>
      <c r="HXB60" s="141"/>
      <c r="HXC60" s="142"/>
      <c r="HXD60" s="142"/>
      <c r="HXE60" s="143"/>
      <c r="HXF60" s="144"/>
      <c r="HXG60" s="144"/>
      <c r="HXH60" s="144"/>
      <c r="HXI60" s="141"/>
      <c r="HXJ60" s="141"/>
      <c r="HXK60" s="142"/>
      <c r="HXL60" s="142"/>
      <c r="HXM60" s="143"/>
      <c r="HXN60" s="144"/>
      <c r="HXO60" s="144"/>
      <c r="HXP60" s="144"/>
      <c r="HXQ60" s="141"/>
      <c r="HXR60" s="141"/>
      <c r="HXS60" s="142"/>
      <c r="HXT60" s="142"/>
      <c r="HXU60" s="143"/>
      <c r="HXV60" s="144"/>
      <c r="HXW60" s="144"/>
      <c r="HXX60" s="144"/>
      <c r="HXY60" s="141"/>
      <c r="HXZ60" s="141"/>
      <c r="HYA60" s="142"/>
      <c r="HYB60" s="142"/>
      <c r="HYC60" s="143"/>
      <c r="HYD60" s="144"/>
      <c r="HYE60" s="144"/>
      <c r="HYF60" s="144"/>
      <c r="HYG60" s="141"/>
      <c r="HYH60" s="141"/>
      <c r="HYI60" s="142"/>
      <c r="HYJ60" s="142"/>
      <c r="HYK60" s="143"/>
      <c r="HYL60" s="144"/>
      <c r="HYM60" s="144"/>
      <c r="HYN60" s="144"/>
      <c r="HYO60" s="141"/>
      <c r="HYP60" s="141"/>
      <c r="HYQ60" s="142"/>
      <c r="HYR60" s="142"/>
      <c r="HYS60" s="143"/>
      <c r="HYT60" s="144"/>
      <c r="HYU60" s="144"/>
      <c r="HYV60" s="144"/>
      <c r="HYW60" s="141"/>
      <c r="HYX60" s="141"/>
      <c r="HYY60" s="142"/>
      <c r="HYZ60" s="142"/>
      <c r="HZA60" s="143"/>
      <c r="HZB60" s="144"/>
      <c r="HZC60" s="144"/>
      <c r="HZD60" s="144"/>
      <c r="HZE60" s="141"/>
      <c r="HZF60" s="141"/>
      <c r="HZG60" s="142"/>
      <c r="HZH60" s="142"/>
      <c r="HZI60" s="143"/>
      <c r="HZJ60" s="144"/>
      <c r="HZK60" s="144"/>
      <c r="HZL60" s="144"/>
      <c r="HZM60" s="141"/>
      <c r="HZN60" s="141"/>
      <c r="HZO60" s="142"/>
      <c r="HZP60" s="142"/>
      <c r="HZQ60" s="143"/>
      <c r="HZR60" s="144"/>
      <c r="HZS60" s="144"/>
      <c r="HZT60" s="144"/>
      <c r="HZU60" s="141"/>
      <c r="HZV60" s="141"/>
      <c r="HZW60" s="142"/>
      <c r="HZX60" s="142"/>
      <c r="HZY60" s="143"/>
      <c r="HZZ60" s="144"/>
      <c r="IAA60" s="144"/>
      <c r="IAB60" s="144"/>
      <c r="IAC60" s="141"/>
      <c r="IAD60" s="141"/>
      <c r="IAE60" s="142"/>
      <c r="IAF60" s="142"/>
      <c r="IAG60" s="143"/>
      <c r="IAH60" s="144"/>
      <c r="IAI60" s="144"/>
      <c r="IAJ60" s="144"/>
      <c r="IAK60" s="141"/>
      <c r="IAL60" s="141"/>
      <c r="IAM60" s="142"/>
      <c r="IAN60" s="142"/>
      <c r="IAO60" s="143"/>
      <c r="IAP60" s="144"/>
      <c r="IAQ60" s="144"/>
      <c r="IAR60" s="144"/>
      <c r="IAS60" s="141"/>
      <c r="IAT60" s="141"/>
      <c r="IAU60" s="142"/>
      <c r="IAV60" s="142"/>
      <c r="IAW60" s="143"/>
      <c r="IAX60" s="144"/>
      <c r="IAY60" s="144"/>
      <c r="IAZ60" s="144"/>
      <c r="IBA60" s="141"/>
      <c r="IBB60" s="141"/>
      <c r="IBC60" s="142"/>
      <c r="IBD60" s="142"/>
      <c r="IBE60" s="143"/>
      <c r="IBF60" s="144"/>
      <c r="IBG60" s="144"/>
      <c r="IBH60" s="144"/>
      <c r="IBI60" s="141"/>
      <c r="IBJ60" s="141"/>
      <c r="IBK60" s="142"/>
      <c r="IBL60" s="142"/>
      <c r="IBM60" s="143"/>
      <c r="IBN60" s="144"/>
      <c r="IBO60" s="144"/>
      <c r="IBP60" s="144"/>
      <c r="IBQ60" s="141"/>
      <c r="IBR60" s="141"/>
      <c r="IBS60" s="142"/>
      <c r="IBT60" s="142"/>
      <c r="IBU60" s="143"/>
      <c r="IBV60" s="144"/>
      <c r="IBW60" s="144"/>
      <c r="IBX60" s="144"/>
      <c r="IBY60" s="141"/>
      <c r="IBZ60" s="141"/>
      <c r="ICA60" s="142"/>
      <c r="ICB60" s="142"/>
      <c r="ICC60" s="143"/>
      <c r="ICD60" s="144"/>
      <c r="ICE60" s="144"/>
      <c r="ICF60" s="144"/>
      <c r="ICG60" s="141"/>
      <c r="ICH60" s="141"/>
      <c r="ICI60" s="142"/>
      <c r="ICJ60" s="142"/>
      <c r="ICK60" s="143"/>
      <c r="ICL60" s="144"/>
      <c r="ICM60" s="144"/>
      <c r="ICN60" s="144"/>
      <c r="ICO60" s="141"/>
      <c r="ICP60" s="141"/>
      <c r="ICQ60" s="142"/>
      <c r="ICR60" s="142"/>
      <c r="ICS60" s="143"/>
      <c r="ICT60" s="144"/>
      <c r="ICU60" s="144"/>
      <c r="ICV60" s="144"/>
      <c r="ICW60" s="141"/>
      <c r="ICX60" s="141"/>
      <c r="ICY60" s="142"/>
      <c r="ICZ60" s="142"/>
      <c r="IDA60" s="143"/>
      <c r="IDB60" s="144"/>
      <c r="IDC60" s="144"/>
      <c r="IDD60" s="144"/>
      <c r="IDE60" s="141"/>
      <c r="IDF60" s="141"/>
      <c r="IDG60" s="142"/>
      <c r="IDH60" s="142"/>
      <c r="IDI60" s="143"/>
      <c r="IDJ60" s="144"/>
      <c r="IDK60" s="144"/>
      <c r="IDL60" s="144"/>
      <c r="IDM60" s="141"/>
      <c r="IDN60" s="141"/>
      <c r="IDO60" s="142"/>
      <c r="IDP60" s="142"/>
      <c r="IDQ60" s="143"/>
      <c r="IDR60" s="144"/>
      <c r="IDS60" s="144"/>
      <c r="IDT60" s="144"/>
      <c r="IDU60" s="141"/>
      <c r="IDV60" s="141"/>
      <c r="IDW60" s="142"/>
      <c r="IDX60" s="142"/>
      <c r="IDY60" s="143"/>
      <c r="IDZ60" s="144"/>
      <c r="IEA60" s="144"/>
      <c r="IEB60" s="144"/>
      <c r="IEC60" s="141"/>
      <c r="IED60" s="141"/>
      <c r="IEE60" s="142"/>
      <c r="IEF60" s="142"/>
      <c r="IEG60" s="143"/>
      <c r="IEH60" s="144"/>
      <c r="IEI60" s="144"/>
      <c r="IEJ60" s="144"/>
      <c r="IEK60" s="141"/>
      <c r="IEL60" s="141"/>
      <c r="IEM60" s="142"/>
      <c r="IEN60" s="142"/>
      <c r="IEO60" s="143"/>
      <c r="IEP60" s="144"/>
      <c r="IEQ60" s="144"/>
      <c r="IER60" s="144"/>
      <c r="IES60" s="141"/>
      <c r="IET60" s="141"/>
      <c r="IEU60" s="142"/>
      <c r="IEV60" s="142"/>
      <c r="IEW60" s="143"/>
      <c r="IEX60" s="144"/>
      <c r="IEY60" s="144"/>
      <c r="IEZ60" s="144"/>
      <c r="IFA60" s="141"/>
      <c r="IFB60" s="141"/>
      <c r="IFC60" s="142"/>
      <c r="IFD60" s="142"/>
      <c r="IFE60" s="143"/>
      <c r="IFF60" s="144"/>
      <c r="IFG60" s="144"/>
      <c r="IFH60" s="144"/>
      <c r="IFI60" s="141"/>
      <c r="IFJ60" s="141"/>
      <c r="IFK60" s="142"/>
      <c r="IFL60" s="142"/>
      <c r="IFM60" s="143"/>
      <c r="IFN60" s="144"/>
      <c r="IFO60" s="144"/>
      <c r="IFP60" s="144"/>
      <c r="IFQ60" s="141"/>
      <c r="IFR60" s="141"/>
      <c r="IFS60" s="142"/>
      <c r="IFT60" s="142"/>
      <c r="IFU60" s="143"/>
      <c r="IFV60" s="144"/>
      <c r="IFW60" s="144"/>
      <c r="IFX60" s="144"/>
      <c r="IFY60" s="141"/>
      <c r="IFZ60" s="141"/>
      <c r="IGA60" s="142"/>
      <c r="IGB60" s="142"/>
      <c r="IGC60" s="143"/>
      <c r="IGD60" s="144"/>
      <c r="IGE60" s="144"/>
      <c r="IGF60" s="144"/>
      <c r="IGG60" s="141"/>
      <c r="IGH60" s="141"/>
      <c r="IGI60" s="142"/>
      <c r="IGJ60" s="142"/>
      <c r="IGK60" s="143"/>
      <c r="IGL60" s="144"/>
      <c r="IGM60" s="144"/>
      <c r="IGN60" s="144"/>
      <c r="IGO60" s="141"/>
      <c r="IGP60" s="141"/>
      <c r="IGQ60" s="142"/>
      <c r="IGR60" s="142"/>
      <c r="IGS60" s="143"/>
      <c r="IGT60" s="144"/>
      <c r="IGU60" s="144"/>
      <c r="IGV60" s="144"/>
      <c r="IGW60" s="141"/>
      <c r="IGX60" s="141"/>
      <c r="IGY60" s="142"/>
      <c r="IGZ60" s="142"/>
      <c r="IHA60" s="143"/>
      <c r="IHB60" s="144"/>
      <c r="IHC60" s="144"/>
      <c r="IHD60" s="144"/>
      <c r="IHE60" s="141"/>
      <c r="IHF60" s="141"/>
      <c r="IHG60" s="142"/>
      <c r="IHH60" s="142"/>
      <c r="IHI60" s="143"/>
      <c r="IHJ60" s="144"/>
      <c r="IHK60" s="144"/>
      <c r="IHL60" s="144"/>
      <c r="IHM60" s="141"/>
      <c r="IHN60" s="141"/>
      <c r="IHO60" s="142"/>
      <c r="IHP60" s="142"/>
      <c r="IHQ60" s="143"/>
      <c r="IHR60" s="144"/>
      <c r="IHS60" s="144"/>
      <c r="IHT60" s="144"/>
      <c r="IHU60" s="141"/>
      <c r="IHV60" s="141"/>
      <c r="IHW60" s="142"/>
      <c r="IHX60" s="142"/>
      <c r="IHY60" s="143"/>
      <c r="IHZ60" s="144"/>
      <c r="IIA60" s="144"/>
      <c r="IIB60" s="144"/>
      <c r="IIC60" s="141"/>
      <c r="IID60" s="141"/>
      <c r="IIE60" s="142"/>
      <c r="IIF60" s="142"/>
      <c r="IIG60" s="143"/>
      <c r="IIH60" s="144"/>
      <c r="III60" s="144"/>
      <c r="IIJ60" s="144"/>
      <c r="IIK60" s="141"/>
      <c r="IIL60" s="141"/>
      <c r="IIM60" s="142"/>
      <c r="IIN60" s="142"/>
      <c r="IIO60" s="143"/>
      <c r="IIP60" s="144"/>
      <c r="IIQ60" s="144"/>
      <c r="IIR60" s="144"/>
      <c r="IIS60" s="141"/>
      <c r="IIT60" s="141"/>
      <c r="IIU60" s="142"/>
      <c r="IIV60" s="142"/>
      <c r="IIW60" s="143"/>
      <c r="IIX60" s="144"/>
      <c r="IIY60" s="144"/>
      <c r="IIZ60" s="144"/>
      <c r="IJA60" s="141"/>
      <c r="IJB60" s="141"/>
      <c r="IJC60" s="142"/>
      <c r="IJD60" s="142"/>
      <c r="IJE60" s="143"/>
      <c r="IJF60" s="144"/>
      <c r="IJG60" s="144"/>
      <c r="IJH60" s="144"/>
      <c r="IJI60" s="141"/>
      <c r="IJJ60" s="141"/>
      <c r="IJK60" s="142"/>
      <c r="IJL60" s="142"/>
      <c r="IJM60" s="143"/>
      <c r="IJN60" s="144"/>
      <c r="IJO60" s="144"/>
      <c r="IJP60" s="144"/>
      <c r="IJQ60" s="141"/>
      <c r="IJR60" s="141"/>
      <c r="IJS60" s="142"/>
      <c r="IJT60" s="142"/>
      <c r="IJU60" s="143"/>
      <c r="IJV60" s="144"/>
      <c r="IJW60" s="144"/>
      <c r="IJX60" s="144"/>
      <c r="IJY60" s="141"/>
      <c r="IJZ60" s="141"/>
      <c r="IKA60" s="142"/>
      <c r="IKB60" s="142"/>
      <c r="IKC60" s="143"/>
      <c r="IKD60" s="144"/>
      <c r="IKE60" s="144"/>
      <c r="IKF60" s="144"/>
      <c r="IKG60" s="141"/>
      <c r="IKH60" s="141"/>
      <c r="IKI60" s="142"/>
      <c r="IKJ60" s="142"/>
      <c r="IKK60" s="143"/>
      <c r="IKL60" s="144"/>
      <c r="IKM60" s="144"/>
      <c r="IKN60" s="144"/>
      <c r="IKO60" s="141"/>
      <c r="IKP60" s="141"/>
      <c r="IKQ60" s="142"/>
      <c r="IKR60" s="142"/>
      <c r="IKS60" s="143"/>
      <c r="IKT60" s="144"/>
      <c r="IKU60" s="144"/>
      <c r="IKV60" s="144"/>
      <c r="IKW60" s="141"/>
      <c r="IKX60" s="141"/>
      <c r="IKY60" s="142"/>
      <c r="IKZ60" s="142"/>
      <c r="ILA60" s="143"/>
      <c r="ILB60" s="144"/>
      <c r="ILC60" s="144"/>
      <c r="ILD60" s="144"/>
      <c r="ILE60" s="141"/>
      <c r="ILF60" s="141"/>
      <c r="ILG60" s="142"/>
      <c r="ILH60" s="142"/>
      <c r="ILI60" s="143"/>
      <c r="ILJ60" s="144"/>
      <c r="ILK60" s="144"/>
      <c r="ILL60" s="144"/>
      <c r="ILM60" s="141"/>
      <c r="ILN60" s="141"/>
      <c r="ILO60" s="142"/>
      <c r="ILP60" s="142"/>
      <c r="ILQ60" s="143"/>
      <c r="ILR60" s="144"/>
      <c r="ILS60" s="144"/>
      <c r="ILT60" s="144"/>
      <c r="ILU60" s="141"/>
      <c r="ILV60" s="141"/>
      <c r="ILW60" s="142"/>
      <c r="ILX60" s="142"/>
      <c r="ILY60" s="143"/>
      <c r="ILZ60" s="144"/>
      <c r="IMA60" s="144"/>
      <c r="IMB60" s="144"/>
      <c r="IMC60" s="141"/>
      <c r="IMD60" s="141"/>
      <c r="IME60" s="142"/>
      <c r="IMF60" s="142"/>
      <c r="IMG60" s="143"/>
      <c r="IMH60" s="144"/>
      <c r="IMI60" s="144"/>
      <c r="IMJ60" s="144"/>
      <c r="IMK60" s="141"/>
      <c r="IML60" s="141"/>
      <c r="IMM60" s="142"/>
      <c r="IMN60" s="142"/>
      <c r="IMO60" s="143"/>
      <c r="IMP60" s="144"/>
      <c r="IMQ60" s="144"/>
      <c r="IMR60" s="144"/>
      <c r="IMS60" s="141"/>
      <c r="IMT60" s="141"/>
      <c r="IMU60" s="142"/>
      <c r="IMV60" s="142"/>
      <c r="IMW60" s="143"/>
      <c r="IMX60" s="144"/>
      <c r="IMY60" s="144"/>
      <c r="IMZ60" s="144"/>
      <c r="INA60" s="141"/>
      <c r="INB60" s="141"/>
      <c r="INC60" s="142"/>
      <c r="IND60" s="142"/>
      <c r="INE60" s="143"/>
      <c r="INF60" s="144"/>
      <c r="ING60" s="144"/>
      <c r="INH60" s="144"/>
      <c r="INI60" s="141"/>
      <c r="INJ60" s="141"/>
      <c r="INK60" s="142"/>
      <c r="INL60" s="142"/>
      <c r="INM60" s="143"/>
      <c r="INN60" s="144"/>
      <c r="INO60" s="144"/>
      <c r="INP60" s="144"/>
      <c r="INQ60" s="141"/>
      <c r="INR60" s="141"/>
      <c r="INS60" s="142"/>
      <c r="INT60" s="142"/>
      <c r="INU60" s="143"/>
      <c r="INV60" s="144"/>
      <c r="INW60" s="144"/>
      <c r="INX60" s="144"/>
      <c r="INY60" s="141"/>
      <c r="INZ60" s="141"/>
      <c r="IOA60" s="142"/>
      <c r="IOB60" s="142"/>
      <c r="IOC60" s="143"/>
      <c r="IOD60" s="144"/>
      <c r="IOE60" s="144"/>
      <c r="IOF60" s="144"/>
      <c r="IOG60" s="141"/>
      <c r="IOH60" s="141"/>
      <c r="IOI60" s="142"/>
      <c r="IOJ60" s="142"/>
      <c r="IOK60" s="143"/>
      <c r="IOL60" s="144"/>
      <c r="IOM60" s="144"/>
      <c r="ION60" s="144"/>
      <c r="IOO60" s="141"/>
      <c r="IOP60" s="141"/>
      <c r="IOQ60" s="142"/>
      <c r="IOR60" s="142"/>
      <c r="IOS60" s="143"/>
      <c r="IOT60" s="144"/>
      <c r="IOU60" s="144"/>
      <c r="IOV60" s="144"/>
      <c r="IOW60" s="141"/>
      <c r="IOX60" s="141"/>
      <c r="IOY60" s="142"/>
      <c r="IOZ60" s="142"/>
      <c r="IPA60" s="143"/>
      <c r="IPB60" s="144"/>
      <c r="IPC60" s="144"/>
      <c r="IPD60" s="144"/>
      <c r="IPE60" s="141"/>
      <c r="IPF60" s="141"/>
      <c r="IPG60" s="142"/>
      <c r="IPH60" s="142"/>
      <c r="IPI60" s="143"/>
      <c r="IPJ60" s="144"/>
      <c r="IPK60" s="144"/>
      <c r="IPL60" s="144"/>
      <c r="IPM60" s="141"/>
      <c r="IPN60" s="141"/>
      <c r="IPO60" s="142"/>
      <c r="IPP60" s="142"/>
      <c r="IPQ60" s="143"/>
      <c r="IPR60" s="144"/>
      <c r="IPS60" s="144"/>
      <c r="IPT60" s="144"/>
      <c r="IPU60" s="141"/>
      <c r="IPV60" s="141"/>
      <c r="IPW60" s="142"/>
      <c r="IPX60" s="142"/>
      <c r="IPY60" s="143"/>
      <c r="IPZ60" s="144"/>
      <c r="IQA60" s="144"/>
      <c r="IQB60" s="144"/>
      <c r="IQC60" s="141"/>
      <c r="IQD60" s="141"/>
      <c r="IQE60" s="142"/>
      <c r="IQF60" s="142"/>
      <c r="IQG60" s="143"/>
      <c r="IQH60" s="144"/>
      <c r="IQI60" s="144"/>
      <c r="IQJ60" s="144"/>
      <c r="IQK60" s="141"/>
      <c r="IQL60" s="141"/>
      <c r="IQM60" s="142"/>
      <c r="IQN60" s="142"/>
      <c r="IQO60" s="143"/>
      <c r="IQP60" s="144"/>
      <c r="IQQ60" s="144"/>
      <c r="IQR60" s="144"/>
      <c r="IQS60" s="141"/>
      <c r="IQT60" s="141"/>
      <c r="IQU60" s="142"/>
      <c r="IQV60" s="142"/>
      <c r="IQW60" s="143"/>
      <c r="IQX60" s="144"/>
      <c r="IQY60" s="144"/>
      <c r="IQZ60" s="144"/>
      <c r="IRA60" s="141"/>
      <c r="IRB60" s="141"/>
      <c r="IRC60" s="142"/>
      <c r="IRD60" s="142"/>
      <c r="IRE60" s="143"/>
      <c r="IRF60" s="144"/>
      <c r="IRG60" s="144"/>
      <c r="IRH60" s="144"/>
      <c r="IRI60" s="141"/>
      <c r="IRJ60" s="141"/>
      <c r="IRK60" s="142"/>
      <c r="IRL60" s="142"/>
      <c r="IRM60" s="143"/>
      <c r="IRN60" s="144"/>
      <c r="IRO60" s="144"/>
      <c r="IRP60" s="144"/>
      <c r="IRQ60" s="141"/>
      <c r="IRR60" s="141"/>
      <c r="IRS60" s="142"/>
      <c r="IRT60" s="142"/>
      <c r="IRU60" s="143"/>
      <c r="IRV60" s="144"/>
      <c r="IRW60" s="144"/>
      <c r="IRX60" s="144"/>
      <c r="IRY60" s="141"/>
      <c r="IRZ60" s="141"/>
      <c r="ISA60" s="142"/>
      <c r="ISB60" s="142"/>
      <c r="ISC60" s="143"/>
      <c r="ISD60" s="144"/>
      <c r="ISE60" s="144"/>
      <c r="ISF60" s="144"/>
      <c r="ISG60" s="141"/>
      <c r="ISH60" s="141"/>
      <c r="ISI60" s="142"/>
      <c r="ISJ60" s="142"/>
      <c r="ISK60" s="143"/>
      <c r="ISL60" s="144"/>
      <c r="ISM60" s="144"/>
      <c r="ISN60" s="144"/>
      <c r="ISO60" s="141"/>
      <c r="ISP60" s="141"/>
      <c r="ISQ60" s="142"/>
      <c r="ISR60" s="142"/>
      <c r="ISS60" s="143"/>
      <c r="IST60" s="144"/>
      <c r="ISU60" s="144"/>
      <c r="ISV60" s="144"/>
      <c r="ISW60" s="141"/>
      <c r="ISX60" s="141"/>
      <c r="ISY60" s="142"/>
      <c r="ISZ60" s="142"/>
      <c r="ITA60" s="143"/>
      <c r="ITB60" s="144"/>
      <c r="ITC60" s="144"/>
      <c r="ITD60" s="144"/>
      <c r="ITE60" s="141"/>
      <c r="ITF60" s="141"/>
      <c r="ITG60" s="142"/>
      <c r="ITH60" s="142"/>
      <c r="ITI60" s="143"/>
      <c r="ITJ60" s="144"/>
      <c r="ITK60" s="144"/>
      <c r="ITL60" s="144"/>
      <c r="ITM60" s="141"/>
      <c r="ITN60" s="141"/>
      <c r="ITO60" s="142"/>
      <c r="ITP60" s="142"/>
      <c r="ITQ60" s="143"/>
      <c r="ITR60" s="144"/>
      <c r="ITS60" s="144"/>
      <c r="ITT60" s="144"/>
      <c r="ITU60" s="141"/>
      <c r="ITV60" s="141"/>
      <c r="ITW60" s="142"/>
      <c r="ITX60" s="142"/>
      <c r="ITY60" s="143"/>
      <c r="ITZ60" s="144"/>
      <c r="IUA60" s="144"/>
      <c r="IUB60" s="144"/>
      <c r="IUC60" s="141"/>
      <c r="IUD60" s="141"/>
      <c r="IUE60" s="142"/>
      <c r="IUF60" s="142"/>
      <c r="IUG60" s="143"/>
      <c r="IUH60" s="144"/>
      <c r="IUI60" s="144"/>
      <c r="IUJ60" s="144"/>
      <c r="IUK60" s="141"/>
      <c r="IUL60" s="141"/>
      <c r="IUM60" s="142"/>
      <c r="IUN60" s="142"/>
      <c r="IUO60" s="143"/>
      <c r="IUP60" s="144"/>
      <c r="IUQ60" s="144"/>
      <c r="IUR60" s="144"/>
      <c r="IUS60" s="141"/>
      <c r="IUT60" s="141"/>
      <c r="IUU60" s="142"/>
      <c r="IUV60" s="142"/>
      <c r="IUW60" s="143"/>
      <c r="IUX60" s="144"/>
      <c r="IUY60" s="144"/>
      <c r="IUZ60" s="144"/>
      <c r="IVA60" s="141"/>
      <c r="IVB60" s="141"/>
      <c r="IVC60" s="142"/>
      <c r="IVD60" s="142"/>
      <c r="IVE60" s="143"/>
      <c r="IVF60" s="144"/>
      <c r="IVG60" s="144"/>
      <c r="IVH60" s="144"/>
      <c r="IVI60" s="141"/>
      <c r="IVJ60" s="141"/>
      <c r="IVK60" s="142"/>
      <c r="IVL60" s="142"/>
      <c r="IVM60" s="143"/>
      <c r="IVN60" s="144"/>
      <c r="IVO60" s="144"/>
      <c r="IVP60" s="144"/>
      <c r="IVQ60" s="141"/>
      <c r="IVR60" s="141"/>
      <c r="IVS60" s="142"/>
      <c r="IVT60" s="142"/>
      <c r="IVU60" s="143"/>
      <c r="IVV60" s="144"/>
      <c r="IVW60" s="144"/>
      <c r="IVX60" s="144"/>
      <c r="IVY60" s="141"/>
      <c r="IVZ60" s="141"/>
      <c r="IWA60" s="142"/>
      <c r="IWB60" s="142"/>
      <c r="IWC60" s="143"/>
      <c r="IWD60" s="144"/>
      <c r="IWE60" s="144"/>
      <c r="IWF60" s="144"/>
      <c r="IWG60" s="141"/>
      <c r="IWH60" s="141"/>
      <c r="IWI60" s="142"/>
      <c r="IWJ60" s="142"/>
      <c r="IWK60" s="143"/>
      <c r="IWL60" s="144"/>
      <c r="IWM60" s="144"/>
      <c r="IWN60" s="144"/>
      <c r="IWO60" s="141"/>
      <c r="IWP60" s="141"/>
      <c r="IWQ60" s="142"/>
      <c r="IWR60" s="142"/>
      <c r="IWS60" s="143"/>
      <c r="IWT60" s="144"/>
      <c r="IWU60" s="144"/>
      <c r="IWV60" s="144"/>
      <c r="IWW60" s="141"/>
      <c r="IWX60" s="141"/>
      <c r="IWY60" s="142"/>
      <c r="IWZ60" s="142"/>
      <c r="IXA60" s="143"/>
      <c r="IXB60" s="144"/>
      <c r="IXC60" s="144"/>
      <c r="IXD60" s="144"/>
      <c r="IXE60" s="141"/>
      <c r="IXF60" s="141"/>
      <c r="IXG60" s="142"/>
      <c r="IXH60" s="142"/>
      <c r="IXI60" s="143"/>
      <c r="IXJ60" s="144"/>
      <c r="IXK60" s="144"/>
      <c r="IXL60" s="144"/>
      <c r="IXM60" s="141"/>
      <c r="IXN60" s="141"/>
      <c r="IXO60" s="142"/>
      <c r="IXP60" s="142"/>
      <c r="IXQ60" s="143"/>
      <c r="IXR60" s="144"/>
      <c r="IXS60" s="144"/>
      <c r="IXT60" s="144"/>
      <c r="IXU60" s="141"/>
      <c r="IXV60" s="141"/>
      <c r="IXW60" s="142"/>
      <c r="IXX60" s="142"/>
      <c r="IXY60" s="143"/>
      <c r="IXZ60" s="144"/>
      <c r="IYA60" s="144"/>
      <c r="IYB60" s="144"/>
      <c r="IYC60" s="141"/>
      <c r="IYD60" s="141"/>
      <c r="IYE60" s="142"/>
      <c r="IYF60" s="142"/>
      <c r="IYG60" s="143"/>
      <c r="IYH60" s="144"/>
      <c r="IYI60" s="144"/>
      <c r="IYJ60" s="144"/>
      <c r="IYK60" s="141"/>
      <c r="IYL60" s="141"/>
      <c r="IYM60" s="142"/>
      <c r="IYN60" s="142"/>
      <c r="IYO60" s="143"/>
      <c r="IYP60" s="144"/>
      <c r="IYQ60" s="144"/>
      <c r="IYR60" s="144"/>
      <c r="IYS60" s="141"/>
      <c r="IYT60" s="141"/>
      <c r="IYU60" s="142"/>
      <c r="IYV60" s="142"/>
      <c r="IYW60" s="143"/>
      <c r="IYX60" s="144"/>
      <c r="IYY60" s="144"/>
      <c r="IYZ60" s="144"/>
      <c r="IZA60" s="141"/>
      <c r="IZB60" s="141"/>
      <c r="IZC60" s="142"/>
      <c r="IZD60" s="142"/>
      <c r="IZE60" s="143"/>
      <c r="IZF60" s="144"/>
      <c r="IZG60" s="144"/>
      <c r="IZH60" s="144"/>
      <c r="IZI60" s="141"/>
      <c r="IZJ60" s="141"/>
      <c r="IZK60" s="142"/>
      <c r="IZL60" s="142"/>
      <c r="IZM60" s="143"/>
      <c r="IZN60" s="144"/>
      <c r="IZO60" s="144"/>
      <c r="IZP60" s="144"/>
      <c r="IZQ60" s="141"/>
      <c r="IZR60" s="141"/>
      <c r="IZS60" s="142"/>
      <c r="IZT60" s="142"/>
      <c r="IZU60" s="143"/>
      <c r="IZV60" s="144"/>
      <c r="IZW60" s="144"/>
      <c r="IZX60" s="144"/>
      <c r="IZY60" s="141"/>
      <c r="IZZ60" s="141"/>
      <c r="JAA60" s="142"/>
      <c r="JAB60" s="142"/>
      <c r="JAC60" s="143"/>
      <c r="JAD60" s="144"/>
      <c r="JAE60" s="144"/>
      <c r="JAF60" s="144"/>
      <c r="JAG60" s="141"/>
      <c r="JAH60" s="141"/>
      <c r="JAI60" s="142"/>
      <c r="JAJ60" s="142"/>
      <c r="JAK60" s="143"/>
      <c r="JAL60" s="144"/>
      <c r="JAM60" s="144"/>
      <c r="JAN60" s="144"/>
      <c r="JAO60" s="141"/>
      <c r="JAP60" s="141"/>
      <c r="JAQ60" s="142"/>
      <c r="JAR60" s="142"/>
      <c r="JAS60" s="143"/>
      <c r="JAT60" s="144"/>
      <c r="JAU60" s="144"/>
      <c r="JAV60" s="144"/>
      <c r="JAW60" s="141"/>
      <c r="JAX60" s="141"/>
      <c r="JAY60" s="142"/>
      <c r="JAZ60" s="142"/>
      <c r="JBA60" s="143"/>
      <c r="JBB60" s="144"/>
      <c r="JBC60" s="144"/>
      <c r="JBD60" s="144"/>
      <c r="JBE60" s="141"/>
      <c r="JBF60" s="141"/>
      <c r="JBG60" s="142"/>
      <c r="JBH60" s="142"/>
      <c r="JBI60" s="143"/>
      <c r="JBJ60" s="144"/>
      <c r="JBK60" s="144"/>
      <c r="JBL60" s="144"/>
      <c r="JBM60" s="141"/>
      <c r="JBN60" s="141"/>
      <c r="JBO60" s="142"/>
      <c r="JBP60" s="142"/>
      <c r="JBQ60" s="143"/>
      <c r="JBR60" s="144"/>
      <c r="JBS60" s="144"/>
      <c r="JBT60" s="144"/>
      <c r="JBU60" s="141"/>
      <c r="JBV60" s="141"/>
      <c r="JBW60" s="142"/>
      <c r="JBX60" s="142"/>
      <c r="JBY60" s="143"/>
      <c r="JBZ60" s="144"/>
      <c r="JCA60" s="144"/>
      <c r="JCB60" s="144"/>
      <c r="JCC60" s="141"/>
      <c r="JCD60" s="141"/>
      <c r="JCE60" s="142"/>
      <c r="JCF60" s="142"/>
      <c r="JCG60" s="143"/>
      <c r="JCH60" s="144"/>
      <c r="JCI60" s="144"/>
      <c r="JCJ60" s="144"/>
      <c r="JCK60" s="141"/>
      <c r="JCL60" s="141"/>
      <c r="JCM60" s="142"/>
      <c r="JCN60" s="142"/>
      <c r="JCO60" s="143"/>
      <c r="JCP60" s="144"/>
      <c r="JCQ60" s="144"/>
      <c r="JCR60" s="144"/>
      <c r="JCS60" s="141"/>
      <c r="JCT60" s="141"/>
      <c r="JCU60" s="142"/>
      <c r="JCV60" s="142"/>
      <c r="JCW60" s="143"/>
      <c r="JCX60" s="144"/>
      <c r="JCY60" s="144"/>
      <c r="JCZ60" s="144"/>
      <c r="JDA60" s="141"/>
      <c r="JDB60" s="141"/>
      <c r="JDC60" s="142"/>
      <c r="JDD60" s="142"/>
      <c r="JDE60" s="143"/>
      <c r="JDF60" s="144"/>
      <c r="JDG60" s="144"/>
      <c r="JDH60" s="144"/>
      <c r="JDI60" s="141"/>
      <c r="JDJ60" s="141"/>
      <c r="JDK60" s="142"/>
      <c r="JDL60" s="142"/>
      <c r="JDM60" s="143"/>
      <c r="JDN60" s="144"/>
      <c r="JDO60" s="144"/>
      <c r="JDP60" s="144"/>
      <c r="JDQ60" s="141"/>
      <c r="JDR60" s="141"/>
      <c r="JDS60" s="142"/>
      <c r="JDT60" s="142"/>
      <c r="JDU60" s="143"/>
      <c r="JDV60" s="144"/>
      <c r="JDW60" s="144"/>
      <c r="JDX60" s="144"/>
      <c r="JDY60" s="141"/>
      <c r="JDZ60" s="141"/>
      <c r="JEA60" s="142"/>
      <c r="JEB60" s="142"/>
      <c r="JEC60" s="143"/>
      <c r="JED60" s="144"/>
      <c r="JEE60" s="144"/>
      <c r="JEF60" s="144"/>
      <c r="JEG60" s="141"/>
      <c r="JEH60" s="141"/>
      <c r="JEI60" s="142"/>
      <c r="JEJ60" s="142"/>
      <c r="JEK60" s="143"/>
      <c r="JEL60" s="144"/>
      <c r="JEM60" s="144"/>
      <c r="JEN60" s="144"/>
      <c r="JEO60" s="141"/>
      <c r="JEP60" s="141"/>
      <c r="JEQ60" s="142"/>
      <c r="JER60" s="142"/>
      <c r="JES60" s="143"/>
      <c r="JET60" s="144"/>
      <c r="JEU60" s="144"/>
      <c r="JEV60" s="144"/>
      <c r="JEW60" s="141"/>
      <c r="JEX60" s="141"/>
      <c r="JEY60" s="142"/>
      <c r="JEZ60" s="142"/>
      <c r="JFA60" s="143"/>
      <c r="JFB60" s="144"/>
      <c r="JFC60" s="144"/>
      <c r="JFD60" s="144"/>
      <c r="JFE60" s="141"/>
      <c r="JFF60" s="141"/>
      <c r="JFG60" s="142"/>
      <c r="JFH60" s="142"/>
      <c r="JFI60" s="143"/>
      <c r="JFJ60" s="144"/>
      <c r="JFK60" s="144"/>
      <c r="JFL60" s="144"/>
      <c r="JFM60" s="141"/>
      <c r="JFN60" s="141"/>
      <c r="JFO60" s="142"/>
      <c r="JFP60" s="142"/>
      <c r="JFQ60" s="143"/>
      <c r="JFR60" s="144"/>
      <c r="JFS60" s="144"/>
      <c r="JFT60" s="144"/>
      <c r="JFU60" s="141"/>
      <c r="JFV60" s="141"/>
      <c r="JFW60" s="142"/>
      <c r="JFX60" s="142"/>
      <c r="JFY60" s="143"/>
      <c r="JFZ60" s="144"/>
      <c r="JGA60" s="144"/>
      <c r="JGB60" s="144"/>
      <c r="JGC60" s="141"/>
      <c r="JGD60" s="141"/>
      <c r="JGE60" s="142"/>
      <c r="JGF60" s="142"/>
      <c r="JGG60" s="143"/>
      <c r="JGH60" s="144"/>
      <c r="JGI60" s="144"/>
      <c r="JGJ60" s="144"/>
      <c r="JGK60" s="141"/>
      <c r="JGL60" s="141"/>
      <c r="JGM60" s="142"/>
      <c r="JGN60" s="142"/>
      <c r="JGO60" s="143"/>
      <c r="JGP60" s="144"/>
      <c r="JGQ60" s="144"/>
      <c r="JGR60" s="144"/>
      <c r="JGS60" s="141"/>
      <c r="JGT60" s="141"/>
      <c r="JGU60" s="142"/>
      <c r="JGV60" s="142"/>
      <c r="JGW60" s="143"/>
      <c r="JGX60" s="144"/>
      <c r="JGY60" s="144"/>
      <c r="JGZ60" s="144"/>
      <c r="JHA60" s="141"/>
      <c r="JHB60" s="141"/>
      <c r="JHC60" s="142"/>
      <c r="JHD60" s="142"/>
      <c r="JHE60" s="143"/>
      <c r="JHF60" s="144"/>
      <c r="JHG60" s="144"/>
      <c r="JHH60" s="144"/>
      <c r="JHI60" s="141"/>
      <c r="JHJ60" s="141"/>
      <c r="JHK60" s="142"/>
      <c r="JHL60" s="142"/>
      <c r="JHM60" s="143"/>
      <c r="JHN60" s="144"/>
      <c r="JHO60" s="144"/>
      <c r="JHP60" s="144"/>
      <c r="JHQ60" s="141"/>
      <c r="JHR60" s="141"/>
      <c r="JHS60" s="142"/>
      <c r="JHT60" s="142"/>
      <c r="JHU60" s="143"/>
      <c r="JHV60" s="144"/>
      <c r="JHW60" s="144"/>
      <c r="JHX60" s="144"/>
      <c r="JHY60" s="141"/>
      <c r="JHZ60" s="141"/>
      <c r="JIA60" s="142"/>
      <c r="JIB60" s="142"/>
      <c r="JIC60" s="143"/>
      <c r="JID60" s="144"/>
      <c r="JIE60" s="144"/>
      <c r="JIF60" s="144"/>
      <c r="JIG60" s="141"/>
      <c r="JIH60" s="141"/>
      <c r="JII60" s="142"/>
      <c r="JIJ60" s="142"/>
      <c r="JIK60" s="143"/>
      <c r="JIL60" s="144"/>
      <c r="JIM60" s="144"/>
      <c r="JIN60" s="144"/>
      <c r="JIO60" s="141"/>
      <c r="JIP60" s="141"/>
      <c r="JIQ60" s="142"/>
      <c r="JIR60" s="142"/>
      <c r="JIS60" s="143"/>
      <c r="JIT60" s="144"/>
      <c r="JIU60" s="144"/>
      <c r="JIV60" s="144"/>
      <c r="JIW60" s="141"/>
      <c r="JIX60" s="141"/>
      <c r="JIY60" s="142"/>
      <c r="JIZ60" s="142"/>
      <c r="JJA60" s="143"/>
      <c r="JJB60" s="144"/>
      <c r="JJC60" s="144"/>
      <c r="JJD60" s="144"/>
      <c r="JJE60" s="141"/>
      <c r="JJF60" s="141"/>
      <c r="JJG60" s="142"/>
      <c r="JJH60" s="142"/>
      <c r="JJI60" s="143"/>
      <c r="JJJ60" s="144"/>
      <c r="JJK60" s="144"/>
      <c r="JJL60" s="144"/>
      <c r="JJM60" s="141"/>
      <c r="JJN60" s="141"/>
      <c r="JJO60" s="142"/>
      <c r="JJP60" s="142"/>
      <c r="JJQ60" s="143"/>
      <c r="JJR60" s="144"/>
      <c r="JJS60" s="144"/>
      <c r="JJT60" s="144"/>
      <c r="JJU60" s="141"/>
      <c r="JJV60" s="141"/>
      <c r="JJW60" s="142"/>
      <c r="JJX60" s="142"/>
      <c r="JJY60" s="143"/>
      <c r="JJZ60" s="144"/>
      <c r="JKA60" s="144"/>
      <c r="JKB60" s="144"/>
      <c r="JKC60" s="141"/>
      <c r="JKD60" s="141"/>
      <c r="JKE60" s="142"/>
      <c r="JKF60" s="142"/>
      <c r="JKG60" s="143"/>
      <c r="JKH60" s="144"/>
      <c r="JKI60" s="144"/>
      <c r="JKJ60" s="144"/>
      <c r="JKK60" s="141"/>
      <c r="JKL60" s="141"/>
      <c r="JKM60" s="142"/>
      <c r="JKN60" s="142"/>
      <c r="JKO60" s="143"/>
      <c r="JKP60" s="144"/>
      <c r="JKQ60" s="144"/>
      <c r="JKR60" s="144"/>
      <c r="JKS60" s="141"/>
      <c r="JKT60" s="141"/>
      <c r="JKU60" s="142"/>
      <c r="JKV60" s="142"/>
      <c r="JKW60" s="143"/>
      <c r="JKX60" s="144"/>
      <c r="JKY60" s="144"/>
      <c r="JKZ60" s="144"/>
      <c r="JLA60" s="141"/>
      <c r="JLB60" s="141"/>
      <c r="JLC60" s="142"/>
      <c r="JLD60" s="142"/>
      <c r="JLE60" s="143"/>
      <c r="JLF60" s="144"/>
      <c r="JLG60" s="144"/>
      <c r="JLH60" s="144"/>
      <c r="JLI60" s="141"/>
      <c r="JLJ60" s="141"/>
      <c r="JLK60" s="142"/>
      <c r="JLL60" s="142"/>
      <c r="JLM60" s="143"/>
      <c r="JLN60" s="144"/>
      <c r="JLO60" s="144"/>
      <c r="JLP60" s="144"/>
      <c r="JLQ60" s="141"/>
      <c r="JLR60" s="141"/>
      <c r="JLS60" s="142"/>
      <c r="JLT60" s="142"/>
      <c r="JLU60" s="143"/>
      <c r="JLV60" s="144"/>
      <c r="JLW60" s="144"/>
      <c r="JLX60" s="144"/>
      <c r="JLY60" s="141"/>
      <c r="JLZ60" s="141"/>
      <c r="JMA60" s="142"/>
      <c r="JMB60" s="142"/>
      <c r="JMC60" s="143"/>
      <c r="JMD60" s="144"/>
      <c r="JME60" s="144"/>
      <c r="JMF60" s="144"/>
      <c r="JMG60" s="141"/>
      <c r="JMH60" s="141"/>
      <c r="JMI60" s="142"/>
      <c r="JMJ60" s="142"/>
      <c r="JMK60" s="143"/>
      <c r="JML60" s="144"/>
      <c r="JMM60" s="144"/>
      <c r="JMN60" s="144"/>
      <c r="JMO60" s="141"/>
      <c r="JMP60" s="141"/>
      <c r="JMQ60" s="142"/>
      <c r="JMR60" s="142"/>
      <c r="JMS60" s="143"/>
      <c r="JMT60" s="144"/>
      <c r="JMU60" s="144"/>
      <c r="JMV60" s="144"/>
      <c r="JMW60" s="141"/>
      <c r="JMX60" s="141"/>
      <c r="JMY60" s="142"/>
      <c r="JMZ60" s="142"/>
      <c r="JNA60" s="143"/>
      <c r="JNB60" s="144"/>
      <c r="JNC60" s="144"/>
      <c r="JND60" s="144"/>
      <c r="JNE60" s="141"/>
      <c r="JNF60" s="141"/>
      <c r="JNG60" s="142"/>
      <c r="JNH60" s="142"/>
      <c r="JNI60" s="143"/>
      <c r="JNJ60" s="144"/>
      <c r="JNK60" s="144"/>
      <c r="JNL60" s="144"/>
      <c r="JNM60" s="141"/>
      <c r="JNN60" s="141"/>
      <c r="JNO60" s="142"/>
      <c r="JNP60" s="142"/>
      <c r="JNQ60" s="143"/>
      <c r="JNR60" s="144"/>
      <c r="JNS60" s="144"/>
      <c r="JNT60" s="144"/>
      <c r="JNU60" s="141"/>
      <c r="JNV60" s="141"/>
      <c r="JNW60" s="142"/>
      <c r="JNX60" s="142"/>
      <c r="JNY60" s="143"/>
      <c r="JNZ60" s="144"/>
      <c r="JOA60" s="144"/>
      <c r="JOB60" s="144"/>
      <c r="JOC60" s="141"/>
      <c r="JOD60" s="141"/>
      <c r="JOE60" s="142"/>
      <c r="JOF60" s="142"/>
      <c r="JOG60" s="143"/>
      <c r="JOH60" s="144"/>
      <c r="JOI60" s="144"/>
      <c r="JOJ60" s="144"/>
      <c r="JOK60" s="141"/>
      <c r="JOL60" s="141"/>
      <c r="JOM60" s="142"/>
      <c r="JON60" s="142"/>
      <c r="JOO60" s="143"/>
      <c r="JOP60" s="144"/>
      <c r="JOQ60" s="144"/>
      <c r="JOR60" s="144"/>
      <c r="JOS60" s="141"/>
      <c r="JOT60" s="141"/>
      <c r="JOU60" s="142"/>
      <c r="JOV60" s="142"/>
      <c r="JOW60" s="143"/>
      <c r="JOX60" s="144"/>
      <c r="JOY60" s="144"/>
      <c r="JOZ60" s="144"/>
      <c r="JPA60" s="141"/>
      <c r="JPB60" s="141"/>
      <c r="JPC60" s="142"/>
      <c r="JPD60" s="142"/>
      <c r="JPE60" s="143"/>
      <c r="JPF60" s="144"/>
      <c r="JPG60" s="144"/>
      <c r="JPH60" s="144"/>
      <c r="JPI60" s="141"/>
      <c r="JPJ60" s="141"/>
      <c r="JPK60" s="142"/>
      <c r="JPL60" s="142"/>
      <c r="JPM60" s="143"/>
      <c r="JPN60" s="144"/>
      <c r="JPO60" s="144"/>
      <c r="JPP60" s="144"/>
      <c r="JPQ60" s="141"/>
      <c r="JPR60" s="141"/>
      <c r="JPS60" s="142"/>
      <c r="JPT60" s="142"/>
      <c r="JPU60" s="143"/>
      <c r="JPV60" s="144"/>
      <c r="JPW60" s="144"/>
      <c r="JPX60" s="144"/>
      <c r="JPY60" s="141"/>
      <c r="JPZ60" s="141"/>
      <c r="JQA60" s="142"/>
      <c r="JQB60" s="142"/>
      <c r="JQC60" s="143"/>
      <c r="JQD60" s="144"/>
      <c r="JQE60" s="144"/>
      <c r="JQF60" s="144"/>
      <c r="JQG60" s="141"/>
      <c r="JQH60" s="141"/>
      <c r="JQI60" s="142"/>
      <c r="JQJ60" s="142"/>
      <c r="JQK60" s="143"/>
      <c r="JQL60" s="144"/>
      <c r="JQM60" s="144"/>
      <c r="JQN60" s="144"/>
      <c r="JQO60" s="141"/>
      <c r="JQP60" s="141"/>
      <c r="JQQ60" s="142"/>
      <c r="JQR60" s="142"/>
      <c r="JQS60" s="143"/>
      <c r="JQT60" s="144"/>
      <c r="JQU60" s="144"/>
      <c r="JQV60" s="144"/>
      <c r="JQW60" s="141"/>
      <c r="JQX60" s="141"/>
      <c r="JQY60" s="142"/>
      <c r="JQZ60" s="142"/>
      <c r="JRA60" s="143"/>
      <c r="JRB60" s="144"/>
      <c r="JRC60" s="144"/>
      <c r="JRD60" s="144"/>
      <c r="JRE60" s="141"/>
      <c r="JRF60" s="141"/>
      <c r="JRG60" s="142"/>
      <c r="JRH60" s="142"/>
      <c r="JRI60" s="143"/>
      <c r="JRJ60" s="144"/>
      <c r="JRK60" s="144"/>
      <c r="JRL60" s="144"/>
      <c r="JRM60" s="141"/>
      <c r="JRN60" s="141"/>
      <c r="JRO60" s="142"/>
      <c r="JRP60" s="142"/>
      <c r="JRQ60" s="143"/>
      <c r="JRR60" s="144"/>
      <c r="JRS60" s="144"/>
      <c r="JRT60" s="144"/>
      <c r="JRU60" s="141"/>
      <c r="JRV60" s="141"/>
      <c r="JRW60" s="142"/>
      <c r="JRX60" s="142"/>
      <c r="JRY60" s="143"/>
      <c r="JRZ60" s="144"/>
      <c r="JSA60" s="144"/>
      <c r="JSB60" s="144"/>
      <c r="JSC60" s="141"/>
      <c r="JSD60" s="141"/>
      <c r="JSE60" s="142"/>
      <c r="JSF60" s="142"/>
      <c r="JSG60" s="143"/>
      <c r="JSH60" s="144"/>
      <c r="JSI60" s="144"/>
      <c r="JSJ60" s="144"/>
      <c r="JSK60" s="141"/>
      <c r="JSL60" s="141"/>
      <c r="JSM60" s="142"/>
      <c r="JSN60" s="142"/>
      <c r="JSO60" s="143"/>
      <c r="JSP60" s="144"/>
      <c r="JSQ60" s="144"/>
      <c r="JSR60" s="144"/>
      <c r="JSS60" s="141"/>
      <c r="JST60" s="141"/>
      <c r="JSU60" s="142"/>
      <c r="JSV60" s="142"/>
      <c r="JSW60" s="143"/>
      <c r="JSX60" s="144"/>
      <c r="JSY60" s="144"/>
      <c r="JSZ60" s="144"/>
      <c r="JTA60" s="141"/>
      <c r="JTB60" s="141"/>
      <c r="JTC60" s="142"/>
      <c r="JTD60" s="142"/>
      <c r="JTE60" s="143"/>
      <c r="JTF60" s="144"/>
      <c r="JTG60" s="144"/>
      <c r="JTH60" s="144"/>
      <c r="JTI60" s="141"/>
      <c r="JTJ60" s="141"/>
      <c r="JTK60" s="142"/>
      <c r="JTL60" s="142"/>
      <c r="JTM60" s="143"/>
      <c r="JTN60" s="144"/>
      <c r="JTO60" s="144"/>
      <c r="JTP60" s="144"/>
      <c r="JTQ60" s="141"/>
      <c r="JTR60" s="141"/>
      <c r="JTS60" s="142"/>
      <c r="JTT60" s="142"/>
      <c r="JTU60" s="143"/>
      <c r="JTV60" s="144"/>
      <c r="JTW60" s="144"/>
      <c r="JTX60" s="144"/>
      <c r="JTY60" s="141"/>
      <c r="JTZ60" s="141"/>
      <c r="JUA60" s="142"/>
      <c r="JUB60" s="142"/>
      <c r="JUC60" s="143"/>
      <c r="JUD60" s="144"/>
      <c r="JUE60" s="144"/>
      <c r="JUF60" s="144"/>
      <c r="JUG60" s="141"/>
      <c r="JUH60" s="141"/>
      <c r="JUI60" s="142"/>
      <c r="JUJ60" s="142"/>
      <c r="JUK60" s="143"/>
      <c r="JUL60" s="144"/>
      <c r="JUM60" s="144"/>
      <c r="JUN60" s="144"/>
      <c r="JUO60" s="141"/>
      <c r="JUP60" s="141"/>
      <c r="JUQ60" s="142"/>
      <c r="JUR60" s="142"/>
      <c r="JUS60" s="143"/>
      <c r="JUT60" s="144"/>
      <c r="JUU60" s="144"/>
      <c r="JUV60" s="144"/>
      <c r="JUW60" s="141"/>
      <c r="JUX60" s="141"/>
      <c r="JUY60" s="142"/>
      <c r="JUZ60" s="142"/>
      <c r="JVA60" s="143"/>
      <c r="JVB60" s="144"/>
      <c r="JVC60" s="144"/>
      <c r="JVD60" s="144"/>
      <c r="JVE60" s="141"/>
      <c r="JVF60" s="141"/>
      <c r="JVG60" s="142"/>
      <c r="JVH60" s="142"/>
      <c r="JVI60" s="143"/>
      <c r="JVJ60" s="144"/>
      <c r="JVK60" s="144"/>
      <c r="JVL60" s="144"/>
      <c r="JVM60" s="141"/>
      <c r="JVN60" s="141"/>
      <c r="JVO60" s="142"/>
      <c r="JVP60" s="142"/>
      <c r="JVQ60" s="143"/>
      <c r="JVR60" s="144"/>
      <c r="JVS60" s="144"/>
      <c r="JVT60" s="144"/>
      <c r="JVU60" s="141"/>
      <c r="JVV60" s="141"/>
      <c r="JVW60" s="142"/>
      <c r="JVX60" s="142"/>
      <c r="JVY60" s="143"/>
      <c r="JVZ60" s="144"/>
      <c r="JWA60" s="144"/>
      <c r="JWB60" s="144"/>
      <c r="JWC60" s="141"/>
      <c r="JWD60" s="141"/>
      <c r="JWE60" s="142"/>
      <c r="JWF60" s="142"/>
      <c r="JWG60" s="143"/>
      <c r="JWH60" s="144"/>
      <c r="JWI60" s="144"/>
      <c r="JWJ60" s="144"/>
      <c r="JWK60" s="141"/>
      <c r="JWL60" s="141"/>
      <c r="JWM60" s="142"/>
      <c r="JWN60" s="142"/>
      <c r="JWO60" s="143"/>
      <c r="JWP60" s="144"/>
      <c r="JWQ60" s="144"/>
      <c r="JWR60" s="144"/>
      <c r="JWS60" s="141"/>
      <c r="JWT60" s="141"/>
      <c r="JWU60" s="142"/>
      <c r="JWV60" s="142"/>
      <c r="JWW60" s="143"/>
      <c r="JWX60" s="144"/>
      <c r="JWY60" s="144"/>
      <c r="JWZ60" s="144"/>
      <c r="JXA60" s="141"/>
      <c r="JXB60" s="141"/>
      <c r="JXC60" s="142"/>
      <c r="JXD60" s="142"/>
      <c r="JXE60" s="143"/>
      <c r="JXF60" s="144"/>
      <c r="JXG60" s="144"/>
      <c r="JXH60" s="144"/>
      <c r="JXI60" s="141"/>
      <c r="JXJ60" s="141"/>
      <c r="JXK60" s="142"/>
      <c r="JXL60" s="142"/>
      <c r="JXM60" s="143"/>
      <c r="JXN60" s="144"/>
      <c r="JXO60" s="144"/>
      <c r="JXP60" s="144"/>
      <c r="JXQ60" s="141"/>
      <c r="JXR60" s="141"/>
      <c r="JXS60" s="142"/>
      <c r="JXT60" s="142"/>
      <c r="JXU60" s="143"/>
      <c r="JXV60" s="144"/>
      <c r="JXW60" s="144"/>
      <c r="JXX60" s="144"/>
      <c r="JXY60" s="141"/>
      <c r="JXZ60" s="141"/>
      <c r="JYA60" s="142"/>
      <c r="JYB60" s="142"/>
      <c r="JYC60" s="143"/>
      <c r="JYD60" s="144"/>
      <c r="JYE60" s="144"/>
      <c r="JYF60" s="144"/>
      <c r="JYG60" s="141"/>
      <c r="JYH60" s="141"/>
      <c r="JYI60" s="142"/>
      <c r="JYJ60" s="142"/>
      <c r="JYK60" s="143"/>
      <c r="JYL60" s="144"/>
      <c r="JYM60" s="144"/>
      <c r="JYN60" s="144"/>
      <c r="JYO60" s="141"/>
      <c r="JYP60" s="141"/>
      <c r="JYQ60" s="142"/>
      <c r="JYR60" s="142"/>
      <c r="JYS60" s="143"/>
      <c r="JYT60" s="144"/>
      <c r="JYU60" s="144"/>
      <c r="JYV60" s="144"/>
      <c r="JYW60" s="141"/>
      <c r="JYX60" s="141"/>
      <c r="JYY60" s="142"/>
      <c r="JYZ60" s="142"/>
      <c r="JZA60" s="143"/>
      <c r="JZB60" s="144"/>
      <c r="JZC60" s="144"/>
      <c r="JZD60" s="144"/>
      <c r="JZE60" s="141"/>
      <c r="JZF60" s="141"/>
      <c r="JZG60" s="142"/>
      <c r="JZH60" s="142"/>
      <c r="JZI60" s="143"/>
      <c r="JZJ60" s="144"/>
      <c r="JZK60" s="144"/>
      <c r="JZL60" s="144"/>
      <c r="JZM60" s="141"/>
      <c r="JZN60" s="141"/>
      <c r="JZO60" s="142"/>
      <c r="JZP60" s="142"/>
      <c r="JZQ60" s="143"/>
      <c r="JZR60" s="144"/>
      <c r="JZS60" s="144"/>
      <c r="JZT60" s="144"/>
      <c r="JZU60" s="141"/>
      <c r="JZV60" s="141"/>
      <c r="JZW60" s="142"/>
      <c r="JZX60" s="142"/>
      <c r="JZY60" s="143"/>
      <c r="JZZ60" s="144"/>
      <c r="KAA60" s="144"/>
      <c r="KAB60" s="144"/>
      <c r="KAC60" s="141"/>
      <c r="KAD60" s="141"/>
      <c r="KAE60" s="142"/>
      <c r="KAF60" s="142"/>
      <c r="KAG60" s="143"/>
      <c r="KAH60" s="144"/>
      <c r="KAI60" s="144"/>
      <c r="KAJ60" s="144"/>
      <c r="KAK60" s="141"/>
      <c r="KAL60" s="141"/>
      <c r="KAM60" s="142"/>
      <c r="KAN60" s="142"/>
      <c r="KAO60" s="143"/>
      <c r="KAP60" s="144"/>
      <c r="KAQ60" s="144"/>
      <c r="KAR60" s="144"/>
      <c r="KAS60" s="141"/>
      <c r="KAT60" s="141"/>
      <c r="KAU60" s="142"/>
      <c r="KAV60" s="142"/>
      <c r="KAW60" s="143"/>
      <c r="KAX60" s="144"/>
      <c r="KAY60" s="144"/>
      <c r="KAZ60" s="144"/>
      <c r="KBA60" s="141"/>
      <c r="KBB60" s="141"/>
      <c r="KBC60" s="142"/>
      <c r="KBD60" s="142"/>
      <c r="KBE60" s="143"/>
      <c r="KBF60" s="144"/>
      <c r="KBG60" s="144"/>
      <c r="KBH60" s="144"/>
      <c r="KBI60" s="141"/>
      <c r="KBJ60" s="141"/>
      <c r="KBK60" s="142"/>
      <c r="KBL60" s="142"/>
      <c r="KBM60" s="143"/>
      <c r="KBN60" s="144"/>
      <c r="KBO60" s="144"/>
      <c r="KBP60" s="144"/>
      <c r="KBQ60" s="141"/>
      <c r="KBR60" s="141"/>
      <c r="KBS60" s="142"/>
      <c r="KBT60" s="142"/>
      <c r="KBU60" s="143"/>
      <c r="KBV60" s="144"/>
      <c r="KBW60" s="144"/>
      <c r="KBX60" s="144"/>
      <c r="KBY60" s="141"/>
      <c r="KBZ60" s="141"/>
      <c r="KCA60" s="142"/>
      <c r="KCB60" s="142"/>
      <c r="KCC60" s="143"/>
      <c r="KCD60" s="144"/>
      <c r="KCE60" s="144"/>
      <c r="KCF60" s="144"/>
      <c r="KCG60" s="141"/>
      <c r="KCH60" s="141"/>
      <c r="KCI60" s="142"/>
      <c r="KCJ60" s="142"/>
      <c r="KCK60" s="143"/>
      <c r="KCL60" s="144"/>
      <c r="KCM60" s="144"/>
      <c r="KCN60" s="144"/>
      <c r="KCO60" s="141"/>
      <c r="KCP60" s="141"/>
      <c r="KCQ60" s="142"/>
      <c r="KCR60" s="142"/>
      <c r="KCS60" s="143"/>
      <c r="KCT60" s="144"/>
      <c r="KCU60" s="144"/>
      <c r="KCV60" s="144"/>
      <c r="KCW60" s="141"/>
      <c r="KCX60" s="141"/>
      <c r="KCY60" s="142"/>
      <c r="KCZ60" s="142"/>
      <c r="KDA60" s="143"/>
      <c r="KDB60" s="144"/>
      <c r="KDC60" s="144"/>
      <c r="KDD60" s="144"/>
      <c r="KDE60" s="141"/>
      <c r="KDF60" s="141"/>
      <c r="KDG60" s="142"/>
      <c r="KDH60" s="142"/>
      <c r="KDI60" s="143"/>
      <c r="KDJ60" s="144"/>
      <c r="KDK60" s="144"/>
      <c r="KDL60" s="144"/>
      <c r="KDM60" s="141"/>
      <c r="KDN60" s="141"/>
      <c r="KDO60" s="142"/>
      <c r="KDP60" s="142"/>
      <c r="KDQ60" s="143"/>
      <c r="KDR60" s="144"/>
      <c r="KDS60" s="144"/>
      <c r="KDT60" s="144"/>
      <c r="KDU60" s="141"/>
      <c r="KDV60" s="141"/>
      <c r="KDW60" s="142"/>
      <c r="KDX60" s="142"/>
      <c r="KDY60" s="143"/>
      <c r="KDZ60" s="144"/>
      <c r="KEA60" s="144"/>
      <c r="KEB60" s="144"/>
      <c r="KEC60" s="141"/>
      <c r="KED60" s="141"/>
      <c r="KEE60" s="142"/>
      <c r="KEF60" s="142"/>
      <c r="KEG60" s="143"/>
      <c r="KEH60" s="144"/>
      <c r="KEI60" s="144"/>
      <c r="KEJ60" s="144"/>
      <c r="KEK60" s="141"/>
      <c r="KEL60" s="141"/>
      <c r="KEM60" s="142"/>
      <c r="KEN60" s="142"/>
      <c r="KEO60" s="143"/>
      <c r="KEP60" s="144"/>
      <c r="KEQ60" s="144"/>
      <c r="KER60" s="144"/>
      <c r="KES60" s="141"/>
      <c r="KET60" s="141"/>
      <c r="KEU60" s="142"/>
      <c r="KEV60" s="142"/>
      <c r="KEW60" s="143"/>
      <c r="KEX60" s="144"/>
      <c r="KEY60" s="144"/>
      <c r="KEZ60" s="144"/>
      <c r="KFA60" s="141"/>
      <c r="KFB60" s="141"/>
      <c r="KFC60" s="142"/>
      <c r="KFD60" s="142"/>
      <c r="KFE60" s="143"/>
      <c r="KFF60" s="144"/>
      <c r="KFG60" s="144"/>
      <c r="KFH60" s="144"/>
      <c r="KFI60" s="141"/>
      <c r="KFJ60" s="141"/>
      <c r="KFK60" s="142"/>
      <c r="KFL60" s="142"/>
      <c r="KFM60" s="143"/>
      <c r="KFN60" s="144"/>
      <c r="KFO60" s="144"/>
      <c r="KFP60" s="144"/>
      <c r="KFQ60" s="141"/>
      <c r="KFR60" s="141"/>
      <c r="KFS60" s="142"/>
      <c r="KFT60" s="142"/>
      <c r="KFU60" s="143"/>
      <c r="KFV60" s="144"/>
      <c r="KFW60" s="144"/>
      <c r="KFX60" s="144"/>
      <c r="KFY60" s="141"/>
      <c r="KFZ60" s="141"/>
      <c r="KGA60" s="142"/>
      <c r="KGB60" s="142"/>
      <c r="KGC60" s="143"/>
      <c r="KGD60" s="144"/>
      <c r="KGE60" s="144"/>
      <c r="KGF60" s="144"/>
      <c r="KGG60" s="141"/>
      <c r="KGH60" s="141"/>
      <c r="KGI60" s="142"/>
      <c r="KGJ60" s="142"/>
      <c r="KGK60" s="143"/>
      <c r="KGL60" s="144"/>
      <c r="KGM60" s="144"/>
      <c r="KGN60" s="144"/>
      <c r="KGO60" s="141"/>
      <c r="KGP60" s="141"/>
      <c r="KGQ60" s="142"/>
      <c r="KGR60" s="142"/>
      <c r="KGS60" s="143"/>
      <c r="KGT60" s="144"/>
      <c r="KGU60" s="144"/>
      <c r="KGV60" s="144"/>
      <c r="KGW60" s="141"/>
      <c r="KGX60" s="141"/>
      <c r="KGY60" s="142"/>
      <c r="KGZ60" s="142"/>
      <c r="KHA60" s="143"/>
      <c r="KHB60" s="144"/>
      <c r="KHC60" s="144"/>
      <c r="KHD60" s="144"/>
      <c r="KHE60" s="141"/>
      <c r="KHF60" s="141"/>
      <c r="KHG60" s="142"/>
      <c r="KHH60" s="142"/>
      <c r="KHI60" s="143"/>
      <c r="KHJ60" s="144"/>
      <c r="KHK60" s="144"/>
      <c r="KHL60" s="144"/>
      <c r="KHM60" s="141"/>
      <c r="KHN60" s="141"/>
      <c r="KHO60" s="142"/>
      <c r="KHP60" s="142"/>
      <c r="KHQ60" s="143"/>
      <c r="KHR60" s="144"/>
      <c r="KHS60" s="144"/>
      <c r="KHT60" s="144"/>
      <c r="KHU60" s="141"/>
      <c r="KHV60" s="141"/>
      <c r="KHW60" s="142"/>
      <c r="KHX60" s="142"/>
      <c r="KHY60" s="143"/>
      <c r="KHZ60" s="144"/>
      <c r="KIA60" s="144"/>
      <c r="KIB60" s="144"/>
      <c r="KIC60" s="141"/>
      <c r="KID60" s="141"/>
      <c r="KIE60" s="142"/>
      <c r="KIF60" s="142"/>
      <c r="KIG60" s="143"/>
      <c r="KIH60" s="144"/>
      <c r="KII60" s="144"/>
      <c r="KIJ60" s="144"/>
      <c r="KIK60" s="141"/>
      <c r="KIL60" s="141"/>
      <c r="KIM60" s="142"/>
      <c r="KIN60" s="142"/>
      <c r="KIO60" s="143"/>
      <c r="KIP60" s="144"/>
      <c r="KIQ60" s="144"/>
      <c r="KIR60" s="144"/>
      <c r="KIS60" s="141"/>
      <c r="KIT60" s="141"/>
      <c r="KIU60" s="142"/>
      <c r="KIV60" s="142"/>
      <c r="KIW60" s="143"/>
      <c r="KIX60" s="144"/>
      <c r="KIY60" s="144"/>
      <c r="KIZ60" s="144"/>
      <c r="KJA60" s="141"/>
      <c r="KJB60" s="141"/>
      <c r="KJC60" s="142"/>
      <c r="KJD60" s="142"/>
      <c r="KJE60" s="143"/>
      <c r="KJF60" s="144"/>
      <c r="KJG60" s="144"/>
      <c r="KJH60" s="144"/>
      <c r="KJI60" s="141"/>
      <c r="KJJ60" s="141"/>
      <c r="KJK60" s="142"/>
      <c r="KJL60" s="142"/>
      <c r="KJM60" s="143"/>
      <c r="KJN60" s="144"/>
      <c r="KJO60" s="144"/>
      <c r="KJP60" s="144"/>
      <c r="KJQ60" s="141"/>
      <c r="KJR60" s="141"/>
      <c r="KJS60" s="142"/>
      <c r="KJT60" s="142"/>
      <c r="KJU60" s="143"/>
      <c r="KJV60" s="144"/>
      <c r="KJW60" s="144"/>
      <c r="KJX60" s="144"/>
      <c r="KJY60" s="141"/>
      <c r="KJZ60" s="141"/>
      <c r="KKA60" s="142"/>
      <c r="KKB60" s="142"/>
      <c r="KKC60" s="143"/>
      <c r="KKD60" s="144"/>
      <c r="KKE60" s="144"/>
      <c r="KKF60" s="144"/>
      <c r="KKG60" s="141"/>
      <c r="KKH60" s="141"/>
      <c r="KKI60" s="142"/>
      <c r="KKJ60" s="142"/>
      <c r="KKK60" s="143"/>
      <c r="KKL60" s="144"/>
      <c r="KKM60" s="144"/>
      <c r="KKN60" s="144"/>
      <c r="KKO60" s="141"/>
      <c r="KKP60" s="141"/>
      <c r="KKQ60" s="142"/>
      <c r="KKR60" s="142"/>
      <c r="KKS60" s="143"/>
      <c r="KKT60" s="144"/>
      <c r="KKU60" s="144"/>
      <c r="KKV60" s="144"/>
      <c r="KKW60" s="141"/>
      <c r="KKX60" s="141"/>
      <c r="KKY60" s="142"/>
      <c r="KKZ60" s="142"/>
      <c r="KLA60" s="143"/>
      <c r="KLB60" s="144"/>
      <c r="KLC60" s="144"/>
      <c r="KLD60" s="144"/>
      <c r="KLE60" s="141"/>
      <c r="KLF60" s="141"/>
      <c r="KLG60" s="142"/>
      <c r="KLH60" s="142"/>
      <c r="KLI60" s="143"/>
      <c r="KLJ60" s="144"/>
      <c r="KLK60" s="144"/>
      <c r="KLL60" s="144"/>
      <c r="KLM60" s="141"/>
      <c r="KLN60" s="141"/>
      <c r="KLO60" s="142"/>
      <c r="KLP60" s="142"/>
      <c r="KLQ60" s="143"/>
      <c r="KLR60" s="144"/>
      <c r="KLS60" s="144"/>
      <c r="KLT60" s="144"/>
      <c r="KLU60" s="141"/>
      <c r="KLV60" s="141"/>
      <c r="KLW60" s="142"/>
      <c r="KLX60" s="142"/>
      <c r="KLY60" s="143"/>
      <c r="KLZ60" s="144"/>
      <c r="KMA60" s="144"/>
      <c r="KMB60" s="144"/>
      <c r="KMC60" s="141"/>
      <c r="KMD60" s="141"/>
      <c r="KME60" s="142"/>
      <c r="KMF60" s="142"/>
      <c r="KMG60" s="143"/>
      <c r="KMH60" s="144"/>
      <c r="KMI60" s="144"/>
      <c r="KMJ60" s="144"/>
      <c r="KMK60" s="141"/>
      <c r="KML60" s="141"/>
      <c r="KMM60" s="142"/>
      <c r="KMN60" s="142"/>
      <c r="KMO60" s="143"/>
      <c r="KMP60" s="144"/>
      <c r="KMQ60" s="144"/>
      <c r="KMR60" s="144"/>
      <c r="KMS60" s="141"/>
      <c r="KMT60" s="141"/>
      <c r="KMU60" s="142"/>
      <c r="KMV60" s="142"/>
      <c r="KMW60" s="143"/>
      <c r="KMX60" s="144"/>
      <c r="KMY60" s="144"/>
      <c r="KMZ60" s="144"/>
      <c r="KNA60" s="141"/>
      <c r="KNB60" s="141"/>
      <c r="KNC60" s="142"/>
      <c r="KND60" s="142"/>
      <c r="KNE60" s="143"/>
      <c r="KNF60" s="144"/>
      <c r="KNG60" s="144"/>
      <c r="KNH60" s="144"/>
      <c r="KNI60" s="141"/>
      <c r="KNJ60" s="141"/>
      <c r="KNK60" s="142"/>
      <c r="KNL60" s="142"/>
      <c r="KNM60" s="143"/>
      <c r="KNN60" s="144"/>
      <c r="KNO60" s="144"/>
      <c r="KNP60" s="144"/>
      <c r="KNQ60" s="141"/>
      <c r="KNR60" s="141"/>
      <c r="KNS60" s="142"/>
      <c r="KNT60" s="142"/>
      <c r="KNU60" s="143"/>
      <c r="KNV60" s="144"/>
      <c r="KNW60" s="144"/>
      <c r="KNX60" s="144"/>
      <c r="KNY60" s="141"/>
      <c r="KNZ60" s="141"/>
      <c r="KOA60" s="142"/>
      <c r="KOB60" s="142"/>
      <c r="KOC60" s="143"/>
      <c r="KOD60" s="144"/>
      <c r="KOE60" s="144"/>
      <c r="KOF60" s="144"/>
      <c r="KOG60" s="141"/>
      <c r="KOH60" s="141"/>
      <c r="KOI60" s="142"/>
      <c r="KOJ60" s="142"/>
      <c r="KOK60" s="143"/>
      <c r="KOL60" s="144"/>
      <c r="KOM60" s="144"/>
      <c r="KON60" s="144"/>
      <c r="KOO60" s="141"/>
      <c r="KOP60" s="141"/>
      <c r="KOQ60" s="142"/>
      <c r="KOR60" s="142"/>
      <c r="KOS60" s="143"/>
      <c r="KOT60" s="144"/>
      <c r="KOU60" s="144"/>
      <c r="KOV60" s="144"/>
      <c r="KOW60" s="141"/>
      <c r="KOX60" s="141"/>
      <c r="KOY60" s="142"/>
      <c r="KOZ60" s="142"/>
      <c r="KPA60" s="143"/>
      <c r="KPB60" s="144"/>
      <c r="KPC60" s="144"/>
      <c r="KPD60" s="144"/>
      <c r="KPE60" s="141"/>
      <c r="KPF60" s="141"/>
      <c r="KPG60" s="142"/>
      <c r="KPH60" s="142"/>
      <c r="KPI60" s="143"/>
      <c r="KPJ60" s="144"/>
      <c r="KPK60" s="144"/>
      <c r="KPL60" s="144"/>
      <c r="KPM60" s="141"/>
      <c r="KPN60" s="141"/>
      <c r="KPO60" s="142"/>
      <c r="KPP60" s="142"/>
      <c r="KPQ60" s="143"/>
      <c r="KPR60" s="144"/>
      <c r="KPS60" s="144"/>
      <c r="KPT60" s="144"/>
      <c r="KPU60" s="141"/>
      <c r="KPV60" s="141"/>
      <c r="KPW60" s="142"/>
      <c r="KPX60" s="142"/>
      <c r="KPY60" s="143"/>
      <c r="KPZ60" s="144"/>
      <c r="KQA60" s="144"/>
      <c r="KQB60" s="144"/>
      <c r="KQC60" s="141"/>
      <c r="KQD60" s="141"/>
      <c r="KQE60" s="142"/>
      <c r="KQF60" s="142"/>
      <c r="KQG60" s="143"/>
      <c r="KQH60" s="144"/>
      <c r="KQI60" s="144"/>
      <c r="KQJ60" s="144"/>
      <c r="KQK60" s="141"/>
      <c r="KQL60" s="141"/>
      <c r="KQM60" s="142"/>
      <c r="KQN60" s="142"/>
      <c r="KQO60" s="143"/>
      <c r="KQP60" s="144"/>
      <c r="KQQ60" s="144"/>
      <c r="KQR60" s="144"/>
      <c r="KQS60" s="141"/>
      <c r="KQT60" s="141"/>
      <c r="KQU60" s="142"/>
      <c r="KQV60" s="142"/>
      <c r="KQW60" s="143"/>
      <c r="KQX60" s="144"/>
      <c r="KQY60" s="144"/>
      <c r="KQZ60" s="144"/>
      <c r="KRA60" s="141"/>
      <c r="KRB60" s="141"/>
      <c r="KRC60" s="142"/>
      <c r="KRD60" s="142"/>
      <c r="KRE60" s="143"/>
      <c r="KRF60" s="144"/>
      <c r="KRG60" s="144"/>
      <c r="KRH60" s="144"/>
      <c r="KRI60" s="141"/>
      <c r="KRJ60" s="141"/>
      <c r="KRK60" s="142"/>
      <c r="KRL60" s="142"/>
      <c r="KRM60" s="143"/>
      <c r="KRN60" s="144"/>
      <c r="KRO60" s="144"/>
      <c r="KRP60" s="144"/>
      <c r="KRQ60" s="141"/>
      <c r="KRR60" s="141"/>
      <c r="KRS60" s="142"/>
      <c r="KRT60" s="142"/>
      <c r="KRU60" s="143"/>
      <c r="KRV60" s="144"/>
      <c r="KRW60" s="144"/>
      <c r="KRX60" s="144"/>
      <c r="KRY60" s="141"/>
      <c r="KRZ60" s="141"/>
      <c r="KSA60" s="142"/>
      <c r="KSB60" s="142"/>
      <c r="KSC60" s="143"/>
      <c r="KSD60" s="144"/>
      <c r="KSE60" s="144"/>
      <c r="KSF60" s="144"/>
      <c r="KSG60" s="141"/>
      <c r="KSH60" s="141"/>
      <c r="KSI60" s="142"/>
      <c r="KSJ60" s="142"/>
      <c r="KSK60" s="143"/>
      <c r="KSL60" s="144"/>
      <c r="KSM60" s="144"/>
      <c r="KSN60" s="144"/>
      <c r="KSO60" s="141"/>
      <c r="KSP60" s="141"/>
      <c r="KSQ60" s="142"/>
      <c r="KSR60" s="142"/>
      <c r="KSS60" s="143"/>
      <c r="KST60" s="144"/>
      <c r="KSU60" s="144"/>
      <c r="KSV60" s="144"/>
      <c r="KSW60" s="141"/>
      <c r="KSX60" s="141"/>
      <c r="KSY60" s="142"/>
      <c r="KSZ60" s="142"/>
      <c r="KTA60" s="143"/>
      <c r="KTB60" s="144"/>
      <c r="KTC60" s="144"/>
      <c r="KTD60" s="144"/>
      <c r="KTE60" s="141"/>
      <c r="KTF60" s="141"/>
      <c r="KTG60" s="142"/>
      <c r="KTH60" s="142"/>
      <c r="KTI60" s="143"/>
      <c r="KTJ60" s="144"/>
      <c r="KTK60" s="144"/>
      <c r="KTL60" s="144"/>
      <c r="KTM60" s="141"/>
      <c r="KTN60" s="141"/>
      <c r="KTO60" s="142"/>
      <c r="KTP60" s="142"/>
      <c r="KTQ60" s="143"/>
      <c r="KTR60" s="144"/>
      <c r="KTS60" s="144"/>
      <c r="KTT60" s="144"/>
      <c r="KTU60" s="141"/>
      <c r="KTV60" s="141"/>
      <c r="KTW60" s="142"/>
      <c r="KTX60" s="142"/>
      <c r="KTY60" s="143"/>
      <c r="KTZ60" s="144"/>
      <c r="KUA60" s="144"/>
      <c r="KUB60" s="144"/>
      <c r="KUC60" s="141"/>
      <c r="KUD60" s="141"/>
      <c r="KUE60" s="142"/>
      <c r="KUF60" s="142"/>
      <c r="KUG60" s="143"/>
      <c r="KUH60" s="144"/>
      <c r="KUI60" s="144"/>
      <c r="KUJ60" s="144"/>
      <c r="KUK60" s="141"/>
      <c r="KUL60" s="141"/>
      <c r="KUM60" s="142"/>
      <c r="KUN60" s="142"/>
      <c r="KUO60" s="143"/>
      <c r="KUP60" s="144"/>
      <c r="KUQ60" s="144"/>
      <c r="KUR60" s="144"/>
      <c r="KUS60" s="141"/>
      <c r="KUT60" s="141"/>
      <c r="KUU60" s="142"/>
      <c r="KUV60" s="142"/>
      <c r="KUW60" s="143"/>
      <c r="KUX60" s="144"/>
      <c r="KUY60" s="144"/>
      <c r="KUZ60" s="144"/>
      <c r="KVA60" s="141"/>
      <c r="KVB60" s="141"/>
      <c r="KVC60" s="142"/>
      <c r="KVD60" s="142"/>
      <c r="KVE60" s="143"/>
      <c r="KVF60" s="144"/>
      <c r="KVG60" s="144"/>
      <c r="KVH60" s="144"/>
      <c r="KVI60" s="141"/>
      <c r="KVJ60" s="141"/>
      <c r="KVK60" s="142"/>
      <c r="KVL60" s="142"/>
      <c r="KVM60" s="143"/>
      <c r="KVN60" s="144"/>
      <c r="KVO60" s="144"/>
      <c r="KVP60" s="144"/>
      <c r="KVQ60" s="141"/>
      <c r="KVR60" s="141"/>
      <c r="KVS60" s="142"/>
      <c r="KVT60" s="142"/>
      <c r="KVU60" s="143"/>
      <c r="KVV60" s="144"/>
      <c r="KVW60" s="144"/>
      <c r="KVX60" s="144"/>
      <c r="KVY60" s="141"/>
      <c r="KVZ60" s="141"/>
      <c r="KWA60" s="142"/>
      <c r="KWB60" s="142"/>
      <c r="KWC60" s="143"/>
      <c r="KWD60" s="144"/>
      <c r="KWE60" s="144"/>
      <c r="KWF60" s="144"/>
      <c r="KWG60" s="141"/>
      <c r="KWH60" s="141"/>
      <c r="KWI60" s="142"/>
      <c r="KWJ60" s="142"/>
      <c r="KWK60" s="143"/>
      <c r="KWL60" s="144"/>
      <c r="KWM60" s="144"/>
      <c r="KWN60" s="144"/>
      <c r="KWO60" s="141"/>
      <c r="KWP60" s="141"/>
      <c r="KWQ60" s="142"/>
      <c r="KWR60" s="142"/>
      <c r="KWS60" s="143"/>
      <c r="KWT60" s="144"/>
      <c r="KWU60" s="144"/>
      <c r="KWV60" s="144"/>
      <c r="KWW60" s="141"/>
      <c r="KWX60" s="141"/>
      <c r="KWY60" s="142"/>
      <c r="KWZ60" s="142"/>
      <c r="KXA60" s="143"/>
      <c r="KXB60" s="144"/>
      <c r="KXC60" s="144"/>
      <c r="KXD60" s="144"/>
      <c r="KXE60" s="141"/>
      <c r="KXF60" s="141"/>
      <c r="KXG60" s="142"/>
      <c r="KXH60" s="142"/>
      <c r="KXI60" s="143"/>
      <c r="KXJ60" s="144"/>
      <c r="KXK60" s="144"/>
      <c r="KXL60" s="144"/>
      <c r="KXM60" s="141"/>
      <c r="KXN60" s="141"/>
      <c r="KXO60" s="142"/>
      <c r="KXP60" s="142"/>
      <c r="KXQ60" s="143"/>
      <c r="KXR60" s="144"/>
      <c r="KXS60" s="144"/>
      <c r="KXT60" s="144"/>
      <c r="KXU60" s="141"/>
      <c r="KXV60" s="141"/>
      <c r="KXW60" s="142"/>
      <c r="KXX60" s="142"/>
      <c r="KXY60" s="143"/>
      <c r="KXZ60" s="144"/>
      <c r="KYA60" s="144"/>
      <c r="KYB60" s="144"/>
      <c r="KYC60" s="141"/>
      <c r="KYD60" s="141"/>
      <c r="KYE60" s="142"/>
      <c r="KYF60" s="142"/>
      <c r="KYG60" s="143"/>
      <c r="KYH60" s="144"/>
      <c r="KYI60" s="144"/>
      <c r="KYJ60" s="144"/>
      <c r="KYK60" s="141"/>
      <c r="KYL60" s="141"/>
      <c r="KYM60" s="142"/>
      <c r="KYN60" s="142"/>
      <c r="KYO60" s="143"/>
      <c r="KYP60" s="144"/>
      <c r="KYQ60" s="144"/>
      <c r="KYR60" s="144"/>
      <c r="KYS60" s="141"/>
      <c r="KYT60" s="141"/>
      <c r="KYU60" s="142"/>
      <c r="KYV60" s="142"/>
      <c r="KYW60" s="143"/>
      <c r="KYX60" s="144"/>
      <c r="KYY60" s="144"/>
      <c r="KYZ60" s="144"/>
      <c r="KZA60" s="141"/>
      <c r="KZB60" s="141"/>
      <c r="KZC60" s="142"/>
      <c r="KZD60" s="142"/>
      <c r="KZE60" s="143"/>
      <c r="KZF60" s="144"/>
      <c r="KZG60" s="144"/>
      <c r="KZH60" s="144"/>
      <c r="KZI60" s="141"/>
      <c r="KZJ60" s="141"/>
      <c r="KZK60" s="142"/>
      <c r="KZL60" s="142"/>
      <c r="KZM60" s="143"/>
      <c r="KZN60" s="144"/>
      <c r="KZO60" s="144"/>
      <c r="KZP60" s="144"/>
      <c r="KZQ60" s="141"/>
      <c r="KZR60" s="141"/>
      <c r="KZS60" s="142"/>
      <c r="KZT60" s="142"/>
      <c r="KZU60" s="143"/>
      <c r="KZV60" s="144"/>
      <c r="KZW60" s="144"/>
      <c r="KZX60" s="144"/>
      <c r="KZY60" s="141"/>
      <c r="KZZ60" s="141"/>
      <c r="LAA60" s="142"/>
      <c r="LAB60" s="142"/>
      <c r="LAC60" s="143"/>
      <c r="LAD60" s="144"/>
      <c r="LAE60" s="144"/>
      <c r="LAF60" s="144"/>
      <c r="LAG60" s="141"/>
      <c r="LAH60" s="141"/>
      <c r="LAI60" s="142"/>
      <c r="LAJ60" s="142"/>
      <c r="LAK60" s="143"/>
      <c r="LAL60" s="144"/>
      <c r="LAM60" s="144"/>
      <c r="LAN60" s="144"/>
      <c r="LAO60" s="141"/>
      <c r="LAP60" s="141"/>
      <c r="LAQ60" s="142"/>
      <c r="LAR60" s="142"/>
      <c r="LAS60" s="143"/>
      <c r="LAT60" s="144"/>
      <c r="LAU60" s="144"/>
      <c r="LAV60" s="144"/>
      <c r="LAW60" s="141"/>
      <c r="LAX60" s="141"/>
      <c r="LAY60" s="142"/>
      <c r="LAZ60" s="142"/>
      <c r="LBA60" s="143"/>
      <c r="LBB60" s="144"/>
      <c r="LBC60" s="144"/>
      <c r="LBD60" s="144"/>
      <c r="LBE60" s="141"/>
      <c r="LBF60" s="141"/>
      <c r="LBG60" s="142"/>
      <c r="LBH60" s="142"/>
      <c r="LBI60" s="143"/>
      <c r="LBJ60" s="144"/>
      <c r="LBK60" s="144"/>
      <c r="LBL60" s="144"/>
      <c r="LBM60" s="141"/>
      <c r="LBN60" s="141"/>
      <c r="LBO60" s="142"/>
      <c r="LBP60" s="142"/>
      <c r="LBQ60" s="143"/>
      <c r="LBR60" s="144"/>
      <c r="LBS60" s="144"/>
      <c r="LBT60" s="144"/>
      <c r="LBU60" s="141"/>
      <c r="LBV60" s="141"/>
      <c r="LBW60" s="142"/>
      <c r="LBX60" s="142"/>
      <c r="LBY60" s="143"/>
      <c r="LBZ60" s="144"/>
      <c r="LCA60" s="144"/>
      <c r="LCB60" s="144"/>
      <c r="LCC60" s="141"/>
      <c r="LCD60" s="141"/>
      <c r="LCE60" s="142"/>
      <c r="LCF60" s="142"/>
      <c r="LCG60" s="143"/>
      <c r="LCH60" s="144"/>
      <c r="LCI60" s="144"/>
      <c r="LCJ60" s="144"/>
      <c r="LCK60" s="141"/>
      <c r="LCL60" s="141"/>
      <c r="LCM60" s="142"/>
      <c r="LCN60" s="142"/>
      <c r="LCO60" s="143"/>
      <c r="LCP60" s="144"/>
      <c r="LCQ60" s="144"/>
      <c r="LCR60" s="144"/>
      <c r="LCS60" s="141"/>
      <c r="LCT60" s="141"/>
      <c r="LCU60" s="142"/>
      <c r="LCV60" s="142"/>
      <c r="LCW60" s="143"/>
      <c r="LCX60" s="144"/>
      <c r="LCY60" s="144"/>
      <c r="LCZ60" s="144"/>
      <c r="LDA60" s="141"/>
      <c r="LDB60" s="141"/>
      <c r="LDC60" s="142"/>
      <c r="LDD60" s="142"/>
      <c r="LDE60" s="143"/>
      <c r="LDF60" s="144"/>
      <c r="LDG60" s="144"/>
      <c r="LDH60" s="144"/>
      <c r="LDI60" s="141"/>
      <c r="LDJ60" s="141"/>
      <c r="LDK60" s="142"/>
      <c r="LDL60" s="142"/>
      <c r="LDM60" s="143"/>
      <c r="LDN60" s="144"/>
      <c r="LDO60" s="144"/>
      <c r="LDP60" s="144"/>
      <c r="LDQ60" s="141"/>
      <c r="LDR60" s="141"/>
      <c r="LDS60" s="142"/>
      <c r="LDT60" s="142"/>
      <c r="LDU60" s="143"/>
      <c r="LDV60" s="144"/>
      <c r="LDW60" s="144"/>
      <c r="LDX60" s="144"/>
      <c r="LDY60" s="141"/>
      <c r="LDZ60" s="141"/>
      <c r="LEA60" s="142"/>
      <c r="LEB60" s="142"/>
      <c r="LEC60" s="143"/>
      <c r="LED60" s="144"/>
      <c r="LEE60" s="144"/>
      <c r="LEF60" s="144"/>
      <c r="LEG60" s="141"/>
      <c r="LEH60" s="141"/>
      <c r="LEI60" s="142"/>
      <c r="LEJ60" s="142"/>
      <c r="LEK60" s="143"/>
      <c r="LEL60" s="144"/>
      <c r="LEM60" s="144"/>
      <c r="LEN60" s="144"/>
      <c r="LEO60" s="141"/>
      <c r="LEP60" s="141"/>
      <c r="LEQ60" s="142"/>
      <c r="LER60" s="142"/>
      <c r="LES60" s="143"/>
      <c r="LET60" s="144"/>
      <c r="LEU60" s="144"/>
      <c r="LEV60" s="144"/>
      <c r="LEW60" s="141"/>
      <c r="LEX60" s="141"/>
      <c r="LEY60" s="142"/>
      <c r="LEZ60" s="142"/>
      <c r="LFA60" s="143"/>
      <c r="LFB60" s="144"/>
      <c r="LFC60" s="144"/>
      <c r="LFD60" s="144"/>
      <c r="LFE60" s="141"/>
      <c r="LFF60" s="141"/>
      <c r="LFG60" s="142"/>
      <c r="LFH60" s="142"/>
      <c r="LFI60" s="143"/>
      <c r="LFJ60" s="144"/>
      <c r="LFK60" s="144"/>
      <c r="LFL60" s="144"/>
      <c r="LFM60" s="141"/>
      <c r="LFN60" s="141"/>
      <c r="LFO60" s="142"/>
      <c r="LFP60" s="142"/>
      <c r="LFQ60" s="143"/>
      <c r="LFR60" s="144"/>
      <c r="LFS60" s="144"/>
      <c r="LFT60" s="144"/>
      <c r="LFU60" s="141"/>
      <c r="LFV60" s="141"/>
      <c r="LFW60" s="142"/>
      <c r="LFX60" s="142"/>
      <c r="LFY60" s="143"/>
      <c r="LFZ60" s="144"/>
      <c r="LGA60" s="144"/>
      <c r="LGB60" s="144"/>
      <c r="LGC60" s="141"/>
      <c r="LGD60" s="141"/>
      <c r="LGE60" s="142"/>
      <c r="LGF60" s="142"/>
      <c r="LGG60" s="143"/>
      <c r="LGH60" s="144"/>
      <c r="LGI60" s="144"/>
      <c r="LGJ60" s="144"/>
      <c r="LGK60" s="141"/>
      <c r="LGL60" s="141"/>
      <c r="LGM60" s="142"/>
      <c r="LGN60" s="142"/>
      <c r="LGO60" s="143"/>
      <c r="LGP60" s="144"/>
      <c r="LGQ60" s="144"/>
      <c r="LGR60" s="144"/>
      <c r="LGS60" s="141"/>
      <c r="LGT60" s="141"/>
      <c r="LGU60" s="142"/>
      <c r="LGV60" s="142"/>
      <c r="LGW60" s="143"/>
      <c r="LGX60" s="144"/>
      <c r="LGY60" s="144"/>
      <c r="LGZ60" s="144"/>
      <c r="LHA60" s="141"/>
      <c r="LHB60" s="141"/>
      <c r="LHC60" s="142"/>
      <c r="LHD60" s="142"/>
      <c r="LHE60" s="143"/>
      <c r="LHF60" s="144"/>
      <c r="LHG60" s="144"/>
      <c r="LHH60" s="144"/>
      <c r="LHI60" s="141"/>
      <c r="LHJ60" s="141"/>
      <c r="LHK60" s="142"/>
      <c r="LHL60" s="142"/>
      <c r="LHM60" s="143"/>
      <c r="LHN60" s="144"/>
      <c r="LHO60" s="144"/>
      <c r="LHP60" s="144"/>
      <c r="LHQ60" s="141"/>
      <c r="LHR60" s="141"/>
      <c r="LHS60" s="142"/>
      <c r="LHT60" s="142"/>
      <c r="LHU60" s="143"/>
      <c r="LHV60" s="144"/>
      <c r="LHW60" s="144"/>
      <c r="LHX60" s="144"/>
      <c r="LHY60" s="141"/>
      <c r="LHZ60" s="141"/>
      <c r="LIA60" s="142"/>
      <c r="LIB60" s="142"/>
      <c r="LIC60" s="143"/>
      <c r="LID60" s="144"/>
      <c r="LIE60" s="144"/>
      <c r="LIF60" s="144"/>
      <c r="LIG60" s="141"/>
      <c r="LIH60" s="141"/>
      <c r="LII60" s="142"/>
      <c r="LIJ60" s="142"/>
      <c r="LIK60" s="143"/>
      <c r="LIL60" s="144"/>
      <c r="LIM60" s="144"/>
      <c r="LIN60" s="144"/>
      <c r="LIO60" s="141"/>
      <c r="LIP60" s="141"/>
      <c r="LIQ60" s="142"/>
      <c r="LIR60" s="142"/>
      <c r="LIS60" s="143"/>
      <c r="LIT60" s="144"/>
      <c r="LIU60" s="144"/>
      <c r="LIV60" s="144"/>
      <c r="LIW60" s="141"/>
      <c r="LIX60" s="141"/>
      <c r="LIY60" s="142"/>
      <c r="LIZ60" s="142"/>
      <c r="LJA60" s="143"/>
      <c r="LJB60" s="144"/>
      <c r="LJC60" s="144"/>
      <c r="LJD60" s="144"/>
      <c r="LJE60" s="141"/>
      <c r="LJF60" s="141"/>
      <c r="LJG60" s="142"/>
      <c r="LJH60" s="142"/>
      <c r="LJI60" s="143"/>
      <c r="LJJ60" s="144"/>
      <c r="LJK60" s="144"/>
      <c r="LJL60" s="144"/>
      <c r="LJM60" s="141"/>
      <c r="LJN60" s="141"/>
      <c r="LJO60" s="142"/>
      <c r="LJP60" s="142"/>
      <c r="LJQ60" s="143"/>
      <c r="LJR60" s="144"/>
      <c r="LJS60" s="144"/>
      <c r="LJT60" s="144"/>
      <c r="LJU60" s="141"/>
      <c r="LJV60" s="141"/>
      <c r="LJW60" s="142"/>
      <c r="LJX60" s="142"/>
      <c r="LJY60" s="143"/>
      <c r="LJZ60" s="144"/>
      <c r="LKA60" s="144"/>
      <c r="LKB60" s="144"/>
      <c r="LKC60" s="141"/>
      <c r="LKD60" s="141"/>
      <c r="LKE60" s="142"/>
      <c r="LKF60" s="142"/>
      <c r="LKG60" s="143"/>
      <c r="LKH60" s="144"/>
      <c r="LKI60" s="144"/>
      <c r="LKJ60" s="144"/>
      <c r="LKK60" s="141"/>
      <c r="LKL60" s="141"/>
      <c r="LKM60" s="142"/>
      <c r="LKN60" s="142"/>
      <c r="LKO60" s="143"/>
      <c r="LKP60" s="144"/>
      <c r="LKQ60" s="144"/>
      <c r="LKR60" s="144"/>
      <c r="LKS60" s="141"/>
      <c r="LKT60" s="141"/>
      <c r="LKU60" s="142"/>
      <c r="LKV60" s="142"/>
      <c r="LKW60" s="143"/>
      <c r="LKX60" s="144"/>
      <c r="LKY60" s="144"/>
      <c r="LKZ60" s="144"/>
      <c r="LLA60" s="141"/>
      <c r="LLB60" s="141"/>
      <c r="LLC60" s="142"/>
      <c r="LLD60" s="142"/>
      <c r="LLE60" s="143"/>
      <c r="LLF60" s="144"/>
      <c r="LLG60" s="144"/>
      <c r="LLH60" s="144"/>
      <c r="LLI60" s="141"/>
      <c r="LLJ60" s="141"/>
      <c r="LLK60" s="142"/>
      <c r="LLL60" s="142"/>
      <c r="LLM60" s="143"/>
      <c r="LLN60" s="144"/>
      <c r="LLO60" s="144"/>
      <c r="LLP60" s="144"/>
      <c r="LLQ60" s="141"/>
      <c r="LLR60" s="141"/>
      <c r="LLS60" s="142"/>
      <c r="LLT60" s="142"/>
      <c r="LLU60" s="143"/>
      <c r="LLV60" s="144"/>
      <c r="LLW60" s="144"/>
      <c r="LLX60" s="144"/>
      <c r="LLY60" s="141"/>
      <c r="LLZ60" s="141"/>
      <c r="LMA60" s="142"/>
      <c r="LMB60" s="142"/>
      <c r="LMC60" s="143"/>
      <c r="LMD60" s="144"/>
      <c r="LME60" s="144"/>
      <c r="LMF60" s="144"/>
      <c r="LMG60" s="141"/>
      <c r="LMH60" s="141"/>
      <c r="LMI60" s="142"/>
      <c r="LMJ60" s="142"/>
      <c r="LMK60" s="143"/>
      <c r="LML60" s="144"/>
      <c r="LMM60" s="144"/>
      <c r="LMN60" s="144"/>
      <c r="LMO60" s="141"/>
      <c r="LMP60" s="141"/>
      <c r="LMQ60" s="142"/>
      <c r="LMR60" s="142"/>
      <c r="LMS60" s="143"/>
      <c r="LMT60" s="144"/>
      <c r="LMU60" s="144"/>
      <c r="LMV60" s="144"/>
      <c r="LMW60" s="141"/>
      <c r="LMX60" s="141"/>
      <c r="LMY60" s="142"/>
      <c r="LMZ60" s="142"/>
      <c r="LNA60" s="143"/>
      <c r="LNB60" s="144"/>
      <c r="LNC60" s="144"/>
      <c r="LND60" s="144"/>
      <c r="LNE60" s="141"/>
      <c r="LNF60" s="141"/>
      <c r="LNG60" s="142"/>
      <c r="LNH60" s="142"/>
      <c r="LNI60" s="143"/>
      <c r="LNJ60" s="144"/>
      <c r="LNK60" s="144"/>
      <c r="LNL60" s="144"/>
      <c r="LNM60" s="141"/>
      <c r="LNN60" s="141"/>
      <c r="LNO60" s="142"/>
      <c r="LNP60" s="142"/>
      <c r="LNQ60" s="143"/>
      <c r="LNR60" s="144"/>
      <c r="LNS60" s="144"/>
      <c r="LNT60" s="144"/>
      <c r="LNU60" s="141"/>
      <c r="LNV60" s="141"/>
      <c r="LNW60" s="142"/>
      <c r="LNX60" s="142"/>
      <c r="LNY60" s="143"/>
      <c r="LNZ60" s="144"/>
      <c r="LOA60" s="144"/>
      <c r="LOB60" s="144"/>
      <c r="LOC60" s="141"/>
      <c r="LOD60" s="141"/>
      <c r="LOE60" s="142"/>
      <c r="LOF60" s="142"/>
      <c r="LOG60" s="143"/>
      <c r="LOH60" s="144"/>
      <c r="LOI60" s="144"/>
      <c r="LOJ60" s="144"/>
      <c r="LOK60" s="141"/>
      <c r="LOL60" s="141"/>
      <c r="LOM60" s="142"/>
      <c r="LON60" s="142"/>
      <c r="LOO60" s="143"/>
      <c r="LOP60" s="144"/>
      <c r="LOQ60" s="144"/>
      <c r="LOR60" s="144"/>
      <c r="LOS60" s="141"/>
      <c r="LOT60" s="141"/>
      <c r="LOU60" s="142"/>
      <c r="LOV60" s="142"/>
      <c r="LOW60" s="143"/>
      <c r="LOX60" s="144"/>
      <c r="LOY60" s="144"/>
      <c r="LOZ60" s="144"/>
      <c r="LPA60" s="141"/>
      <c r="LPB60" s="141"/>
      <c r="LPC60" s="142"/>
      <c r="LPD60" s="142"/>
      <c r="LPE60" s="143"/>
      <c r="LPF60" s="144"/>
      <c r="LPG60" s="144"/>
      <c r="LPH60" s="144"/>
      <c r="LPI60" s="141"/>
      <c r="LPJ60" s="141"/>
      <c r="LPK60" s="142"/>
      <c r="LPL60" s="142"/>
      <c r="LPM60" s="143"/>
      <c r="LPN60" s="144"/>
      <c r="LPO60" s="144"/>
      <c r="LPP60" s="144"/>
      <c r="LPQ60" s="141"/>
      <c r="LPR60" s="141"/>
      <c r="LPS60" s="142"/>
      <c r="LPT60" s="142"/>
      <c r="LPU60" s="143"/>
      <c r="LPV60" s="144"/>
      <c r="LPW60" s="144"/>
      <c r="LPX60" s="144"/>
      <c r="LPY60" s="141"/>
      <c r="LPZ60" s="141"/>
      <c r="LQA60" s="142"/>
      <c r="LQB60" s="142"/>
      <c r="LQC60" s="143"/>
      <c r="LQD60" s="144"/>
      <c r="LQE60" s="144"/>
      <c r="LQF60" s="144"/>
      <c r="LQG60" s="141"/>
      <c r="LQH60" s="141"/>
      <c r="LQI60" s="142"/>
      <c r="LQJ60" s="142"/>
      <c r="LQK60" s="143"/>
      <c r="LQL60" s="144"/>
      <c r="LQM60" s="144"/>
      <c r="LQN60" s="144"/>
      <c r="LQO60" s="141"/>
      <c r="LQP60" s="141"/>
      <c r="LQQ60" s="142"/>
      <c r="LQR60" s="142"/>
      <c r="LQS60" s="143"/>
      <c r="LQT60" s="144"/>
      <c r="LQU60" s="144"/>
      <c r="LQV60" s="144"/>
      <c r="LQW60" s="141"/>
      <c r="LQX60" s="141"/>
      <c r="LQY60" s="142"/>
      <c r="LQZ60" s="142"/>
      <c r="LRA60" s="143"/>
      <c r="LRB60" s="144"/>
      <c r="LRC60" s="144"/>
      <c r="LRD60" s="144"/>
      <c r="LRE60" s="141"/>
      <c r="LRF60" s="141"/>
      <c r="LRG60" s="142"/>
      <c r="LRH60" s="142"/>
      <c r="LRI60" s="143"/>
      <c r="LRJ60" s="144"/>
      <c r="LRK60" s="144"/>
      <c r="LRL60" s="144"/>
      <c r="LRM60" s="141"/>
      <c r="LRN60" s="141"/>
      <c r="LRO60" s="142"/>
      <c r="LRP60" s="142"/>
      <c r="LRQ60" s="143"/>
      <c r="LRR60" s="144"/>
      <c r="LRS60" s="144"/>
      <c r="LRT60" s="144"/>
      <c r="LRU60" s="141"/>
      <c r="LRV60" s="141"/>
      <c r="LRW60" s="142"/>
      <c r="LRX60" s="142"/>
      <c r="LRY60" s="143"/>
      <c r="LRZ60" s="144"/>
      <c r="LSA60" s="144"/>
      <c r="LSB60" s="144"/>
      <c r="LSC60" s="141"/>
      <c r="LSD60" s="141"/>
      <c r="LSE60" s="142"/>
      <c r="LSF60" s="142"/>
      <c r="LSG60" s="143"/>
      <c r="LSH60" s="144"/>
      <c r="LSI60" s="144"/>
      <c r="LSJ60" s="144"/>
      <c r="LSK60" s="141"/>
      <c r="LSL60" s="141"/>
      <c r="LSM60" s="142"/>
      <c r="LSN60" s="142"/>
      <c r="LSO60" s="143"/>
      <c r="LSP60" s="144"/>
      <c r="LSQ60" s="144"/>
      <c r="LSR60" s="144"/>
      <c r="LSS60" s="141"/>
      <c r="LST60" s="141"/>
      <c r="LSU60" s="142"/>
      <c r="LSV60" s="142"/>
      <c r="LSW60" s="143"/>
      <c r="LSX60" s="144"/>
      <c r="LSY60" s="144"/>
      <c r="LSZ60" s="144"/>
      <c r="LTA60" s="141"/>
      <c r="LTB60" s="141"/>
      <c r="LTC60" s="142"/>
      <c r="LTD60" s="142"/>
      <c r="LTE60" s="143"/>
      <c r="LTF60" s="144"/>
      <c r="LTG60" s="144"/>
      <c r="LTH60" s="144"/>
      <c r="LTI60" s="141"/>
      <c r="LTJ60" s="141"/>
      <c r="LTK60" s="142"/>
      <c r="LTL60" s="142"/>
      <c r="LTM60" s="143"/>
      <c r="LTN60" s="144"/>
      <c r="LTO60" s="144"/>
      <c r="LTP60" s="144"/>
      <c r="LTQ60" s="141"/>
      <c r="LTR60" s="141"/>
      <c r="LTS60" s="142"/>
      <c r="LTT60" s="142"/>
      <c r="LTU60" s="143"/>
      <c r="LTV60" s="144"/>
      <c r="LTW60" s="144"/>
      <c r="LTX60" s="144"/>
      <c r="LTY60" s="141"/>
      <c r="LTZ60" s="141"/>
      <c r="LUA60" s="142"/>
      <c r="LUB60" s="142"/>
      <c r="LUC60" s="143"/>
      <c r="LUD60" s="144"/>
      <c r="LUE60" s="144"/>
      <c r="LUF60" s="144"/>
      <c r="LUG60" s="141"/>
      <c r="LUH60" s="141"/>
      <c r="LUI60" s="142"/>
      <c r="LUJ60" s="142"/>
      <c r="LUK60" s="143"/>
      <c r="LUL60" s="144"/>
      <c r="LUM60" s="144"/>
      <c r="LUN60" s="144"/>
      <c r="LUO60" s="141"/>
      <c r="LUP60" s="141"/>
      <c r="LUQ60" s="142"/>
      <c r="LUR60" s="142"/>
      <c r="LUS60" s="143"/>
      <c r="LUT60" s="144"/>
      <c r="LUU60" s="144"/>
      <c r="LUV60" s="144"/>
      <c r="LUW60" s="141"/>
      <c r="LUX60" s="141"/>
      <c r="LUY60" s="142"/>
      <c r="LUZ60" s="142"/>
      <c r="LVA60" s="143"/>
      <c r="LVB60" s="144"/>
      <c r="LVC60" s="144"/>
      <c r="LVD60" s="144"/>
      <c r="LVE60" s="141"/>
      <c r="LVF60" s="141"/>
      <c r="LVG60" s="142"/>
      <c r="LVH60" s="142"/>
      <c r="LVI60" s="143"/>
      <c r="LVJ60" s="144"/>
      <c r="LVK60" s="144"/>
      <c r="LVL60" s="144"/>
      <c r="LVM60" s="141"/>
      <c r="LVN60" s="141"/>
      <c r="LVO60" s="142"/>
      <c r="LVP60" s="142"/>
      <c r="LVQ60" s="143"/>
      <c r="LVR60" s="144"/>
      <c r="LVS60" s="144"/>
      <c r="LVT60" s="144"/>
      <c r="LVU60" s="141"/>
      <c r="LVV60" s="141"/>
      <c r="LVW60" s="142"/>
      <c r="LVX60" s="142"/>
      <c r="LVY60" s="143"/>
      <c r="LVZ60" s="144"/>
      <c r="LWA60" s="144"/>
      <c r="LWB60" s="144"/>
      <c r="LWC60" s="141"/>
      <c r="LWD60" s="141"/>
      <c r="LWE60" s="142"/>
      <c r="LWF60" s="142"/>
      <c r="LWG60" s="143"/>
      <c r="LWH60" s="144"/>
      <c r="LWI60" s="144"/>
      <c r="LWJ60" s="144"/>
      <c r="LWK60" s="141"/>
      <c r="LWL60" s="141"/>
      <c r="LWM60" s="142"/>
      <c r="LWN60" s="142"/>
      <c r="LWO60" s="143"/>
      <c r="LWP60" s="144"/>
      <c r="LWQ60" s="144"/>
      <c r="LWR60" s="144"/>
      <c r="LWS60" s="141"/>
      <c r="LWT60" s="141"/>
      <c r="LWU60" s="142"/>
      <c r="LWV60" s="142"/>
      <c r="LWW60" s="143"/>
      <c r="LWX60" s="144"/>
      <c r="LWY60" s="144"/>
      <c r="LWZ60" s="144"/>
      <c r="LXA60" s="141"/>
      <c r="LXB60" s="141"/>
      <c r="LXC60" s="142"/>
      <c r="LXD60" s="142"/>
      <c r="LXE60" s="143"/>
      <c r="LXF60" s="144"/>
      <c r="LXG60" s="144"/>
      <c r="LXH60" s="144"/>
      <c r="LXI60" s="141"/>
      <c r="LXJ60" s="141"/>
      <c r="LXK60" s="142"/>
      <c r="LXL60" s="142"/>
      <c r="LXM60" s="143"/>
      <c r="LXN60" s="144"/>
      <c r="LXO60" s="144"/>
      <c r="LXP60" s="144"/>
      <c r="LXQ60" s="141"/>
      <c r="LXR60" s="141"/>
      <c r="LXS60" s="142"/>
      <c r="LXT60" s="142"/>
      <c r="LXU60" s="143"/>
      <c r="LXV60" s="144"/>
      <c r="LXW60" s="144"/>
      <c r="LXX60" s="144"/>
      <c r="LXY60" s="141"/>
      <c r="LXZ60" s="141"/>
      <c r="LYA60" s="142"/>
      <c r="LYB60" s="142"/>
      <c r="LYC60" s="143"/>
      <c r="LYD60" s="144"/>
      <c r="LYE60" s="144"/>
      <c r="LYF60" s="144"/>
      <c r="LYG60" s="141"/>
      <c r="LYH60" s="141"/>
      <c r="LYI60" s="142"/>
      <c r="LYJ60" s="142"/>
      <c r="LYK60" s="143"/>
      <c r="LYL60" s="144"/>
      <c r="LYM60" s="144"/>
      <c r="LYN60" s="144"/>
      <c r="LYO60" s="141"/>
      <c r="LYP60" s="141"/>
      <c r="LYQ60" s="142"/>
      <c r="LYR60" s="142"/>
      <c r="LYS60" s="143"/>
      <c r="LYT60" s="144"/>
      <c r="LYU60" s="144"/>
      <c r="LYV60" s="144"/>
      <c r="LYW60" s="141"/>
      <c r="LYX60" s="141"/>
      <c r="LYY60" s="142"/>
      <c r="LYZ60" s="142"/>
      <c r="LZA60" s="143"/>
      <c r="LZB60" s="144"/>
      <c r="LZC60" s="144"/>
      <c r="LZD60" s="144"/>
      <c r="LZE60" s="141"/>
      <c r="LZF60" s="141"/>
      <c r="LZG60" s="142"/>
      <c r="LZH60" s="142"/>
      <c r="LZI60" s="143"/>
      <c r="LZJ60" s="144"/>
      <c r="LZK60" s="144"/>
      <c r="LZL60" s="144"/>
      <c r="LZM60" s="141"/>
      <c r="LZN60" s="141"/>
      <c r="LZO60" s="142"/>
      <c r="LZP60" s="142"/>
      <c r="LZQ60" s="143"/>
      <c r="LZR60" s="144"/>
      <c r="LZS60" s="144"/>
      <c r="LZT60" s="144"/>
      <c r="LZU60" s="141"/>
      <c r="LZV60" s="141"/>
      <c r="LZW60" s="142"/>
      <c r="LZX60" s="142"/>
      <c r="LZY60" s="143"/>
      <c r="LZZ60" s="144"/>
      <c r="MAA60" s="144"/>
      <c r="MAB60" s="144"/>
      <c r="MAC60" s="141"/>
      <c r="MAD60" s="141"/>
      <c r="MAE60" s="142"/>
      <c r="MAF60" s="142"/>
      <c r="MAG60" s="143"/>
      <c r="MAH60" s="144"/>
      <c r="MAI60" s="144"/>
      <c r="MAJ60" s="144"/>
      <c r="MAK60" s="141"/>
      <c r="MAL60" s="141"/>
      <c r="MAM60" s="142"/>
      <c r="MAN60" s="142"/>
      <c r="MAO60" s="143"/>
      <c r="MAP60" s="144"/>
      <c r="MAQ60" s="144"/>
      <c r="MAR60" s="144"/>
      <c r="MAS60" s="141"/>
      <c r="MAT60" s="141"/>
      <c r="MAU60" s="142"/>
      <c r="MAV60" s="142"/>
      <c r="MAW60" s="143"/>
      <c r="MAX60" s="144"/>
      <c r="MAY60" s="144"/>
      <c r="MAZ60" s="144"/>
      <c r="MBA60" s="141"/>
      <c r="MBB60" s="141"/>
      <c r="MBC60" s="142"/>
      <c r="MBD60" s="142"/>
      <c r="MBE60" s="143"/>
      <c r="MBF60" s="144"/>
      <c r="MBG60" s="144"/>
      <c r="MBH60" s="144"/>
      <c r="MBI60" s="141"/>
      <c r="MBJ60" s="141"/>
      <c r="MBK60" s="142"/>
      <c r="MBL60" s="142"/>
      <c r="MBM60" s="143"/>
      <c r="MBN60" s="144"/>
      <c r="MBO60" s="144"/>
      <c r="MBP60" s="144"/>
      <c r="MBQ60" s="141"/>
      <c r="MBR60" s="141"/>
      <c r="MBS60" s="142"/>
      <c r="MBT60" s="142"/>
      <c r="MBU60" s="143"/>
      <c r="MBV60" s="144"/>
      <c r="MBW60" s="144"/>
      <c r="MBX60" s="144"/>
      <c r="MBY60" s="141"/>
      <c r="MBZ60" s="141"/>
      <c r="MCA60" s="142"/>
      <c r="MCB60" s="142"/>
      <c r="MCC60" s="143"/>
      <c r="MCD60" s="144"/>
      <c r="MCE60" s="144"/>
      <c r="MCF60" s="144"/>
      <c r="MCG60" s="141"/>
      <c r="MCH60" s="141"/>
      <c r="MCI60" s="142"/>
      <c r="MCJ60" s="142"/>
      <c r="MCK60" s="143"/>
      <c r="MCL60" s="144"/>
      <c r="MCM60" s="144"/>
      <c r="MCN60" s="144"/>
      <c r="MCO60" s="141"/>
      <c r="MCP60" s="141"/>
      <c r="MCQ60" s="142"/>
      <c r="MCR60" s="142"/>
      <c r="MCS60" s="143"/>
      <c r="MCT60" s="144"/>
      <c r="MCU60" s="144"/>
      <c r="MCV60" s="144"/>
      <c r="MCW60" s="141"/>
      <c r="MCX60" s="141"/>
      <c r="MCY60" s="142"/>
      <c r="MCZ60" s="142"/>
      <c r="MDA60" s="143"/>
      <c r="MDB60" s="144"/>
      <c r="MDC60" s="144"/>
      <c r="MDD60" s="144"/>
      <c r="MDE60" s="141"/>
      <c r="MDF60" s="141"/>
      <c r="MDG60" s="142"/>
      <c r="MDH60" s="142"/>
      <c r="MDI60" s="143"/>
      <c r="MDJ60" s="144"/>
      <c r="MDK60" s="144"/>
      <c r="MDL60" s="144"/>
      <c r="MDM60" s="141"/>
      <c r="MDN60" s="141"/>
      <c r="MDO60" s="142"/>
      <c r="MDP60" s="142"/>
      <c r="MDQ60" s="143"/>
      <c r="MDR60" s="144"/>
      <c r="MDS60" s="144"/>
      <c r="MDT60" s="144"/>
      <c r="MDU60" s="141"/>
      <c r="MDV60" s="141"/>
      <c r="MDW60" s="142"/>
      <c r="MDX60" s="142"/>
      <c r="MDY60" s="143"/>
      <c r="MDZ60" s="144"/>
      <c r="MEA60" s="144"/>
      <c r="MEB60" s="144"/>
      <c r="MEC60" s="141"/>
      <c r="MED60" s="141"/>
      <c r="MEE60" s="142"/>
      <c r="MEF60" s="142"/>
      <c r="MEG60" s="143"/>
      <c r="MEH60" s="144"/>
      <c r="MEI60" s="144"/>
      <c r="MEJ60" s="144"/>
      <c r="MEK60" s="141"/>
      <c r="MEL60" s="141"/>
      <c r="MEM60" s="142"/>
      <c r="MEN60" s="142"/>
      <c r="MEO60" s="143"/>
      <c r="MEP60" s="144"/>
      <c r="MEQ60" s="144"/>
      <c r="MER60" s="144"/>
      <c r="MES60" s="141"/>
      <c r="MET60" s="141"/>
      <c r="MEU60" s="142"/>
      <c r="MEV60" s="142"/>
      <c r="MEW60" s="143"/>
      <c r="MEX60" s="144"/>
      <c r="MEY60" s="144"/>
      <c r="MEZ60" s="144"/>
      <c r="MFA60" s="141"/>
      <c r="MFB60" s="141"/>
      <c r="MFC60" s="142"/>
      <c r="MFD60" s="142"/>
      <c r="MFE60" s="143"/>
      <c r="MFF60" s="144"/>
      <c r="MFG60" s="144"/>
      <c r="MFH60" s="144"/>
      <c r="MFI60" s="141"/>
      <c r="MFJ60" s="141"/>
      <c r="MFK60" s="142"/>
      <c r="MFL60" s="142"/>
      <c r="MFM60" s="143"/>
      <c r="MFN60" s="144"/>
      <c r="MFO60" s="144"/>
      <c r="MFP60" s="144"/>
      <c r="MFQ60" s="141"/>
      <c r="MFR60" s="141"/>
      <c r="MFS60" s="142"/>
      <c r="MFT60" s="142"/>
      <c r="MFU60" s="143"/>
      <c r="MFV60" s="144"/>
      <c r="MFW60" s="144"/>
      <c r="MFX60" s="144"/>
      <c r="MFY60" s="141"/>
      <c r="MFZ60" s="141"/>
      <c r="MGA60" s="142"/>
      <c r="MGB60" s="142"/>
      <c r="MGC60" s="143"/>
      <c r="MGD60" s="144"/>
      <c r="MGE60" s="144"/>
      <c r="MGF60" s="144"/>
      <c r="MGG60" s="141"/>
      <c r="MGH60" s="141"/>
      <c r="MGI60" s="142"/>
      <c r="MGJ60" s="142"/>
      <c r="MGK60" s="143"/>
      <c r="MGL60" s="144"/>
      <c r="MGM60" s="144"/>
      <c r="MGN60" s="144"/>
      <c r="MGO60" s="141"/>
      <c r="MGP60" s="141"/>
      <c r="MGQ60" s="142"/>
      <c r="MGR60" s="142"/>
      <c r="MGS60" s="143"/>
      <c r="MGT60" s="144"/>
      <c r="MGU60" s="144"/>
      <c r="MGV60" s="144"/>
      <c r="MGW60" s="141"/>
      <c r="MGX60" s="141"/>
      <c r="MGY60" s="142"/>
      <c r="MGZ60" s="142"/>
      <c r="MHA60" s="143"/>
      <c r="MHB60" s="144"/>
      <c r="MHC60" s="144"/>
      <c r="MHD60" s="144"/>
      <c r="MHE60" s="141"/>
      <c r="MHF60" s="141"/>
      <c r="MHG60" s="142"/>
      <c r="MHH60" s="142"/>
      <c r="MHI60" s="143"/>
      <c r="MHJ60" s="144"/>
      <c r="MHK60" s="144"/>
      <c r="MHL60" s="144"/>
      <c r="MHM60" s="141"/>
      <c r="MHN60" s="141"/>
      <c r="MHO60" s="142"/>
      <c r="MHP60" s="142"/>
      <c r="MHQ60" s="143"/>
      <c r="MHR60" s="144"/>
      <c r="MHS60" s="144"/>
      <c r="MHT60" s="144"/>
      <c r="MHU60" s="141"/>
      <c r="MHV60" s="141"/>
      <c r="MHW60" s="142"/>
      <c r="MHX60" s="142"/>
      <c r="MHY60" s="143"/>
      <c r="MHZ60" s="144"/>
      <c r="MIA60" s="144"/>
      <c r="MIB60" s="144"/>
      <c r="MIC60" s="141"/>
      <c r="MID60" s="141"/>
      <c r="MIE60" s="142"/>
      <c r="MIF60" s="142"/>
      <c r="MIG60" s="143"/>
      <c r="MIH60" s="144"/>
      <c r="MII60" s="144"/>
      <c r="MIJ60" s="144"/>
      <c r="MIK60" s="141"/>
      <c r="MIL60" s="141"/>
      <c r="MIM60" s="142"/>
      <c r="MIN60" s="142"/>
      <c r="MIO60" s="143"/>
      <c r="MIP60" s="144"/>
      <c r="MIQ60" s="144"/>
      <c r="MIR60" s="144"/>
      <c r="MIS60" s="141"/>
      <c r="MIT60" s="141"/>
      <c r="MIU60" s="142"/>
      <c r="MIV60" s="142"/>
      <c r="MIW60" s="143"/>
      <c r="MIX60" s="144"/>
      <c r="MIY60" s="144"/>
      <c r="MIZ60" s="144"/>
      <c r="MJA60" s="141"/>
      <c r="MJB60" s="141"/>
      <c r="MJC60" s="142"/>
      <c r="MJD60" s="142"/>
      <c r="MJE60" s="143"/>
      <c r="MJF60" s="144"/>
      <c r="MJG60" s="144"/>
      <c r="MJH60" s="144"/>
      <c r="MJI60" s="141"/>
      <c r="MJJ60" s="141"/>
      <c r="MJK60" s="142"/>
      <c r="MJL60" s="142"/>
      <c r="MJM60" s="143"/>
      <c r="MJN60" s="144"/>
      <c r="MJO60" s="144"/>
      <c r="MJP60" s="144"/>
      <c r="MJQ60" s="141"/>
      <c r="MJR60" s="141"/>
      <c r="MJS60" s="142"/>
      <c r="MJT60" s="142"/>
      <c r="MJU60" s="143"/>
      <c r="MJV60" s="144"/>
      <c r="MJW60" s="144"/>
      <c r="MJX60" s="144"/>
      <c r="MJY60" s="141"/>
      <c r="MJZ60" s="141"/>
      <c r="MKA60" s="142"/>
      <c r="MKB60" s="142"/>
      <c r="MKC60" s="143"/>
      <c r="MKD60" s="144"/>
      <c r="MKE60" s="144"/>
      <c r="MKF60" s="144"/>
      <c r="MKG60" s="141"/>
      <c r="MKH60" s="141"/>
      <c r="MKI60" s="142"/>
      <c r="MKJ60" s="142"/>
      <c r="MKK60" s="143"/>
      <c r="MKL60" s="144"/>
      <c r="MKM60" s="144"/>
      <c r="MKN60" s="144"/>
      <c r="MKO60" s="141"/>
      <c r="MKP60" s="141"/>
      <c r="MKQ60" s="142"/>
      <c r="MKR60" s="142"/>
      <c r="MKS60" s="143"/>
      <c r="MKT60" s="144"/>
      <c r="MKU60" s="144"/>
      <c r="MKV60" s="144"/>
      <c r="MKW60" s="141"/>
      <c r="MKX60" s="141"/>
      <c r="MKY60" s="142"/>
      <c r="MKZ60" s="142"/>
      <c r="MLA60" s="143"/>
      <c r="MLB60" s="144"/>
      <c r="MLC60" s="144"/>
      <c r="MLD60" s="144"/>
      <c r="MLE60" s="141"/>
      <c r="MLF60" s="141"/>
      <c r="MLG60" s="142"/>
      <c r="MLH60" s="142"/>
      <c r="MLI60" s="143"/>
      <c r="MLJ60" s="144"/>
      <c r="MLK60" s="144"/>
      <c r="MLL60" s="144"/>
      <c r="MLM60" s="141"/>
      <c r="MLN60" s="141"/>
      <c r="MLO60" s="142"/>
      <c r="MLP60" s="142"/>
      <c r="MLQ60" s="143"/>
      <c r="MLR60" s="144"/>
      <c r="MLS60" s="144"/>
      <c r="MLT60" s="144"/>
      <c r="MLU60" s="141"/>
      <c r="MLV60" s="141"/>
      <c r="MLW60" s="142"/>
      <c r="MLX60" s="142"/>
      <c r="MLY60" s="143"/>
      <c r="MLZ60" s="144"/>
      <c r="MMA60" s="144"/>
      <c r="MMB60" s="144"/>
      <c r="MMC60" s="141"/>
      <c r="MMD60" s="141"/>
      <c r="MME60" s="142"/>
      <c r="MMF60" s="142"/>
      <c r="MMG60" s="143"/>
      <c r="MMH60" s="144"/>
      <c r="MMI60" s="144"/>
      <c r="MMJ60" s="144"/>
      <c r="MMK60" s="141"/>
      <c r="MML60" s="141"/>
      <c r="MMM60" s="142"/>
      <c r="MMN60" s="142"/>
      <c r="MMO60" s="143"/>
      <c r="MMP60" s="144"/>
      <c r="MMQ60" s="144"/>
      <c r="MMR60" s="144"/>
      <c r="MMS60" s="141"/>
      <c r="MMT60" s="141"/>
      <c r="MMU60" s="142"/>
      <c r="MMV60" s="142"/>
      <c r="MMW60" s="143"/>
      <c r="MMX60" s="144"/>
      <c r="MMY60" s="144"/>
      <c r="MMZ60" s="144"/>
      <c r="MNA60" s="141"/>
      <c r="MNB60" s="141"/>
      <c r="MNC60" s="142"/>
      <c r="MND60" s="142"/>
      <c r="MNE60" s="143"/>
      <c r="MNF60" s="144"/>
      <c r="MNG60" s="144"/>
      <c r="MNH60" s="144"/>
      <c r="MNI60" s="141"/>
      <c r="MNJ60" s="141"/>
      <c r="MNK60" s="142"/>
      <c r="MNL60" s="142"/>
      <c r="MNM60" s="143"/>
      <c r="MNN60" s="144"/>
      <c r="MNO60" s="144"/>
      <c r="MNP60" s="144"/>
      <c r="MNQ60" s="141"/>
      <c r="MNR60" s="141"/>
      <c r="MNS60" s="142"/>
      <c r="MNT60" s="142"/>
      <c r="MNU60" s="143"/>
      <c r="MNV60" s="144"/>
      <c r="MNW60" s="144"/>
      <c r="MNX60" s="144"/>
      <c r="MNY60" s="141"/>
      <c r="MNZ60" s="141"/>
      <c r="MOA60" s="142"/>
      <c r="MOB60" s="142"/>
      <c r="MOC60" s="143"/>
      <c r="MOD60" s="144"/>
      <c r="MOE60" s="144"/>
      <c r="MOF60" s="144"/>
      <c r="MOG60" s="141"/>
      <c r="MOH60" s="141"/>
      <c r="MOI60" s="142"/>
      <c r="MOJ60" s="142"/>
      <c r="MOK60" s="143"/>
      <c r="MOL60" s="144"/>
      <c r="MOM60" s="144"/>
      <c r="MON60" s="144"/>
      <c r="MOO60" s="141"/>
      <c r="MOP60" s="141"/>
      <c r="MOQ60" s="142"/>
      <c r="MOR60" s="142"/>
      <c r="MOS60" s="143"/>
      <c r="MOT60" s="144"/>
      <c r="MOU60" s="144"/>
      <c r="MOV60" s="144"/>
      <c r="MOW60" s="141"/>
      <c r="MOX60" s="141"/>
      <c r="MOY60" s="142"/>
      <c r="MOZ60" s="142"/>
      <c r="MPA60" s="143"/>
      <c r="MPB60" s="144"/>
      <c r="MPC60" s="144"/>
      <c r="MPD60" s="144"/>
      <c r="MPE60" s="141"/>
      <c r="MPF60" s="141"/>
      <c r="MPG60" s="142"/>
      <c r="MPH60" s="142"/>
      <c r="MPI60" s="143"/>
      <c r="MPJ60" s="144"/>
      <c r="MPK60" s="144"/>
      <c r="MPL60" s="144"/>
      <c r="MPM60" s="141"/>
      <c r="MPN60" s="141"/>
      <c r="MPO60" s="142"/>
      <c r="MPP60" s="142"/>
      <c r="MPQ60" s="143"/>
      <c r="MPR60" s="144"/>
      <c r="MPS60" s="144"/>
      <c r="MPT60" s="144"/>
      <c r="MPU60" s="141"/>
      <c r="MPV60" s="141"/>
      <c r="MPW60" s="142"/>
      <c r="MPX60" s="142"/>
      <c r="MPY60" s="143"/>
      <c r="MPZ60" s="144"/>
      <c r="MQA60" s="144"/>
      <c r="MQB60" s="144"/>
      <c r="MQC60" s="141"/>
      <c r="MQD60" s="141"/>
      <c r="MQE60" s="142"/>
      <c r="MQF60" s="142"/>
      <c r="MQG60" s="143"/>
      <c r="MQH60" s="144"/>
      <c r="MQI60" s="144"/>
      <c r="MQJ60" s="144"/>
      <c r="MQK60" s="141"/>
      <c r="MQL60" s="141"/>
      <c r="MQM60" s="142"/>
      <c r="MQN60" s="142"/>
      <c r="MQO60" s="143"/>
      <c r="MQP60" s="144"/>
      <c r="MQQ60" s="144"/>
      <c r="MQR60" s="144"/>
      <c r="MQS60" s="141"/>
      <c r="MQT60" s="141"/>
      <c r="MQU60" s="142"/>
      <c r="MQV60" s="142"/>
      <c r="MQW60" s="143"/>
      <c r="MQX60" s="144"/>
      <c r="MQY60" s="144"/>
      <c r="MQZ60" s="144"/>
      <c r="MRA60" s="141"/>
      <c r="MRB60" s="141"/>
      <c r="MRC60" s="142"/>
      <c r="MRD60" s="142"/>
      <c r="MRE60" s="143"/>
      <c r="MRF60" s="144"/>
      <c r="MRG60" s="144"/>
      <c r="MRH60" s="144"/>
      <c r="MRI60" s="141"/>
      <c r="MRJ60" s="141"/>
      <c r="MRK60" s="142"/>
      <c r="MRL60" s="142"/>
      <c r="MRM60" s="143"/>
      <c r="MRN60" s="144"/>
      <c r="MRO60" s="144"/>
      <c r="MRP60" s="144"/>
      <c r="MRQ60" s="141"/>
      <c r="MRR60" s="141"/>
      <c r="MRS60" s="142"/>
      <c r="MRT60" s="142"/>
      <c r="MRU60" s="143"/>
      <c r="MRV60" s="144"/>
      <c r="MRW60" s="144"/>
      <c r="MRX60" s="144"/>
      <c r="MRY60" s="141"/>
      <c r="MRZ60" s="141"/>
      <c r="MSA60" s="142"/>
      <c r="MSB60" s="142"/>
      <c r="MSC60" s="143"/>
      <c r="MSD60" s="144"/>
      <c r="MSE60" s="144"/>
      <c r="MSF60" s="144"/>
      <c r="MSG60" s="141"/>
      <c r="MSH60" s="141"/>
      <c r="MSI60" s="142"/>
      <c r="MSJ60" s="142"/>
      <c r="MSK60" s="143"/>
      <c r="MSL60" s="144"/>
      <c r="MSM60" s="144"/>
      <c r="MSN60" s="144"/>
      <c r="MSO60" s="141"/>
      <c r="MSP60" s="141"/>
      <c r="MSQ60" s="142"/>
      <c r="MSR60" s="142"/>
      <c r="MSS60" s="143"/>
      <c r="MST60" s="144"/>
      <c r="MSU60" s="144"/>
      <c r="MSV60" s="144"/>
      <c r="MSW60" s="141"/>
      <c r="MSX60" s="141"/>
      <c r="MSY60" s="142"/>
      <c r="MSZ60" s="142"/>
      <c r="MTA60" s="143"/>
      <c r="MTB60" s="144"/>
      <c r="MTC60" s="144"/>
      <c r="MTD60" s="144"/>
      <c r="MTE60" s="141"/>
      <c r="MTF60" s="141"/>
      <c r="MTG60" s="142"/>
      <c r="MTH60" s="142"/>
      <c r="MTI60" s="143"/>
      <c r="MTJ60" s="144"/>
      <c r="MTK60" s="144"/>
      <c r="MTL60" s="144"/>
      <c r="MTM60" s="141"/>
      <c r="MTN60" s="141"/>
      <c r="MTO60" s="142"/>
      <c r="MTP60" s="142"/>
      <c r="MTQ60" s="143"/>
      <c r="MTR60" s="144"/>
      <c r="MTS60" s="144"/>
      <c r="MTT60" s="144"/>
      <c r="MTU60" s="141"/>
      <c r="MTV60" s="141"/>
      <c r="MTW60" s="142"/>
      <c r="MTX60" s="142"/>
      <c r="MTY60" s="143"/>
      <c r="MTZ60" s="144"/>
      <c r="MUA60" s="144"/>
      <c r="MUB60" s="144"/>
      <c r="MUC60" s="141"/>
      <c r="MUD60" s="141"/>
      <c r="MUE60" s="142"/>
      <c r="MUF60" s="142"/>
      <c r="MUG60" s="143"/>
      <c r="MUH60" s="144"/>
      <c r="MUI60" s="144"/>
      <c r="MUJ60" s="144"/>
      <c r="MUK60" s="141"/>
      <c r="MUL60" s="141"/>
      <c r="MUM60" s="142"/>
      <c r="MUN60" s="142"/>
      <c r="MUO60" s="143"/>
      <c r="MUP60" s="144"/>
      <c r="MUQ60" s="144"/>
      <c r="MUR60" s="144"/>
      <c r="MUS60" s="141"/>
      <c r="MUT60" s="141"/>
      <c r="MUU60" s="142"/>
      <c r="MUV60" s="142"/>
      <c r="MUW60" s="143"/>
      <c r="MUX60" s="144"/>
      <c r="MUY60" s="144"/>
      <c r="MUZ60" s="144"/>
      <c r="MVA60" s="141"/>
      <c r="MVB60" s="141"/>
      <c r="MVC60" s="142"/>
      <c r="MVD60" s="142"/>
      <c r="MVE60" s="143"/>
      <c r="MVF60" s="144"/>
      <c r="MVG60" s="144"/>
      <c r="MVH60" s="144"/>
      <c r="MVI60" s="141"/>
      <c r="MVJ60" s="141"/>
      <c r="MVK60" s="142"/>
      <c r="MVL60" s="142"/>
      <c r="MVM60" s="143"/>
      <c r="MVN60" s="144"/>
      <c r="MVO60" s="144"/>
      <c r="MVP60" s="144"/>
      <c r="MVQ60" s="141"/>
      <c r="MVR60" s="141"/>
      <c r="MVS60" s="142"/>
      <c r="MVT60" s="142"/>
      <c r="MVU60" s="143"/>
      <c r="MVV60" s="144"/>
      <c r="MVW60" s="144"/>
      <c r="MVX60" s="144"/>
      <c r="MVY60" s="141"/>
      <c r="MVZ60" s="141"/>
      <c r="MWA60" s="142"/>
      <c r="MWB60" s="142"/>
      <c r="MWC60" s="143"/>
      <c r="MWD60" s="144"/>
      <c r="MWE60" s="144"/>
      <c r="MWF60" s="144"/>
      <c r="MWG60" s="141"/>
      <c r="MWH60" s="141"/>
      <c r="MWI60" s="142"/>
      <c r="MWJ60" s="142"/>
      <c r="MWK60" s="143"/>
      <c r="MWL60" s="144"/>
      <c r="MWM60" s="144"/>
      <c r="MWN60" s="144"/>
      <c r="MWO60" s="141"/>
      <c r="MWP60" s="141"/>
      <c r="MWQ60" s="142"/>
      <c r="MWR60" s="142"/>
      <c r="MWS60" s="143"/>
      <c r="MWT60" s="144"/>
      <c r="MWU60" s="144"/>
      <c r="MWV60" s="144"/>
      <c r="MWW60" s="141"/>
      <c r="MWX60" s="141"/>
      <c r="MWY60" s="142"/>
      <c r="MWZ60" s="142"/>
      <c r="MXA60" s="143"/>
      <c r="MXB60" s="144"/>
      <c r="MXC60" s="144"/>
      <c r="MXD60" s="144"/>
      <c r="MXE60" s="141"/>
      <c r="MXF60" s="141"/>
      <c r="MXG60" s="142"/>
      <c r="MXH60" s="142"/>
      <c r="MXI60" s="143"/>
      <c r="MXJ60" s="144"/>
      <c r="MXK60" s="144"/>
      <c r="MXL60" s="144"/>
      <c r="MXM60" s="141"/>
      <c r="MXN60" s="141"/>
      <c r="MXO60" s="142"/>
      <c r="MXP60" s="142"/>
      <c r="MXQ60" s="143"/>
      <c r="MXR60" s="144"/>
      <c r="MXS60" s="144"/>
      <c r="MXT60" s="144"/>
      <c r="MXU60" s="141"/>
      <c r="MXV60" s="141"/>
      <c r="MXW60" s="142"/>
      <c r="MXX60" s="142"/>
      <c r="MXY60" s="143"/>
      <c r="MXZ60" s="144"/>
      <c r="MYA60" s="144"/>
      <c r="MYB60" s="144"/>
      <c r="MYC60" s="141"/>
      <c r="MYD60" s="141"/>
      <c r="MYE60" s="142"/>
      <c r="MYF60" s="142"/>
      <c r="MYG60" s="143"/>
      <c r="MYH60" s="144"/>
      <c r="MYI60" s="144"/>
      <c r="MYJ60" s="144"/>
      <c r="MYK60" s="141"/>
      <c r="MYL60" s="141"/>
      <c r="MYM60" s="142"/>
      <c r="MYN60" s="142"/>
      <c r="MYO60" s="143"/>
      <c r="MYP60" s="144"/>
      <c r="MYQ60" s="144"/>
      <c r="MYR60" s="144"/>
      <c r="MYS60" s="141"/>
      <c r="MYT60" s="141"/>
      <c r="MYU60" s="142"/>
      <c r="MYV60" s="142"/>
      <c r="MYW60" s="143"/>
      <c r="MYX60" s="144"/>
      <c r="MYY60" s="144"/>
      <c r="MYZ60" s="144"/>
      <c r="MZA60" s="141"/>
      <c r="MZB60" s="141"/>
      <c r="MZC60" s="142"/>
      <c r="MZD60" s="142"/>
      <c r="MZE60" s="143"/>
      <c r="MZF60" s="144"/>
      <c r="MZG60" s="144"/>
      <c r="MZH60" s="144"/>
      <c r="MZI60" s="141"/>
      <c r="MZJ60" s="141"/>
      <c r="MZK60" s="142"/>
      <c r="MZL60" s="142"/>
      <c r="MZM60" s="143"/>
      <c r="MZN60" s="144"/>
      <c r="MZO60" s="144"/>
      <c r="MZP60" s="144"/>
      <c r="MZQ60" s="141"/>
      <c r="MZR60" s="141"/>
      <c r="MZS60" s="142"/>
      <c r="MZT60" s="142"/>
      <c r="MZU60" s="143"/>
      <c r="MZV60" s="144"/>
      <c r="MZW60" s="144"/>
      <c r="MZX60" s="144"/>
      <c r="MZY60" s="141"/>
      <c r="MZZ60" s="141"/>
      <c r="NAA60" s="142"/>
      <c r="NAB60" s="142"/>
      <c r="NAC60" s="143"/>
      <c r="NAD60" s="144"/>
      <c r="NAE60" s="144"/>
      <c r="NAF60" s="144"/>
      <c r="NAG60" s="141"/>
      <c r="NAH60" s="141"/>
      <c r="NAI60" s="142"/>
      <c r="NAJ60" s="142"/>
      <c r="NAK60" s="143"/>
      <c r="NAL60" s="144"/>
      <c r="NAM60" s="144"/>
      <c r="NAN60" s="144"/>
      <c r="NAO60" s="141"/>
      <c r="NAP60" s="141"/>
      <c r="NAQ60" s="142"/>
      <c r="NAR60" s="142"/>
      <c r="NAS60" s="143"/>
      <c r="NAT60" s="144"/>
      <c r="NAU60" s="144"/>
      <c r="NAV60" s="144"/>
      <c r="NAW60" s="141"/>
      <c r="NAX60" s="141"/>
      <c r="NAY60" s="142"/>
      <c r="NAZ60" s="142"/>
      <c r="NBA60" s="143"/>
      <c r="NBB60" s="144"/>
      <c r="NBC60" s="144"/>
      <c r="NBD60" s="144"/>
      <c r="NBE60" s="141"/>
      <c r="NBF60" s="141"/>
      <c r="NBG60" s="142"/>
      <c r="NBH60" s="142"/>
      <c r="NBI60" s="143"/>
      <c r="NBJ60" s="144"/>
      <c r="NBK60" s="144"/>
      <c r="NBL60" s="144"/>
      <c r="NBM60" s="141"/>
      <c r="NBN60" s="141"/>
      <c r="NBO60" s="142"/>
      <c r="NBP60" s="142"/>
      <c r="NBQ60" s="143"/>
      <c r="NBR60" s="144"/>
      <c r="NBS60" s="144"/>
      <c r="NBT60" s="144"/>
      <c r="NBU60" s="141"/>
      <c r="NBV60" s="141"/>
      <c r="NBW60" s="142"/>
      <c r="NBX60" s="142"/>
      <c r="NBY60" s="143"/>
      <c r="NBZ60" s="144"/>
      <c r="NCA60" s="144"/>
      <c r="NCB60" s="144"/>
      <c r="NCC60" s="141"/>
      <c r="NCD60" s="141"/>
      <c r="NCE60" s="142"/>
      <c r="NCF60" s="142"/>
      <c r="NCG60" s="143"/>
      <c r="NCH60" s="144"/>
      <c r="NCI60" s="144"/>
      <c r="NCJ60" s="144"/>
      <c r="NCK60" s="141"/>
      <c r="NCL60" s="141"/>
      <c r="NCM60" s="142"/>
      <c r="NCN60" s="142"/>
      <c r="NCO60" s="143"/>
      <c r="NCP60" s="144"/>
      <c r="NCQ60" s="144"/>
      <c r="NCR60" s="144"/>
      <c r="NCS60" s="141"/>
      <c r="NCT60" s="141"/>
      <c r="NCU60" s="142"/>
      <c r="NCV60" s="142"/>
      <c r="NCW60" s="143"/>
      <c r="NCX60" s="144"/>
      <c r="NCY60" s="144"/>
      <c r="NCZ60" s="144"/>
      <c r="NDA60" s="141"/>
      <c r="NDB60" s="141"/>
      <c r="NDC60" s="142"/>
      <c r="NDD60" s="142"/>
      <c r="NDE60" s="143"/>
      <c r="NDF60" s="144"/>
      <c r="NDG60" s="144"/>
      <c r="NDH60" s="144"/>
      <c r="NDI60" s="141"/>
      <c r="NDJ60" s="141"/>
      <c r="NDK60" s="142"/>
      <c r="NDL60" s="142"/>
      <c r="NDM60" s="143"/>
      <c r="NDN60" s="144"/>
      <c r="NDO60" s="144"/>
      <c r="NDP60" s="144"/>
      <c r="NDQ60" s="141"/>
      <c r="NDR60" s="141"/>
      <c r="NDS60" s="142"/>
      <c r="NDT60" s="142"/>
      <c r="NDU60" s="143"/>
      <c r="NDV60" s="144"/>
      <c r="NDW60" s="144"/>
      <c r="NDX60" s="144"/>
      <c r="NDY60" s="141"/>
      <c r="NDZ60" s="141"/>
      <c r="NEA60" s="142"/>
      <c r="NEB60" s="142"/>
      <c r="NEC60" s="143"/>
      <c r="NED60" s="144"/>
      <c r="NEE60" s="144"/>
      <c r="NEF60" s="144"/>
      <c r="NEG60" s="141"/>
      <c r="NEH60" s="141"/>
      <c r="NEI60" s="142"/>
      <c r="NEJ60" s="142"/>
      <c r="NEK60" s="143"/>
      <c r="NEL60" s="144"/>
      <c r="NEM60" s="144"/>
      <c r="NEN60" s="144"/>
      <c r="NEO60" s="141"/>
      <c r="NEP60" s="141"/>
      <c r="NEQ60" s="142"/>
      <c r="NER60" s="142"/>
      <c r="NES60" s="143"/>
      <c r="NET60" s="144"/>
      <c r="NEU60" s="144"/>
      <c r="NEV60" s="144"/>
      <c r="NEW60" s="141"/>
      <c r="NEX60" s="141"/>
      <c r="NEY60" s="142"/>
      <c r="NEZ60" s="142"/>
      <c r="NFA60" s="143"/>
      <c r="NFB60" s="144"/>
      <c r="NFC60" s="144"/>
      <c r="NFD60" s="144"/>
      <c r="NFE60" s="141"/>
      <c r="NFF60" s="141"/>
      <c r="NFG60" s="142"/>
      <c r="NFH60" s="142"/>
      <c r="NFI60" s="143"/>
      <c r="NFJ60" s="144"/>
      <c r="NFK60" s="144"/>
      <c r="NFL60" s="144"/>
      <c r="NFM60" s="141"/>
      <c r="NFN60" s="141"/>
      <c r="NFO60" s="142"/>
      <c r="NFP60" s="142"/>
      <c r="NFQ60" s="143"/>
      <c r="NFR60" s="144"/>
      <c r="NFS60" s="144"/>
      <c r="NFT60" s="144"/>
      <c r="NFU60" s="141"/>
      <c r="NFV60" s="141"/>
      <c r="NFW60" s="142"/>
      <c r="NFX60" s="142"/>
      <c r="NFY60" s="143"/>
      <c r="NFZ60" s="144"/>
      <c r="NGA60" s="144"/>
      <c r="NGB60" s="144"/>
      <c r="NGC60" s="141"/>
      <c r="NGD60" s="141"/>
      <c r="NGE60" s="142"/>
      <c r="NGF60" s="142"/>
      <c r="NGG60" s="143"/>
      <c r="NGH60" s="144"/>
      <c r="NGI60" s="144"/>
      <c r="NGJ60" s="144"/>
      <c r="NGK60" s="141"/>
      <c r="NGL60" s="141"/>
      <c r="NGM60" s="142"/>
      <c r="NGN60" s="142"/>
      <c r="NGO60" s="143"/>
      <c r="NGP60" s="144"/>
      <c r="NGQ60" s="144"/>
      <c r="NGR60" s="144"/>
      <c r="NGS60" s="141"/>
      <c r="NGT60" s="141"/>
      <c r="NGU60" s="142"/>
      <c r="NGV60" s="142"/>
      <c r="NGW60" s="143"/>
      <c r="NGX60" s="144"/>
      <c r="NGY60" s="144"/>
      <c r="NGZ60" s="144"/>
      <c r="NHA60" s="141"/>
      <c r="NHB60" s="141"/>
      <c r="NHC60" s="142"/>
      <c r="NHD60" s="142"/>
      <c r="NHE60" s="143"/>
      <c r="NHF60" s="144"/>
      <c r="NHG60" s="144"/>
      <c r="NHH60" s="144"/>
      <c r="NHI60" s="141"/>
      <c r="NHJ60" s="141"/>
      <c r="NHK60" s="142"/>
      <c r="NHL60" s="142"/>
      <c r="NHM60" s="143"/>
      <c r="NHN60" s="144"/>
      <c r="NHO60" s="144"/>
      <c r="NHP60" s="144"/>
      <c r="NHQ60" s="141"/>
      <c r="NHR60" s="141"/>
      <c r="NHS60" s="142"/>
      <c r="NHT60" s="142"/>
      <c r="NHU60" s="143"/>
      <c r="NHV60" s="144"/>
      <c r="NHW60" s="144"/>
      <c r="NHX60" s="144"/>
      <c r="NHY60" s="141"/>
      <c r="NHZ60" s="141"/>
      <c r="NIA60" s="142"/>
      <c r="NIB60" s="142"/>
      <c r="NIC60" s="143"/>
      <c r="NID60" s="144"/>
      <c r="NIE60" s="144"/>
      <c r="NIF60" s="144"/>
      <c r="NIG60" s="141"/>
      <c r="NIH60" s="141"/>
      <c r="NII60" s="142"/>
      <c r="NIJ60" s="142"/>
      <c r="NIK60" s="143"/>
      <c r="NIL60" s="144"/>
      <c r="NIM60" s="144"/>
      <c r="NIN60" s="144"/>
      <c r="NIO60" s="141"/>
      <c r="NIP60" s="141"/>
      <c r="NIQ60" s="142"/>
      <c r="NIR60" s="142"/>
      <c r="NIS60" s="143"/>
      <c r="NIT60" s="144"/>
      <c r="NIU60" s="144"/>
      <c r="NIV60" s="144"/>
      <c r="NIW60" s="141"/>
      <c r="NIX60" s="141"/>
      <c r="NIY60" s="142"/>
      <c r="NIZ60" s="142"/>
      <c r="NJA60" s="143"/>
      <c r="NJB60" s="144"/>
      <c r="NJC60" s="144"/>
      <c r="NJD60" s="144"/>
      <c r="NJE60" s="141"/>
      <c r="NJF60" s="141"/>
      <c r="NJG60" s="142"/>
      <c r="NJH60" s="142"/>
      <c r="NJI60" s="143"/>
      <c r="NJJ60" s="144"/>
      <c r="NJK60" s="144"/>
      <c r="NJL60" s="144"/>
      <c r="NJM60" s="141"/>
      <c r="NJN60" s="141"/>
      <c r="NJO60" s="142"/>
      <c r="NJP60" s="142"/>
      <c r="NJQ60" s="143"/>
      <c r="NJR60" s="144"/>
      <c r="NJS60" s="144"/>
      <c r="NJT60" s="144"/>
      <c r="NJU60" s="141"/>
      <c r="NJV60" s="141"/>
      <c r="NJW60" s="142"/>
      <c r="NJX60" s="142"/>
      <c r="NJY60" s="143"/>
      <c r="NJZ60" s="144"/>
      <c r="NKA60" s="144"/>
      <c r="NKB60" s="144"/>
      <c r="NKC60" s="141"/>
      <c r="NKD60" s="141"/>
      <c r="NKE60" s="142"/>
      <c r="NKF60" s="142"/>
      <c r="NKG60" s="143"/>
      <c r="NKH60" s="144"/>
      <c r="NKI60" s="144"/>
      <c r="NKJ60" s="144"/>
      <c r="NKK60" s="141"/>
      <c r="NKL60" s="141"/>
      <c r="NKM60" s="142"/>
      <c r="NKN60" s="142"/>
      <c r="NKO60" s="143"/>
      <c r="NKP60" s="144"/>
      <c r="NKQ60" s="144"/>
      <c r="NKR60" s="144"/>
      <c r="NKS60" s="141"/>
      <c r="NKT60" s="141"/>
      <c r="NKU60" s="142"/>
      <c r="NKV60" s="142"/>
      <c r="NKW60" s="143"/>
      <c r="NKX60" s="144"/>
      <c r="NKY60" s="144"/>
      <c r="NKZ60" s="144"/>
      <c r="NLA60" s="141"/>
      <c r="NLB60" s="141"/>
      <c r="NLC60" s="142"/>
      <c r="NLD60" s="142"/>
      <c r="NLE60" s="143"/>
      <c r="NLF60" s="144"/>
      <c r="NLG60" s="144"/>
      <c r="NLH60" s="144"/>
      <c r="NLI60" s="141"/>
      <c r="NLJ60" s="141"/>
      <c r="NLK60" s="142"/>
      <c r="NLL60" s="142"/>
      <c r="NLM60" s="143"/>
      <c r="NLN60" s="144"/>
      <c r="NLO60" s="144"/>
      <c r="NLP60" s="144"/>
      <c r="NLQ60" s="141"/>
      <c r="NLR60" s="141"/>
      <c r="NLS60" s="142"/>
      <c r="NLT60" s="142"/>
      <c r="NLU60" s="143"/>
      <c r="NLV60" s="144"/>
      <c r="NLW60" s="144"/>
      <c r="NLX60" s="144"/>
      <c r="NLY60" s="141"/>
      <c r="NLZ60" s="141"/>
      <c r="NMA60" s="142"/>
      <c r="NMB60" s="142"/>
      <c r="NMC60" s="143"/>
      <c r="NMD60" s="144"/>
      <c r="NME60" s="144"/>
      <c r="NMF60" s="144"/>
      <c r="NMG60" s="141"/>
      <c r="NMH60" s="141"/>
      <c r="NMI60" s="142"/>
      <c r="NMJ60" s="142"/>
      <c r="NMK60" s="143"/>
      <c r="NML60" s="144"/>
      <c r="NMM60" s="144"/>
      <c r="NMN60" s="144"/>
      <c r="NMO60" s="141"/>
      <c r="NMP60" s="141"/>
      <c r="NMQ60" s="142"/>
      <c r="NMR60" s="142"/>
      <c r="NMS60" s="143"/>
      <c r="NMT60" s="144"/>
      <c r="NMU60" s="144"/>
      <c r="NMV60" s="144"/>
      <c r="NMW60" s="141"/>
      <c r="NMX60" s="141"/>
      <c r="NMY60" s="142"/>
      <c r="NMZ60" s="142"/>
      <c r="NNA60" s="143"/>
      <c r="NNB60" s="144"/>
      <c r="NNC60" s="144"/>
      <c r="NND60" s="144"/>
      <c r="NNE60" s="141"/>
      <c r="NNF60" s="141"/>
      <c r="NNG60" s="142"/>
      <c r="NNH60" s="142"/>
      <c r="NNI60" s="143"/>
      <c r="NNJ60" s="144"/>
      <c r="NNK60" s="144"/>
      <c r="NNL60" s="144"/>
      <c r="NNM60" s="141"/>
      <c r="NNN60" s="141"/>
      <c r="NNO60" s="142"/>
      <c r="NNP60" s="142"/>
      <c r="NNQ60" s="143"/>
      <c r="NNR60" s="144"/>
      <c r="NNS60" s="144"/>
      <c r="NNT60" s="144"/>
      <c r="NNU60" s="141"/>
      <c r="NNV60" s="141"/>
      <c r="NNW60" s="142"/>
      <c r="NNX60" s="142"/>
      <c r="NNY60" s="143"/>
      <c r="NNZ60" s="144"/>
      <c r="NOA60" s="144"/>
      <c r="NOB60" s="144"/>
      <c r="NOC60" s="141"/>
      <c r="NOD60" s="141"/>
      <c r="NOE60" s="142"/>
      <c r="NOF60" s="142"/>
      <c r="NOG60" s="143"/>
      <c r="NOH60" s="144"/>
      <c r="NOI60" s="144"/>
      <c r="NOJ60" s="144"/>
      <c r="NOK60" s="141"/>
      <c r="NOL60" s="141"/>
      <c r="NOM60" s="142"/>
      <c r="NON60" s="142"/>
      <c r="NOO60" s="143"/>
      <c r="NOP60" s="144"/>
      <c r="NOQ60" s="144"/>
      <c r="NOR60" s="144"/>
      <c r="NOS60" s="141"/>
      <c r="NOT60" s="141"/>
      <c r="NOU60" s="142"/>
      <c r="NOV60" s="142"/>
      <c r="NOW60" s="143"/>
      <c r="NOX60" s="144"/>
      <c r="NOY60" s="144"/>
      <c r="NOZ60" s="144"/>
      <c r="NPA60" s="141"/>
      <c r="NPB60" s="141"/>
      <c r="NPC60" s="142"/>
      <c r="NPD60" s="142"/>
      <c r="NPE60" s="143"/>
      <c r="NPF60" s="144"/>
      <c r="NPG60" s="144"/>
      <c r="NPH60" s="144"/>
      <c r="NPI60" s="141"/>
      <c r="NPJ60" s="141"/>
      <c r="NPK60" s="142"/>
      <c r="NPL60" s="142"/>
      <c r="NPM60" s="143"/>
      <c r="NPN60" s="144"/>
      <c r="NPO60" s="144"/>
      <c r="NPP60" s="144"/>
      <c r="NPQ60" s="141"/>
      <c r="NPR60" s="141"/>
      <c r="NPS60" s="142"/>
      <c r="NPT60" s="142"/>
      <c r="NPU60" s="143"/>
      <c r="NPV60" s="144"/>
      <c r="NPW60" s="144"/>
      <c r="NPX60" s="144"/>
      <c r="NPY60" s="141"/>
      <c r="NPZ60" s="141"/>
      <c r="NQA60" s="142"/>
      <c r="NQB60" s="142"/>
      <c r="NQC60" s="143"/>
      <c r="NQD60" s="144"/>
      <c r="NQE60" s="144"/>
      <c r="NQF60" s="144"/>
      <c r="NQG60" s="141"/>
      <c r="NQH60" s="141"/>
      <c r="NQI60" s="142"/>
      <c r="NQJ60" s="142"/>
      <c r="NQK60" s="143"/>
      <c r="NQL60" s="144"/>
      <c r="NQM60" s="144"/>
      <c r="NQN60" s="144"/>
      <c r="NQO60" s="141"/>
      <c r="NQP60" s="141"/>
      <c r="NQQ60" s="142"/>
      <c r="NQR60" s="142"/>
      <c r="NQS60" s="143"/>
      <c r="NQT60" s="144"/>
      <c r="NQU60" s="144"/>
      <c r="NQV60" s="144"/>
      <c r="NQW60" s="141"/>
      <c r="NQX60" s="141"/>
      <c r="NQY60" s="142"/>
      <c r="NQZ60" s="142"/>
      <c r="NRA60" s="143"/>
      <c r="NRB60" s="144"/>
      <c r="NRC60" s="144"/>
      <c r="NRD60" s="144"/>
      <c r="NRE60" s="141"/>
      <c r="NRF60" s="141"/>
      <c r="NRG60" s="142"/>
      <c r="NRH60" s="142"/>
      <c r="NRI60" s="143"/>
      <c r="NRJ60" s="144"/>
      <c r="NRK60" s="144"/>
      <c r="NRL60" s="144"/>
      <c r="NRM60" s="141"/>
      <c r="NRN60" s="141"/>
      <c r="NRO60" s="142"/>
      <c r="NRP60" s="142"/>
      <c r="NRQ60" s="143"/>
      <c r="NRR60" s="144"/>
      <c r="NRS60" s="144"/>
      <c r="NRT60" s="144"/>
      <c r="NRU60" s="141"/>
      <c r="NRV60" s="141"/>
      <c r="NRW60" s="142"/>
      <c r="NRX60" s="142"/>
      <c r="NRY60" s="143"/>
      <c r="NRZ60" s="144"/>
      <c r="NSA60" s="144"/>
      <c r="NSB60" s="144"/>
      <c r="NSC60" s="141"/>
      <c r="NSD60" s="141"/>
      <c r="NSE60" s="142"/>
      <c r="NSF60" s="142"/>
      <c r="NSG60" s="143"/>
      <c r="NSH60" s="144"/>
      <c r="NSI60" s="144"/>
      <c r="NSJ60" s="144"/>
      <c r="NSK60" s="141"/>
      <c r="NSL60" s="141"/>
      <c r="NSM60" s="142"/>
      <c r="NSN60" s="142"/>
      <c r="NSO60" s="143"/>
      <c r="NSP60" s="144"/>
      <c r="NSQ60" s="144"/>
      <c r="NSR60" s="144"/>
      <c r="NSS60" s="141"/>
      <c r="NST60" s="141"/>
      <c r="NSU60" s="142"/>
      <c r="NSV60" s="142"/>
      <c r="NSW60" s="143"/>
      <c r="NSX60" s="144"/>
      <c r="NSY60" s="144"/>
      <c r="NSZ60" s="144"/>
      <c r="NTA60" s="141"/>
      <c r="NTB60" s="141"/>
      <c r="NTC60" s="142"/>
      <c r="NTD60" s="142"/>
      <c r="NTE60" s="143"/>
      <c r="NTF60" s="144"/>
      <c r="NTG60" s="144"/>
      <c r="NTH60" s="144"/>
      <c r="NTI60" s="141"/>
      <c r="NTJ60" s="141"/>
      <c r="NTK60" s="142"/>
      <c r="NTL60" s="142"/>
      <c r="NTM60" s="143"/>
      <c r="NTN60" s="144"/>
      <c r="NTO60" s="144"/>
      <c r="NTP60" s="144"/>
      <c r="NTQ60" s="141"/>
      <c r="NTR60" s="141"/>
      <c r="NTS60" s="142"/>
      <c r="NTT60" s="142"/>
      <c r="NTU60" s="143"/>
      <c r="NTV60" s="144"/>
      <c r="NTW60" s="144"/>
      <c r="NTX60" s="144"/>
      <c r="NTY60" s="141"/>
      <c r="NTZ60" s="141"/>
      <c r="NUA60" s="142"/>
      <c r="NUB60" s="142"/>
      <c r="NUC60" s="143"/>
      <c r="NUD60" s="144"/>
      <c r="NUE60" s="144"/>
      <c r="NUF60" s="144"/>
      <c r="NUG60" s="141"/>
      <c r="NUH60" s="141"/>
      <c r="NUI60" s="142"/>
      <c r="NUJ60" s="142"/>
      <c r="NUK60" s="143"/>
      <c r="NUL60" s="144"/>
      <c r="NUM60" s="144"/>
      <c r="NUN60" s="144"/>
      <c r="NUO60" s="141"/>
      <c r="NUP60" s="141"/>
      <c r="NUQ60" s="142"/>
      <c r="NUR60" s="142"/>
      <c r="NUS60" s="143"/>
      <c r="NUT60" s="144"/>
      <c r="NUU60" s="144"/>
      <c r="NUV60" s="144"/>
      <c r="NUW60" s="141"/>
      <c r="NUX60" s="141"/>
      <c r="NUY60" s="142"/>
      <c r="NUZ60" s="142"/>
      <c r="NVA60" s="143"/>
      <c r="NVB60" s="144"/>
      <c r="NVC60" s="144"/>
      <c r="NVD60" s="144"/>
      <c r="NVE60" s="141"/>
      <c r="NVF60" s="141"/>
      <c r="NVG60" s="142"/>
      <c r="NVH60" s="142"/>
      <c r="NVI60" s="143"/>
      <c r="NVJ60" s="144"/>
      <c r="NVK60" s="144"/>
      <c r="NVL60" s="144"/>
      <c r="NVM60" s="141"/>
      <c r="NVN60" s="141"/>
      <c r="NVO60" s="142"/>
      <c r="NVP60" s="142"/>
      <c r="NVQ60" s="143"/>
      <c r="NVR60" s="144"/>
      <c r="NVS60" s="144"/>
      <c r="NVT60" s="144"/>
      <c r="NVU60" s="141"/>
      <c r="NVV60" s="141"/>
      <c r="NVW60" s="142"/>
      <c r="NVX60" s="142"/>
      <c r="NVY60" s="143"/>
      <c r="NVZ60" s="144"/>
      <c r="NWA60" s="144"/>
      <c r="NWB60" s="144"/>
      <c r="NWC60" s="141"/>
      <c r="NWD60" s="141"/>
      <c r="NWE60" s="142"/>
      <c r="NWF60" s="142"/>
      <c r="NWG60" s="143"/>
      <c r="NWH60" s="144"/>
      <c r="NWI60" s="144"/>
      <c r="NWJ60" s="144"/>
      <c r="NWK60" s="141"/>
      <c r="NWL60" s="141"/>
      <c r="NWM60" s="142"/>
      <c r="NWN60" s="142"/>
      <c r="NWO60" s="143"/>
      <c r="NWP60" s="144"/>
      <c r="NWQ60" s="144"/>
      <c r="NWR60" s="144"/>
      <c r="NWS60" s="141"/>
      <c r="NWT60" s="141"/>
      <c r="NWU60" s="142"/>
      <c r="NWV60" s="142"/>
      <c r="NWW60" s="143"/>
      <c r="NWX60" s="144"/>
      <c r="NWY60" s="144"/>
      <c r="NWZ60" s="144"/>
      <c r="NXA60" s="141"/>
      <c r="NXB60" s="141"/>
      <c r="NXC60" s="142"/>
      <c r="NXD60" s="142"/>
      <c r="NXE60" s="143"/>
      <c r="NXF60" s="144"/>
      <c r="NXG60" s="144"/>
      <c r="NXH60" s="144"/>
      <c r="NXI60" s="141"/>
      <c r="NXJ60" s="141"/>
      <c r="NXK60" s="142"/>
      <c r="NXL60" s="142"/>
      <c r="NXM60" s="143"/>
      <c r="NXN60" s="144"/>
      <c r="NXO60" s="144"/>
      <c r="NXP60" s="144"/>
      <c r="NXQ60" s="141"/>
      <c r="NXR60" s="141"/>
      <c r="NXS60" s="142"/>
      <c r="NXT60" s="142"/>
      <c r="NXU60" s="143"/>
      <c r="NXV60" s="144"/>
      <c r="NXW60" s="144"/>
      <c r="NXX60" s="144"/>
      <c r="NXY60" s="141"/>
      <c r="NXZ60" s="141"/>
      <c r="NYA60" s="142"/>
      <c r="NYB60" s="142"/>
      <c r="NYC60" s="143"/>
      <c r="NYD60" s="144"/>
      <c r="NYE60" s="144"/>
      <c r="NYF60" s="144"/>
      <c r="NYG60" s="141"/>
      <c r="NYH60" s="141"/>
      <c r="NYI60" s="142"/>
      <c r="NYJ60" s="142"/>
      <c r="NYK60" s="143"/>
      <c r="NYL60" s="144"/>
      <c r="NYM60" s="144"/>
      <c r="NYN60" s="144"/>
      <c r="NYO60" s="141"/>
      <c r="NYP60" s="141"/>
      <c r="NYQ60" s="142"/>
      <c r="NYR60" s="142"/>
      <c r="NYS60" s="143"/>
      <c r="NYT60" s="144"/>
      <c r="NYU60" s="144"/>
      <c r="NYV60" s="144"/>
      <c r="NYW60" s="141"/>
      <c r="NYX60" s="141"/>
      <c r="NYY60" s="142"/>
      <c r="NYZ60" s="142"/>
      <c r="NZA60" s="143"/>
      <c r="NZB60" s="144"/>
      <c r="NZC60" s="144"/>
      <c r="NZD60" s="144"/>
      <c r="NZE60" s="141"/>
      <c r="NZF60" s="141"/>
      <c r="NZG60" s="142"/>
      <c r="NZH60" s="142"/>
      <c r="NZI60" s="143"/>
      <c r="NZJ60" s="144"/>
      <c r="NZK60" s="144"/>
      <c r="NZL60" s="144"/>
      <c r="NZM60" s="141"/>
      <c r="NZN60" s="141"/>
      <c r="NZO60" s="142"/>
      <c r="NZP60" s="142"/>
      <c r="NZQ60" s="143"/>
      <c r="NZR60" s="144"/>
      <c r="NZS60" s="144"/>
      <c r="NZT60" s="144"/>
      <c r="NZU60" s="141"/>
      <c r="NZV60" s="141"/>
      <c r="NZW60" s="142"/>
      <c r="NZX60" s="142"/>
      <c r="NZY60" s="143"/>
      <c r="NZZ60" s="144"/>
      <c r="OAA60" s="144"/>
      <c r="OAB60" s="144"/>
      <c r="OAC60" s="141"/>
      <c r="OAD60" s="141"/>
      <c r="OAE60" s="142"/>
      <c r="OAF60" s="142"/>
      <c r="OAG60" s="143"/>
      <c r="OAH60" s="144"/>
      <c r="OAI60" s="144"/>
      <c r="OAJ60" s="144"/>
      <c r="OAK60" s="141"/>
      <c r="OAL60" s="141"/>
      <c r="OAM60" s="142"/>
      <c r="OAN60" s="142"/>
      <c r="OAO60" s="143"/>
      <c r="OAP60" s="144"/>
      <c r="OAQ60" s="144"/>
      <c r="OAR60" s="144"/>
      <c r="OAS60" s="141"/>
      <c r="OAT60" s="141"/>
      <c r="OAU60" s="142"/>
      <c r="OAV60" s="142"/>
      <c r="OAW60" s="143"/>
      <c r="OAX60" s="144"/>
      <c r="OAY60" s="144"/>
      <c r="OAZ60" s="144"/>
      <c r="OBA60" s="141"/>
      <c r="OBB60" s="141"/>
      <c r="OBC60" s="142"/>
      <c r="OBD60" s="142"/>
      <c r="OBE60" s="143"/>
      <c r="OBF60" s="144"/>
      <c r="OBG60" s="144"/>
      <c r="OBH60" s="144"/>
      <c r="OBI60" s="141"/>
      <c r="OBJ60" s="141"/>
      <c r="OBK60" s="142"/>
      <c r="OBL60" s="142"/>
      <c r="OBM60" s="143"/>
      <c r="OBN60" s="144"/>
      <c r="OBO60" s="144"/>
      <c r="OBP60" s="144"/>
      <c r="OBQ60" s="141"/>
      <c r="OBR60" s="141"/>
      <c r="OBS60" s="142"/>
      <c r="OBT60" s="142"/>
      <c r="OBU60" s="143"/>
      <c r="OBV60" s="144"/>
      <c r="OBW60" s="144"/>
      <c r="OBX60" s="144"/>
      <c r="OBY60" s="141"/>
      <c r="OBZ60" s="141"/>
      <c r="OCA60" s="142"/>
      <c r="OCB60" s="142"/>
      <c r="OCC60" s="143"/>
      <c r="OCD60" s="144"/>
      <c r="OCE60" s="144"/>
      <c r="OCF60" s="144"/>
      <c r="OCG60" s="141"/>
      <c r="OCH60" s="141"/>
      <c r="OCI60" s="142"/>
      <c r="OCJ60" s="142"/>
      <c r="OCK60" s="143"/>
      <c r="OCL60" s="144"/>
      <c r="OCM60" s="144"/>
      <c r="OCN60" s="144"/>
      <c r="OCO60" s="141"/>
      <c r="OCP60" s="141"/>
      <c r="OCQ60" s="142"/>
      <c r="OCR60" s="142"/>
      <c r="OCS60" s="143"/>
      <c r="OCT60" s="144"/>
      <c r="OCU60" s="144"/>
      <c r="OCV60" s="144"/>
      <c r="OCW60" s="141"/>
      <c r="OCX60" s="141"/>
      <c r="OCY60" s="142"/>
      <c r="OCZ60" s="142"/>
      <c r="ODA60" s="143"/>
      <c r="ODB60" s="144"/>
      <c r="ODC60" s="144"/>
      <c r="ODD60" s="144"/>
      <c r="ODE60" s="141"/>
      <c r="ODF60" s="141"/>
      <c r="ODG60" s="142"/>
      <c r="ODH60" s="142"/>
      <c r="ODI60" s="143"/>
      <c r="ODJ60" s="144"/>
      <c r="ODK60" s="144"/>
      <c r="ODL60" s="144"/>
      <c r="ODM60" s="141"/>
      <c r="ODN60" s="141"/>
      <c r="ODO60" s="142"/>
      <c r="ODP60" s="142"/>
      <c r="ODQ60" s="143"/>
      <c r="ODR60" s="144"/>
      <c r="ODS60" s="144"/>
      <c r="ODT60" s="144"/>
      <c r="ODU60" s="141"/>
      <c r="ODV60" s="141"/>
      <c r="ODW60" s="142"/>
      <c r="ODX60" s="142"/>
      <c r="ODY60" s="143"/>
      <c r="ODZ60" s="144"/>
      <c r="OEA60" s="144"/>
      <c r="OEB60" s="144"/>
      <c r="OEC60" s="141"/>
      <c r="OED60" s="141"/>
      <c r="OEE60" s="142"/>
      <c r="OEF60" s="142"/>
      <c r="OEG60" s="143"/>
      <c r="OEH60" s="144"/>
      <c r="OEI60" s="144"/>
      <c r="OEJ60" s="144"/>
      <c r="OEK60" s="141"/>
      <c r="OEL60" s="141"/>
      <c r="OEM60" s="142"/>
      <c r="OEN60" s="142"/>
      <c r="OEO60" s="143"/>
      <c r="OEP60" s="144"/>
      <c r="OEQ60" s="144"/>
      <c r="OER60" s="144"/>
      <c r="OES60" s="141"/>
      <c r="OET60" s="141"/>
      <c r="OEU60" s="142"/>
      <c r="OEV60" s="142"/>
      <c r="OEW60" s="143"/>
      <c r="OEX60" s="144"/>
      <c r="OEY60" s="144"/>
      <c r="OEZ60" s="144"/>
      <c r="OFA60" s="141"/>
      <c r="OFB60" s="141"/>
      <c r="OFC60" s="142"/>
      <c r="OFD60" s="142"/>
      <c r="OFE60" s="143"/>
      <c r="OFF60" s="144"/>
      <c r="OFG60" s="144"/>
      <c r="OFH60" s="144"/>
      <c r="OFI60" s="141"/>
      <c r="OFJ60" s="141"/>
      <c r="OFK60" s="142"/>
      <c r="OFL60" s="142"/>
      <c r="OFM60" s="143"/>
      <c r="OFN60" s="144"/>
      <c r="OFO60" s="144"/>
      <c r="OFP60" s="144"/>
      <c r="OFQ60" s="141"/>
      <c r="OFR60" s="141"/>
      <c r="OFS60" s="142"/>
      <c r="OFT60" s="142"/>
      <c r="OFU60" s="143"/>
      <c r="OFV60" s="144"/>
      <c r="OFW60" s="144"/>
      <c r="OFX60" s="144"/>
      <c r="OFY60" s="141"/>
      <c r="OFZ60" s="141"/>
      <c r="OGA60" s="142"/>
      <c r="OGB60" s="142"/>
      <c r="OGC60" s="143"/>
      <c r="OGD60" s="144"/>
      <c r="OGE60" s="144"/>
      <c r="OGF60" s="144"/>
      <c r="OGG60" s="141"/>
      <c r="OGH60" s="141"/>
      <c r="OGI60" s="142"/>
      <c r="OGJ60" s="142"/>
      <c r="OGK60" s="143"/>
      <c r="OGL60" s="144"/>
      <c r="OGM60" s="144"/>
      <c r="OGN60" s="144"/>
      <c r="OGO60" s="141"/>
      <c r="OGP60" s="141"/>
      <c r="OGQ60" s="142"/>
      <c r="OGR60" s="142"/>
      <c r="OGS60" s="143"/>
      <c r="OGT60" s="144"/>
      <c r="OGU60" s="144"/>
      <c r="OGV60" s="144"/>
      <c r="OGW60" s="141"/>
      <c r="OGX60" s="141"/>
      <c r="OGY60" s="142"/>
      <c r="OGZ60" s="142"/>
      <c r="OHA60" s="143"/>
      <c r="OHB60" s="144"/>
      <c r="OHC60" s="144"/>
      <c r="OHD60" s="144"/>
      <c r="OHE60" s="141"/>
      <c r="OHF60" s="141"/>
      <c r="OHG60" s="142"/>
      <c r="OHH60" s="142"/>
      <c r="OHI60" s="143"/>
      <c r="OHJ60" s="144"/>
      <c r="OHK60" s="144"/>
      <c r="OHL60" s="144"/>
      <c r="OHM60" s="141"/>
      <c r="OHN60" s="141"/>
      <c r="OHO60" s="142"/>
      <c r="OHP60" s="142"/>
      <c r="OHQ60" s="143"/>
      <c r="OHR60" s="144"/>
      <c r="OHS60" s="144"/>
      <c r="OHT60" s="144"/>
      <c r="OHU60" s="141"/>
      <c r="OHV60" s="141"/>
      <c r="OHW60" s="142"/>
      <c r="OHX60" s="142"/>
      <c r="OHY60" s="143"/>
      <c r="OHZ60" s="144"/>
      <c r="OIA60" s="144"/>
      <c r="OIB60" s="144"/>
      <c r="OIC60" s="141"/>
      <c r="OID60" s="141"/>
      <c r="OIE60" s="142"/>
      <c r="OIF60" s="142"/>
      <c r="OIG60" s="143"/>
      <c r="OIH60" s="144"/>
      <c r="OII60" s="144"/>
      <c r="OIJ60" s="144"/>
      <c r="OIK60" s="141"/>
      <c r="OIL60" s="141"/>
      <c r="OIM60" s="142"/>
      <c r="OIN60" s="142"/>
      <c r="OIO60" s="143"/>
      <c r="OIP60" s="144"/>
      <c r="OIQ60" s="144"/>
      <c r="OIR60" s="144"/>
      <c r="OIS60" s="141"/>
      <c r="OIT60" s="141"/>
      <c r="OIU60" s="142"/>
      <c r="OIV60" s="142"/>
      <c r="OIW60" s="143"/>
      <c r="OIX60" s="144"/>
      <c r="OIY60" s="144"/>
      <c r="OIZ60" s="144"/>
      <c r="OJA60" s="141"/>
      <c r="OJB60" s="141"/>
      <c r="OJC60" s="142"/>
      <c r="OJD60" s="142"/>
      <c r="OJE60" s="143"/>
      <c r="OJF60" s="144"/>
      <c r="OJG60" s="144"/>
      <c r="OJH60" s="144"/>
      <c r="OJI60" s="141"/>
      <c r="OJJ60" s="141"/>
      <c r="OJK60" s="142"/>
      <c r="OJL60" s="142"/>
      <c r="OJM60" s="143"/>
      <c r="OJN60" s="144"/>
      <c r="OJO60" s="144"/>
      <c r="OJP60" s="144"/>
      <c r="OJQ60" s="141"/>
      <c r="OJR60" s="141"/>
      <c r="OJS60" s="142"/>
      <c r="OJT60" s="142"/>
      <c r="OJU60" s="143"/>
      <c r="OJV60" s="144"/>
      <c r="OJW60" s="144"/>
      <c r="OJX60" s="144"/>
      <c r="OJY60" s="141"/>
      <c r="OJZ60" s="141"/>
      <c r="OKA60" s="142"/>
      <c r="OKB60" s="142"/>
      <c r="OKC60" s="143"/>
      <c r="OKD60" s="144"/>
      <c r="OKE60" s="144"/>
      <c r="OKF60" s="144"/>
      <c r="OKG60" s="141"/>
      <c r="OKH60" s="141"/>
      <c r="OKI60" s="142"/>
      <c r="OKJ60" s="142"/>
      <c r="OKK60" s="143"/>
      <c r="OKL60" s="144"/>
      <c r="OKM60" s="144"/>
      <c r="OKN60" s="144"/>
      <c r="OKO60" s="141"/>
      <c r="OKP60" s="141"/>
      <c r="OKQ60" s="142"/>
      <c r="OKR60" s="142"/>
      <c r="OKS60" s="143"/>
      <c r="OKT60" s="144"/>
      <c r="OKU60" s="144"/>
      <c r="OKV60" s="144"/>
      <c r="OKW60" s="141"/>
      <c r="OKX60" s="141"/>
      <c r="OKY60" s="142"/>
      <c r="OKZ60" s="142"/>
      <c r="OLA60" s="143"/>
      <c r="OLB60" s="144"/>
      <c r="OLC60" s="144"/>
      <c r="OLD60" s="144"/>
      <c r="OLE60" s="141"/>
      <c r="OLF60" s="141"/>
      <c r="OLG60" s="142"/>
      <c r="OLH60" s="142"/>
      <c r="OLI60" s="143"/>
      <c r="OLJ60" s="144"/>
      <c r="OLK60" s="144"/>
      <c r="OLL60" s="144"/>
      <c r="OLM60" s="141"/>
      <c r="OLN60" s="141"/>
      <c r="OLO60" s="142"/>
      <c r="OLP60" s="142"/>
      <c r="OLQ60" s="143"/>
      <c r="OLR60" s="144"/>
      <c r="OLS60" s="144"/>
      <c r="OLT60" s="144"/>
      <c r="OLU60" s="141"/>
      <c r="OLV60" s="141"/>
      <c r="OLW60" s="142"/>
      <c r="OLX60" s="142"/>
      <c r="OLY60" s="143"/>
      <c r="OLZ60" s="144"/>
      <c r="OMA60" s="144"/>
      <c r="OMB60" s="144"/>
      <c r="OMC60" s="141"/>
      <c r="OMD60" s="141"/>
      <c r="OME60" s="142"/>
      <c r="OMF60" s="142"/>
      <c r="OMG60" s="143"/>
      <c r="OMH60" s="144"/>
      <c r="OMI60" s="144"/>
      <c r="OMJ60" s="144"/>
      <c r="OMK60" s="141"/>
      <c r="OML60" s="141"/>
      <c r="OMM60" s="142"/>
      <c r="OMN60" s="142"/>
      <c r="OMO60" s="143"/>
      <c r="OMP60" s="144"/>
      <c r="OMQ60" s="144"/>
      <c r="OMR60" s="144"/>
      <c r="OMS60" s="141"/>
      <c r="OMT60" s="141"/>
      <c r="OMU60" s="142"/>
      <c r="OMV60" s="142"/>
      <c r="OMW60" s="143"/>
      <c r="OMX60" s="144"/>
      <c r="OMY60" s="144"/>
      <c r="OMZ60" s="144"/>
      <c r="ONA60" s="141"/>
      <c r="ONB60" s="141"/>
      <c r="ONC60" s="142"/>
      <c r="OND60" s="142"/>
      <c r="ONE60" s="143"/>
      <c r="ONF60" s="144"/>
      <c r="ONG60" s="144"/>
      <c r="ONH60" s="144"/>
      <c r="ONI60" s="141"/>
      <c r="ONJ60" s="141"/>
      <c r="ONK60" s="142"/>
      <c r="ONL60" s="142"/>
      <c r="ONM60" s="143"/>
      <c r="ONN60" s="144"/>
      <c r="ONO60" s="144"/>
      <c r="ONP60" s="144"/>
      <c r="ONQ60" s="141"/>
      <c r="ONR60" s="141"/>
      <c r="ONS60" s="142"/>
      <c r="ONT60" s="142"/>
      <c r="ONU60" s="143"/>
      <c r="ONV60" s="144"/>
      <c r="ONW60" s="144"/>
      <c r="ONX60" s="144"/>
      <c r="ONY60" s="141"/>
      <c r="ONZ60" s="141"/>
      <c r="OOA60" s="142"/>
      <c r="OOB60" s="142"/>
      <c r="OOC60" s="143"/>
      <c r="OOD60" s="144"/>
      <c r="OOE60" s="144"/>
      <c r="OOF60" s="144"/>
      <c r="OOG60" s="141"/>
      <c r="OOH60" s="141"/>
      <c r="OOI60" s="142"/>
      <c r="OOJ60" s="142"/>
      <c r="OOK60" s="143"/>
      <c r="OOL60" s="144"/>
      <c r="OOM60" s="144"/>
      <c r="OON60" s="144"/>
      <c r="OOO60" s="141"/>
      <c r="OOP60" s="141"/>
      <c r="OOQ60" s="142"/>
      <c r="OOR60" s="142"/>
      <c r="OOS60" s="143"/>
      <c r="OOT60" s="144"/>
      <c r="OOU60" s="144"/>
      <c r="OOV60" s="144"/>
      <c r="OOW60" s="141"/>
      <c r="OOX60" s="141"/>
      <c r="OOY60" s="142"/>
      <c r="OOZ60" s="142"/>
      <c r="OPA60" s="143"/>
      <c r="OPB60" s="144"/>
      <c r="OPC60" s="144"/>
      <c r="OPD60" s="144"/>
      <c r="OPE60" s="141"/>
      <c r="OPF60" s="141"/>
      <c r="OPG60" s="142"/>
      <c r="OPH60" s="142"/>
      <c r="OPI60" s="143"/>
      <c r="OPJ60" s="144"/>
      <c r="OPK60" s="144"/>
      <c r="OPL60" s="144"/>
      <c r="OPM60" s="141"/>
      <c r="OPN60" s="141"/>
      <c r="OPO60" s="142"/>
      <c r="OPP60" s="142"/>
      <c r="OPQ60" s="143"/>
      <c r="OPR60" s="144"/>
      <c r="OPS60" s="144"/>
      <c r="OPT60" s="144"/>
      <c r="OPU60" s="141"/>
      <c r="OPV60" s="141"/>
      <c r="OPW60" s="142"/>
      <c r="OPX60" s="142"/>
      <c r="OPY60" s="143"/>
      <c r="OPZ60" s="144"/>
      <c r="OQA60" s="144"/>
      <c r="OQB60" s="144"/>
      <c r="OQC60" s="141"/>
      <c r="OQD60" s="141"/>
      <c r="OQE60" s="142"/>
      <c r="OQF60" s="142"/>
      <c r="OQG60" s="143"/>
      <c r="OQH60" s="144"/>
      <c r="OQI60" s="144"/>
      <c r="OQJ60" s="144"/>
      <c r="OQK60" s="141"/>
      <c r="OQL60" s="141"/>
      <c r="OQM60" s="142"/>
      <c r="OQN60" s="142"/>
      <c r="OQO60" s="143"/>
      <c r="OQP60" s="144"/>
      <c r="OQQ60" s="144"/>
      <c r="OQR60" s="144"/>
      <c r="OQS60" s="141"/>
      <c r="OQT60" s="141"/>
      <c r="OQU60" s="142"/>
      <c r="OQV60" s="142"/>
      <c r="OQW60" s="143"/>
      <c r="OQX60" s="144"/>
      <c r="OQY60" s="144"/>
      <c r="OQZ60" s="144"/>
      <c r="ORA60" s="141"/>
      <c r="ORB60" s="141"/>
      <c r="ORC60" s="142"/>
      <c r="ORD60" s="142"/>
      <c r="ORE60" s="143"/>
      <c r="ORF60" s="144"/>
      <c r="ORG60" s="144"/>
      <c r="ORH60" s="144"/>
      <c r="ORI60" s="141"/>
      <c r="ORJ60" s="141"/>
      <c r="ORK60" s="142"/>
      <c r="ORL60" s="142"/>
      <c r="ORM60" s="143"/>
      <c r="ORN60" s="144"/>
      <c r="ORO60" s="144"/>
      <c r="ORP60" s="144"/>
      <c r="ORQ60" s="141"/>
      <c r="ORR60" s="141"/>
      <c r="ORS60" s="142"/>
      <c r="ORT60" s="142"/>
      <c r="ORU60" s="143"/>
      <c r="ORV60" s="144"/>
      <c r="ORW60" s="144"/>
      <c r="ORX60" s="144"/>
      <c r="ORY60" s="141"/>
      <c r="ORZ60" s="141"/>
      <c r="OSA60" s="142"/>
      <c r="OSB60" s="142"/>
      <c r="OSC60" s="143"/>
      <c r="OSD60" s="144"/>
      <c r="OSE60" s="144"/>
      <c r="OSF60" s="144"/>
      <c r="OSG60" s="141"/>
      <c r="OSH60" s="141"/>
      <c r="OSI60" s="142"/>
      <c r="OSJ60" s="142"/>
      <c r="OSK60" s="143"/>
      <c r="OSL60" s="144"/>
      <c r="OSM60" s="144"/>
      <c r="OSN60" s="144"/>
      <c r="OSO60" s="141"/>
      <c r="OSP60" s="141"/>
      <c r="OSQ60" s="142"/>
      <c r="OSR60" s="142"/>
      <c r="OSS60" s="143"/>
      <c r="OST60" s="144"/>
      <c r="OSU60" s="144"/>
      <c r="OSV60" s="144"/>
      <c r="OSW60" s="141"/>
      <c r="OSX60" s="141"/>
      <c r="OSY60" s="142"/>
      <c r="OSZ60" s="142"/>
      <c r="OTA60" s="143"/>
      <c r="OTB60" s="144"/>
      <c r="OTC60" s="144"/>
      <c r="OTD60" s="144"/>
      <c r="OTE60" s="141"/>
      <c r="OTF60" s="141"/>
      <c r="OTG60" s="142"/>
      <c r="OTH60" s="142"/>
      <c r="OTI60" s="143"/>
      <c r="OTJ60" s="144"/>
      <c r="OTK60" s="144"/>
      <c r="OTL60" s="144"/>
      <c r="OTM60" s="141"/>
      <c r="OTN60" s="141"/>
      <c r="OTO60" s="142"/>
      <c r="OTP60" s="142"/>
      <c r="OTQ60" s="143"/>
      <c r="OTR60" s="144"/>
      <c r="OTS60" s="144"/>
      <c r="OTT60" s="144"/>
      <c r="OTU60" s="141"/>
      <c r="OTV60" s="141"/>
      <c r="OTW60" s="142"/>
      <c r="OTX60" s="142"/>
      <c r="OTY60" s="143"/>
      <c r="OTZ60" s="144"/>
      <c r="OUA60" s="144"/>
      <c r="OUB60" s="144"/>
      <c r="OUC60" s="141"/>
      <c r="OUD60" s="141"/>
      <c r="OUE60" s="142"/>
      <c r="OUF60" s="142"/>
      <c r="OUG60" s="143"/>
      <c r="OUH60" s="144"/>
      <c r="OUI60" s="144"/>
      <c r="OUJ60" s="144"/>
      <c r="OUK60" s="141"/>
      <c r="OUL60" s="141"/>
      <c r="OUM60" s="142"/>
      <c r="OUN60" s="142"/>
      <c r="OUO60" s="143"/>
      <c r="OUP60" s="144"/>
      <c r="OUQ60" s="144"/>
      <c r="OUR60" s="144"/>
      <c r="OUS60" s="141"/>
      <c r="OUT60" s="141"/>
      <c r="OUU60" s="142"/>
      <c r="OUV60" s="142"/>
      <c r="OUW60" s="143"/>
      <c r="OUX60" s="144"/>
      <c r="OUY60" s="144"/>
      <c r="OUZ60" s="144"/>
      <c r="OVA60" s="141"/>
      <c r="OVB60" s="141"/>
      <c r="OVC60" s="142"/>
      <c r="OVD60" s="142"/>
      <c r="OVE60" s="143"/>
      <c r="OVF60" s="144"/>
      <c r="OVG60" s="144"/>
      <c r="OVH60" s="144"/>
      <c r="OVI60" s="141"/>
      <c r="OVJ60" s="141"/>
      <c r="OVK60" s="142"/>
      <c r="OVL60" s="142"/>
      <c r="OVM60" s="143"/>
      <c r="OVN60" s="144"/>
      <c r="OVO60" s="144"/>
      <c r="OVP60" s="144"/>
      <c r="OVQ60" s="141"/>
      <c r="OVR60" s="141"/>
      <c r="OVS60" s="142"/>
      <c r="OVT60" s="142"/>
      <c r="OVU60" s="143"/>
      <c r="OVV60" s="144"/>
      <c r="OVW60" s="144"/>
      <c r="OVX60" s="144"/>
      <c r="OVY60" s="141"/>
      <c r="OVZ60" s="141"/>
      <c r="OWA60" s="142"/>
      <c r="OWB60" s="142"/>
      <c r="OWC60" s="143"/>
      <c r="OWD60" s="144"/>
      <c r="OWE60" s="144"/>
      <c r="OWF60" s="144"/>
      <c r="OWG60" s="141"/>
      <c r="OWH60" s="141"/>
      <c r="OWI60" s="142"/>
      <c r="OWJ60" s="142"/>
      <c r="OWK60" s="143"/>
      <c r="OWL60" s="144"/>
      <c r="OWM60" s="144"/>
      <c r="OWN60" s="144"/>
      <c r="OWO60" s="141"/>
      <c r="OWP60" s="141"/>
      <c r="OWQ60" s="142"/>
      <c r="OWR60" s="142"/>
      <c r="OWS60" s="143"/>
      <c r="OWT60" s="144"/>
      <c r="OWU60" s="144"/>
      <c r="OWV60" s="144"/>
      <c r="OWW60" s="141"/>
      <c r="OWX60" s="141"/>
      <c r="OWY60" s="142"/>
      <c r="OWZ60" s="142"/>
      <c r="OXA60" s="143"/>
      <c r="OXB60" s="144"/>
      <c r="OXC60" s="144"/>
      <c r="OXD60" s="144"/>
      <c r="OXE60" s="141"/>
      <c r="OXF60" s="141"/>
      <c r="OXG60" s="142"/>
      <c r="OXH60" s="142"/>
      <c r="OXI60" s="143"/>
      <c r="OXJ60" s="144"/>
      <c r="OXK60" s="144"/>
      <c r="OXL60" s="144"/>
      <c r="OXM60" s="141"/>
      <c r="OXN60" s="141"/>
      <c r="OXO60" s="142"/>
      <c r="OXP60" s="142"/>
      <c r="OXQ60" s="143"/>
      <c r="OXR60" s="144"/>
      <c r="OXS60" s="144"/>
      <c r="OXT60" s="144"/>
      <c r="OXU60" s="141"/>
      <c r="OXV60" s="141"/>
      <c r="OXW60" s="142"/>
      <c r="OXX60" s="142"/>
      <c r="OXY60" s="143"/>
      <c r="OXZ60" s="144"/>
      <c r="OYA60" s="144"/>
      <c r="OYB60" s="144"/>
      <c r="OYC60" s="141"/>
      <c r="OYD60" s="141"/>
      <c r="OYE60" s="142"/>
      <c r="OYF60" s="142"/>
      <c r="OYG60" s="143"/>
      <c r="OYH60" s="144"/>
      <c r="OYI60" s="144"/>
      <c r="OYJ60" s="144"/>
      <c r="OYK60" s="141"/>
      <c r="OYL60" s="141"/>
      <c r="OYM60" s="142"/>
      <c r="OYN60" s="142"/>
      <c r="OYO60" s="143"/>
      <c r="OYP60" s="144"/>
      <c r="OYQ60" s="144"/>
      <c r="OYR60" s="144"/>
      <c r="OYS60" s="141"/>
      <c r="OYT60" s="141"/>
      <c r="OYU60" s="142"/>
      <c r="OYV60" s="142"/>
      <c r="OYW60" s="143"/>
      <c r="OYX60" s="144"/>
      <c r="OYY60" s="144"/>
      <c r="OYZ60" s="144"/>
      <c r="OZA60" s="141"/>
      <c r="OZB60" s="141"/>
      <c r="OZC60" s="142"/>
      <c r="OZD60" s="142"/>
      <c r="OZE60" s="143"/>
      <c r="OZF60" s="144"/>
      <c r="OZG60" s="144"/>
      <c r="OZH60" s="144"/>
      <c r="OZI60" s="141"/>
      <c r="OZJ60" s="141"/>
      <c r="OZK60" s="142"/>
      <c r="OZL60" s="142"/>
      <c r="OZM60" s="143"/>
      <c r="OZN60" s="144"/>
      <c r="OZO60" s="144"/>
      <c r="OZP60" s="144"/>
      <c r="OZQ60" s="141"/>
      <c r="OZR60" s="141"/>
      <c r="OZS60" s="142"/>
      <c r="OZT60" s="142"/>
      <c r="OZU60" s="143"/>
      <c r="OZV60" s="144"/>
      <c r="OZW60" s="144"/>
      <c r="OZX60" s="144"/>
      <c r="OZY60" s="141"/>
      <c r="OZZ60" s="141"/>
      <c r="PAA60" s="142"/>
      <c r="PAB60" s="142"/>
      <c r="PAC60" s="143"/>
      <c r="PAD60" s="144"/>
      <c r="PAE60" s="144"/>
      <c r="PAF60" s="144"/>
      <c r="PAG60" s="141"/>
      <c r="PAH60" s="141"/>
      <c r="PAI60" s="142"/>
      <c r="PAJ60" s="142"/>
      <c r="PAK60" s="143"/>
      <c r="PAL60" s="144"/>
      <c r="PAM60" s="144"/>
      <c r="PAN60" s="144"/>
      <c r="PAO60" s="141"/>
      <c r="PAP60" s="141"/>
      <c r="PAQ60" s="142"/>
      <c r="PAR60" s="142"/>
      <c r="PAS60" s="143"/>
      <c r="PAT60" s="144"/>
      <c r="PAU60" s="144"/>
      <c r="PAV60" s="144"/>
      <c r="PAW60" s="141"/>
      <c r="PAX60" s="141"/>
      <c r="PAY60" s="142"/>
      <c r="PAZ60" s="142"/>
      <c r="PBA60" s="143"/>
      <c r="PBB60" s="144"/>
      <c r="PBC60" s="144"/>
      <c r="PBD60" s="144"/>
      <c r="PBE60" s="141"/>
      <c r="PBF60" s="141"/>
      <c r="PBG60" s="142"/>
      <c r="PBH60" s="142"/>
      <c r="PBI60" s="143"/>
      <c r="PBJ60" s="144"/>
      <c r="PBK60" s="144"/>
      <c r="PBL60" s="144"/>
      <c r="PBM60" s="141"/>
      <c r="PBN60" s="141"/>
      <c r="PBO60" s="142"/>
      <c r="PBP60" s="142"/>
      <c r="PBQ60" s="143"/>
      <c r="PBR60" s="144"/>
      <c r="PBS60" s="144"/>
      <c r="PBT60" s="144"/>
      <c r="PBU60" s="141"/>
      <c r="PBV60" s="141"/>
      <c r="PBW60" s="142"/>
      <c r="PBX60" s="142"/>
      <c r="PBY60" s="143"/>
      <c r="PBZ60" s="144"/>
      <c r="PCA60" s="144"/>
      <c r="PCB60" s="144"/>
      <c r="PCC60" s="141"/>
      <c r="PCD60" s="141"/>
      <c r="PCE60" s="142"/>
      <c r="PCF60" s="142"/>
      <c r="PCG60" s="143"/>
      <c r="PCH60" s="144"/>
      <c r="PCI60" s="144"/>
      <c r="PCJ60" s="144"/>
      <c r="PCK60" s="141"/>
      <c r="PCL60" s="141"/>
      <c r="PCM60" s="142"/>
      <c r="PCN60" s="142"/>
      <c r="PCO60" s="143"/>
      <c r="PCP60" s="144"/>
      <c r="PCQ60" s="144"/>
      <c r="PCR60" s="144"/>
      <c r="PCS60" s="141"/>
      <c r="PCT60" s="141"/>
      <c r="PCU60" s="142"/>
      <c r="PCV60" s="142"/>
      <c r="PCW60" s="143"/>
      <c r="PCX60" s="144"/>
      <c r="PCY60" s="144"/>
      <c r="PCZ60" s="144"/>
      <c r="PDA60" s="141"/>
      <c r="PDB60" s="141"/>
      <c r="PDC60" s="142"/>
      <c r="PDD60" s="142"/>
      <c r="PDE60" s="143"/>
      <c r="PDF60" s="144"/>
      <c r="PDG60" s="144"/>
      <c r="PDH60" s="144"/>
      <c r="PDI60" s="141"/>
      <c r="PDJ60" s="141"/>
      <c r="PDK60" s="142"/>
      <c r="PDL60" s="142"/>
      <c r="PDM60" s="143"/>
      <c r="PDN60" s="144"/>
      <c r="PDO60" s="144"/>
      <c r="PDP60" s="144"/>
      <c r="PDQ60" s="141"/>
      <c r="PDR60" s="141"/>
      <c r="PDS60" s="142"/>
      <c r="PDT60" s="142"/>
      <c r="PDU60" s="143"/>
      <c r="PDV60" s="144"/>
      <c r="PDW60" s="144"/>
      <c r="PDX60" s="144"/>
      <c r="PDY60" s="141"/>
      <c r="PDZ60" s="141"/>
      <c r="PEA60" s="142"/>
      <c r="PEB60" s="142"/>
      <c r="PEC60" s="143"/>
      <c r="PED60" s="144"/>
      <c r="PEE60" s="144"/>
      <c r="PEF60" s="144"/>
      <c r="PEG60" s="141"/>
      <c r="PEH60" s="141"/>
      <c r="PEI60" s="142"/>
      <c r="PEJ60" s="142"/>
      <c r="PEK60" s="143"/>
      <c r="PEL60" s="144"/>
      <c r="PEM60" s="144"/>
      <c r="PEN60" s="144"/>
      <c r="PEO60" s="141"/>
      <c r="PEP60" s="141"/>
      <c r="PEQ60" s="142"/>
      <c r="PER60" s="142"/>
      <c r="PES60" s="143"/>
      <c r="PET60" s="144"/>
      <c r="PEU60" s="144"/>
      <c r="PEV60" s="144"/>
      <c r="PEW60" s="141"/>
      <c r="PEX60" s="141"/>
      <c r="PEY60" s="142"/>
      <c r="PEZ60" s="142"/>
      <c r="PFA60" s="143"/>
      <c r="PFB60" s="144"/>
      <c r="PFC60" s="144"/>
      <c r="PFD60" s="144"/>
      <c r="PFE60" s="141"/>
      <c r="PFF60" s="141"/>
      <c r="PFG60" s="142"/>
      <c r="PFH60" s="142"/>
      <c r="PFI60" s="143"/>
      <c r="PFJ60" s="144"/>
      <c r="PFK60" s="144"/>
      <c r="PFL60" s="144"/>
      <c r="PFM60" s="141"/>
      <c r="PFN60" s="141"/>
      <c r="PFO60" s="142"/>
      <c r="PFP60" s="142"/>
      <c r="PFQ60" s="143"/>
      <c r="PFR60" s="144"/>
      <c r="PFS60" s="144"/>
      <c r="PFT60" s="144"/>
      <c r="PFU60" s="141"/>
      <c r="PFV60" s="141"/>
      <c r="PFW60" s="142"/>
      <c r="PFX60" s="142"/>
      <c r="PFY60" s="143"/>
      <c r="PFZ60" s="144"/>
      <c r="PGA60" s="144"/>
      <c r="PGB60" s="144"/>
      <c r="PGC60" s="141"/>
      <c r="PGD60" s="141"/>
      <c r="PGE60" s="142"/>
      <c r="PGF60" s="142"/>
      <c r="PGG60" s="143"/>
      <c r="PGH60" s="144"/>
      <c r="PGI60" s="144"/>
      <c r="PGJ60" s="144"/>
      <c r="PGK60" s="141"/>
      <c r="PGL60" s="141"/>
      <c r="PGM60" s="142"/>
      <c r="PGN60" s="142"/>
      <c r="PGO60" s="143"/>
      <c r="PGP60" s="144"/>
      <c r="PGQ60" s="144"/>
      <c r="PGR60" s="144"/>
      <c r="PGS60" s="141"/>
      <c r="PGT60" s="141"/>
      <c r="PGU60" s="142"/>
      <c r="PGV60" s="142"/>
      <c r="PGW60" s="143"/>
      <c r="PGX60" s="144"/>
      <c r="PGY60" s="144"/>
      <c r="PGZ60" s="144"/>
      <c r="PHA60" s="141"/>
      <c r="PHB60" s="141"/>
      <c r="PHC60" s="142"/>
      <c r="PHD60" s="142"/>
      <c r="PHE60" s="143"/>
      <c r="PHF60" s="144"/>
      <c r="PHG60" s="144"/>
      <c r="PHH60" s="144"/>
      <c r="PHI60" s="141"/>
      <c r="PHJ60" s="141"/>
      <c r="PHK60" s="142"/>
      <c r="PHL60" s="142"/>
      <c r="PHM60" s="143"/>
      <c r="PHN60" s="144"/>
      <c r="PHO60" s="144"/>
      <c r="PHP60" s="144"/>
      <c r="PHQ60" s="141"/>
      <c r="PHR60" s="141"/>
      <c r="PHS60" s="142"/>
      <c r="PHT60" s="142"/>
      <c r="PHU60" s="143"/>
      <c r="PHV60" s="144"/>
      <c r="PHW60" s="144"/>
      <c r="PHX60" s="144"/>
      <c r="PHY60" s="141"/>
      <c r="PHZ60" s="141"/>
      <c r="PIA60" s="142"/>
      <c r="PIB60" s="142"/>
      <c r="PIC60" s="143"/>
      <c r="PID60" s="144"/>
      <c r="PIE60" s="144"/>
      <c r="PIF60" s="144"/>
      <c r="PIG60" s="141"/>
      <c r="PIH60" s="141"/>
      <c r="PII60" s="142"/>
      <c r="PIJ60" s="142"/>
      <c r="PIK60" s="143"/>
      <c r="PIL60" s="144"/>
      <c r="PIM60" s="144"/>
      <c r="PIN60" s="144"/>
      <c r="PIO60" s="141"/>
      <c r="PIP60" s="141"/>
      <c r="PIQ60" s="142"/>
      <c r="PIR60" s="142"/>
      <c r="PIS60" s="143"/>
      <c r="PIT60" s="144"/>
      <c r="PIU60" s="144"/>
      <c r="PIV60" s="144"/>
      <c r="PIW60" s="141"/>
      <c r="PIX60" s="141"/>
      <c r="PIY60" s="142"/>
      <c r="PIZ60" s="142"/>
      <c r="PJA60" s="143"/>
      <c r="PJB60" s="144"/>
      <c r="PJC60" s="144"/>
      <c r="PJD60" s="144"/>
      <c r="PJE60" s="141"/>
      <c r="PJF60" s="141"/>
      <c r="PJG60" s="142"/>
      <c r="PJH60" s="142"/>
      <c r="PJI60" s="143"/>
      <c r="PJJ60" s="144"/>
      <c r="PJK60" s="144"/>
      <c r="PJL60" s="144"/>
      <c r="PJM60" s="141"/>
      <c r="PJN60" s="141"/>
      <c r="PJO60" s="142"/>
      <c r="PJP60" s="142"/>
      <c r="PJQ60" s="143"/>
      <c r="PJR60" s="144"/>
      <c r="PJS60" s="144"/>
      <c r="PJT60" s="144"/>
      <c r="PJU60" s="141"/>
      <c r="PJV60" s="141"/>
      <c r="PJW60" s="142"/>
      <c r="PJX60" s="142"/>
      <c r="PJY60" s="143"/>
      <c r="PJZ60" s="144"/>
      <c r="PKA60" s="144"/>
      <c r="PKB60" s="144"/>
      <c r="PKC60" s="141"/>
      <c r="PKD60" s="141"/>
      <c r="PKE60" s="142"/>
      <c r="PKF60" s="142"/>
      <c r="PKG60" s="143"/>
      <c r="PKH60" s="144"/>
      <c r="PKI60" s="144"/>
      <c r="PKJ60" s="144"/>
      <c r="PKK60" s="141"/>
      <c r="PKL60" s="141"/>
      <c r="PKM60" s="142"/>
      <c r="PKN60" s="142"/>
      <c r="PKO60" s="143"/>
      <c r="PKP60" s="144"/>
      <c r="PKQ60" s="144"/>
      <c r="PKR60" s="144"/>
      <c r="PKS60" s="141"/>
      <c r="PKT60" s="141"/>
      <c r="PKU60" s="142"/>
      <c r="PKV60" s="142"/>
      <c r="PKW60" s="143"/>
      <c r="PKX60" s="144"/>
      <c r="PKY60" s="144"/>
      <c r="PKZ60" s="144"/>
      <c r="PLA60" s="141"/>
      <c r="PLB60" s="141"/>
      <c r="PLC60" s="142"/>
      <c r="PLD60" s="142"/>
      <c r="PLE60" s="143"/>
      <c r="PLF60" s="144"/>
      <c r="PLG60" s="144"/>
      <c r="PLH60" s="144"/>
      <c r="PLI60" s="141"/>
      <c r="PLJ60" s="141"/>
      <c r="PLK60" s="142"/>
      <c r="PLL60" s="142"/>
      <c r="PLM60" s="143"/>
      <c r="PLN60" s="144"/>
      <c r="PLO60" s="144"/>
      <c r="PLP60" s="144"/>
      <c r="PLQ60" s="141"/>
      <c r="PLR60" s="141"/>
      <c r="PLS60" s="142"/>
      <c r="PLT60" s="142"/>
      <c r="PLU60" s="143"/>
      <c r="PLV60" s="144"/>
      <c r="PLW60" s="144"/>
      <c r="PLX60" s="144"/>
      <c r="PLY60" s="141"/>
      <c r="PLZ60" s="141"/>
      <c r="PMA60" s="142"/>
      <c r="PMB60" s="142"/>
      <c r="PMC60" s="143"/>
      <c r="PMD60" s="144"/>
      <c r="PME60" s="144"/>
      <c r="PMF60" s="144"/>
      <c r="PMG60" s="141"/>
      <c r="PMH60" s="141"/>
      <c r="PMI60" s="142"/>
      <c r="PMJ60" s="142"/>
      <c r="PMK60" s="143"/>
      <c r="PML60" s="144"/>
      <c r="PMM60" s="144"/>
      <c r="PMN60" s="144"/>
      <c r="PMO60" s="141"/>
      <c r="PMP60" s="141"/>
      <c r="PMQ60" s="142"/>
      <c r="PMR60" s="142"/>
      <c r="PMS60" s="143"/>
      <c r="PMT60" s="144"/>
      <c r="PMU60" s="144"/>
      <c r="PMV60" s="144"/>
      <c r="PMW60" s="141"/>
      <c r="PMX60" s="141"/>
      <c r="PMY60" s="142"/>
      <c r="PMZ60" s="142"/>
      <c r="PNA60" s="143"/>
      <c r="PNB60" s="144"/>
      <c r="PNC60" s="144"/>
      <c r="PND60" s="144"/>
      <c r="PNE60" s="141"/>
      <c r="PNF60" s="141"/>
      <c r="PNG60" s="142"/>
      <c r="PNH60" s="142"/>
      <c r="PNI60" s="143"/>
      <c r="PNJ60" s="144"/>
      <c r="PNK60" s="144"/>
      <c r="PNL60" s="144"/>
      <c r="PNM60" s="141"/>
      <c r="PNN60" s="141"/>
      <c r="PNO60" s="142"/>
      <c r="PNP60" s="142"/>
      <c r="PNQ60" s="143"/>
      <c r="PNR60" s="144"/>
      <c r="PNS60" s="144"/>
      <c r="PNT60" s="144"/>
      <c r="PNU60" s="141"/>
      <c r="PNV60" s="141"/>
      <c r="PNW60" s="142"/>
      <c r="PNX60" s="142"/>
      <c r="PNY60" s="143"/>
      <c r="PNZ60" s="144"/>
      <c r="POA60" s="144"/>
      <c r="POB60" s="144"/>
      <c r="POC60" s="141"/>
      <c r="POD60" s="141"/>
      <c r="POE60" s="142"/>
      <c r="POF60" s="142"/>
      <c r="POG60" s="143"/>
      <c r="POH60" s="144"/>
      <c r="POI60" s="144"/>
      <c r="POJ60" s="144"/>
      <c r="POK60" s="141"/>
      <c r="POL60" s="141"/>
      <c r="POM60" s="142"/>
      <c r="PON60" s="142"/>
      <c r="POO60" s="143"/>
      <c r="POP60" s="144"/>
      <c r="POQ60" s="144"/>
      <c r="POR60" s="144"/>
      <c r="POS60" s="141"/>
      <c r="POT60" s="141"/>
      <c r="POU60" s="142"/>
      <c r="POV60" s="142"/>
      <c r="POW60" s="143"/>
      <c r="POX60" s="144"/>
      <c r="POY60" s="144"/>
      <c r="POZ60" s="144"/>
      <c r="PPA60" s="141"/>
      <c r="PPB60" s="141"/>
      <c r="PPC60" s="142"/>
      <c r="PPD60" s="142"/>
      <c r="PPE60" s="143"/>
      <c r="PPF60" s="144"/>
      <c r="PPG60" s="144"/>
      <c r="PPH60" s="144"/>
      <c r="PPI60" s="141"/>
      <c r="PPJ60" s="141"/>
      <c r="PPK60" s="142"/>
      <c r="PPL60" s="142"/>
      <c r="PPM60" s="143"/>
      <c r="PPN60" s="144"/>
      <c r="PPO60" s="144"/>
      <c r="PPP60" s="144"/>
      <c r="PPQ60" s="141"/>
      <c r="PPR60" s="141"/>
      <c r="PPS60" s="142"/>
      <c r="PPT60" s="142"/>
      <c r="PPU60" s="143"/>
      <c r="PPV60" s="144"/>
      <c r="PPW60" s="144"/>
      <c r="PPX60" s="144"/>
      <c r="PPY60" s="141"/>
      <c r="PPZ60" s="141"/>
      <c r="PQA60" s="142"/>
      <c r="PQB60" s="142"/>
      <c r="PQC60" s="143"/>
      <c r="PQD60" s="144"/>
      <c r="PQE60" s="144"/>
      <c r="PQF60" s="144"/>
      <c r="PQG60" s="141"/>
      <c r="PQH60" s="141"/>
      <c r="PQI60" s="142"/>
      <c r="PQJ60" s="142"/>
      <c r="PQK60" s="143"/>
      <c r="PQL60" s="144"/>
      <c r="PQM60" s="144"/>
      <c r="PQN60" s="144"/>
      <c r="PQO60" s="141"/>
      <c r="PQP60" s="141"/>
      <c r="PQQ60" s="142"/>
      <c r="PQR60" s="142"/>
      <c r="PQS60" s="143"/>
      <c r="PQT60" s="144"/>
      <c r="PQU60" s="144"/>
      <c r="PQV60" s="144"/>
      <c r="PQW60" s="141"/>
      <c r="PQX60" s="141"/>
      <c r="PQY60" s="142"/>
      <c r="PQZ60" s="142"/>
      <c r="PRA60" s="143"/>
      <c r="PRB60" s="144"/>
      <c r="PRC60" s="144"/>
      <c r="PRD60" s="144"/>
      <c r="PRE60" s="141"/>
      <c r="PRF60" s="141"/>
      <c r="PRG60" s="142"/>
      <c r="PRH60" s="142"/>
      <c r="PRI60" s="143"/>
      <c r="PRJ60" s="144"/>
      <c r="PRK60" s="144"/>
      <c r="PRL60" s="144"/>
      <c r="PRM60" s="141"/>
      <c r="PRN60" s="141"/>
      <c r="PRO60" s="142"/>
      <c r="PRP60" s="142"/>
      <c r="PRQ60" s="143"/>
      <c r="PRR60" s="144"/>
      <c r="PRS60" s="144"/>
      <c r="PRT60" s="144"/>
      <c r="PRU60" s="141"/>
      <c r="PRV60" s="141"/>
      <c r="PRW60" s="142"/>
      <c r="PRX60" s="142"/>
      <c r="PRY60" s="143"/>
      <c r="PRZ60" s="144"/>
      <c r="PSA60" s="144"/>
      <c r="PSB60" s="144"/>
      <c r="PSC60" s="141"/>
      <c r="PSD60" s="141"/>
      <c r="PSE60" s="142"/>
      <c r="PSF60" s="142"/>
      <c r="PSG60" s="143"/>
      <c r="PSH60" s="144"/>
      <c r="PSI60" s="144"/>
      <c r="PSJ60" s="144"/>
      <c r="PSK60" s="141"/>
      <c r="PSL60" s="141"/>
      <c r="PSM60" s="142"/>
      <c r="PSN60" s="142"/>
      <c r="PSO60" s="143"/>
      <c r="PSP60" s="144"/>
      <c r="PSQ60" s="144"/>
      <c r="PSR60" s="144"/>
      <c r="PSS60" s="141"/>
      <c r="PST60" s="141"/>
      <c r="PSU60" s="142"/>
      <c r="PSV60" s="142"/>
      <c r="PSW60" s="143"/>
      <c r="PSX60" s="144"/>
      <c r="PSY60" s="144"/>
      <c r="PSZ60" s="144"/>
      <c r="PTA60" s="141"/>
      <c r="PTB60" s="141"/>
      <c r="PTC60" s="142"/>
      <c r="PTD60" s="142"/>
      <c r="PTE60" s="143"/>
      <c r="PTF60" s="144"/>
      <c r="PTG60" s="144"/>
      <c r="PTH60" s="144"/>
      <c r="PTI60" s="141"/>
      <c r="PTJ60" s="141"/>
      <c r="PTK60" s="142"/>
      <c r="PTL60" s="142"/>
      <c r="PTM60" s="143"/>
      <c r="PTN60" s="144"/>
      <c r="PTO60" s="144"/>
      <c r="PTP60" s="144"/>
      <c r="PTQ60" s="141"/>
      <c r="PTR60" s="141"/>
      <c r="PTS60" s="142"/>
      <c r="PTT60" s="142"/>
      <c r="PTU60" s="143"/>
      <c r="PTV60" s="144"/>
      <c r="PTW60" s="144"/>
      <c r="PTX60" s="144"/>
      <c r="PTY60" s="141"/>
      <c r="PTZ60" s="141"/>
      <c r="PUA60" s="142"/>
      <c r="PUB60" s="142"/>
      <c r="PUC60" s="143"/>
      <c r="PUD60" s="144"/>
      <c r="PUE60" s="144"/>
      <c r="PUF60" s="144"/>
      <c r="PUG60" s="141"/>
      <c r="PUH60" s="141"/>
      <c r="PUI60" s="142"/>
      <c r="PUJ60" s="142"/>
      <c r="PUK60" s="143"/>
      <c r="PUL60" s="144"/>
      <c r="PUM60" s="144"/>
      <c r="PUN60" s="144"/>
      <c r="PUO60" s="141"/>
      <c r="PUP60" s="141"/>
      <c r="PUQ60" s="142"/>
      <c r="PUR60" s="142"/>
      <c r="PUS60" s="143"/>
      <c r="PUT60" s="144"/>
      <c r="PUU60" s="144"/>
      <c r="PUV60" s="144"/>
      <c r="PUW60" s="141"/>
      <c r="PUX60" s="141"/>
      <c r="PUY60" s="142"/>
      <c r="PUZ60" s="142"/>
      <c r="PVA60" s="143"/>
      <c r="PVB60" s="144"/>
      <c r="PVC60" s="144"/>
      <c r="PVD60" s="144"/>
      <c r="PVE60" s="141"/>
      <c r="PVF60" s="141"/>
      <c r="PVG60" s="142"/>
      <c r="PVH60" s="142"/>
      <c r="PVI60" s="143"/>
      <c r="PVJ60" s="144"/>
      <c r="PVK60" s="144"/>
      <c r="PVL60" s="144"/>
      <c r="PVM60" s="141"/>
      <c r="PVN60" s="141"/>
      <c r="PVO60" s="142"/>
      <c r="PVP60" s="142"/>
      <c r="PVQ60" s="143"/>
      <c r="PVR60" s="144"/>
      <c r="PVS60" s="144"/>
      <c r="PVT60" s="144"/>
      <c r="PVU60" s="141"/>
      <c r="PVV60" s="141"/>
      <c r="PVW60" s="142"/>
      <c r="PVX60" s="142"/>
      <c r="PVY60" s="143"/>
      <c r="PVZ60" s="144"/>
      <c r="PWA60" s="144"/>
      <c r="PWB60" s="144"/>
      <c r="PWC60" s="141"/>
      <c r="PWD60" s="141"/>
      <c r="PWE60" s="142"/>
      <c r="PWF60" s="142"/>
      <c r="PWG60" s="143"/>
      <c r="PWH60" s="144"/>
      <c r="PWI60" s="144"/>
      <c r="PWJ60" s="144"/>
      <c r="PWK60" s="141"/>
      <c r="PWL60" s="141"/>
      <c r="PWM60" s="142"/>
      <c r="PWN60" s="142"/>
      <c r="PWO60" s="143"/>
      <c r="PWP60" s="144"/>
      <c r="PWQ60" s="144"/>
      <c r="PWR60" s="144"/>
      <c r="PWS60" s="141"/>
      <c r="PWT60" s="141"/>
      <c r="PWU60" s="142"/>
      <c r="PWV60" s="142"/>
      <c r="PWW60" s="143"/>
      <c r="PWX60" s="144"/>
      <c r="PWY60" s="144"/>
      <c r="PWZ60" s="144"/>
      <c r="PXA60" s="141"/>
      <c r="PXB60" s="141"/>
      <c r="PXC60" s="142"/>
      <c r="PXD60" s="142"/>
      <c r="PXE60" s="143"/>
      <c r="PXF60" s="144"/>
      <c r="PXG60" s="144"/>
      <c r="PXH60" s="144"/>
      <c r="PXI60" s="141"/>
      <c r="PXJ60" s="141"/>
      <c r="PXK60" s="142"/>
      <c r="PXL60" s="142"/>
      <c r="PXM60" s="143"/>
      <c r="PXN60" s="144"/>
      <c r="PXO60" s="144"/>
      <c r="PXP60" s="144"/>
      <c r="PXQ60" s="141"/>
      <c r="PXR60" s="141"/>
      <c r="PXS60" s="142"/>
      <c r="PXT60" s="142"/>
      <c r="PXU60" s="143"/>
      <c r="PXV60" s="144"/>
      <c r="PXW60" s="144"/>
      <c r="PXX60" s="144"/>
      <c r="PXY60" s="141"/>
      <c r="PXZ60" s="141"/>
      <c r="PYA60" s="142"/>
      <c r="PYB60" s="142"/>
      <c r="PYC60" s="143"/>
      <c r="PYD60" s="144"/>
      <c r="PYE60" s="144"/>
      <c r="PYF60" s="144"/>
      <c r="PYG60" s="141"/>
      <c r="PYH60" s="141"/>
      <c r="PYI60" s="142"/>
      <c r="PYJ60" s="142"/>
      <c r="PYK60" s="143"/>
      <c r="PYL60" s="144"/>
      <c r="PYM60" s="144"/>
      <c r="PYN60" s="144"/>
      <c r="PYO60" s="141"/>
      <c r="PYP60" s="141"/>
      <c r="PYQ60" s="142"/>
      <c r="PYR60" s="142"/>
      <c r="PYS60" s="143"/>
      <c r="PYT60" s="144"/>
      <c r="PYU60" s="144"/>
      <c r="PYV60" s="144"/>
      <c r="PYW60" s="141"/>
      <c r="PYX60" s="141"/>
      <c r="PYY60" s="142"/>
      <c r="PYZ60" s="142"/>
      <c r="PZA60" s="143"/>
      <c r="PZB60" s="144"/>
      <c r="PZC60" s="144"/>
      <c r="PZD60" s="144"/>
      <c r="PZE60" s="141"/>
      <c r="PZF60" s="141"/>
      <c r="PZG60" s="142"/>
      <c r="PZH60" s="142"/>
      <c r="PZI60" s="143"/>
      <c r="PZJ60" s="144"/>
      <c r="PZK60" s="144"/>
      <c r="PZL60" s="144"/>
      <c r="PZM60" s="141"/>
      <c r="PZN60" s="141"/>
      <c r="PZO60" s="142"/>
      <c r="PZP60" s="142"/>
      <c r="PZQ60" s="143"/>
      <c r="PZR60" s="144"/>
      <c r="PZS60" s="144"/>
      <c r="PZT60" s="144"/>
      <c r="PZU60" s="141"/>
      <c r="PZV60" s="141"/>
      <c r="PZW60" s="142"/>
      <c r="PZX60" s="142"/>
      <c r="PZY60" s="143"/>
      <c r="PZZ60" s="144"/>
      <c r="QAA60" s="144"/>
      <c r="QAB60" s="144"/>
      <c r="QAC60" s="141"/>
      <c r="QAD60" s="141"/>
      <c r="QAE60" s="142"/>
      <c r="QAF60" s="142"/>
      <c r="QAG60" s="143"/>
      <c r="QAH60" s="144"/>
      <c r="QAI60" s="144"/>
      <c r="QAJ60" s="144"/>
      <c r="QAK60" s="141"/>
      <c r="QAL60" s="141"/>
      <c r="QAM60" s="142"/>
      <c r="QAN60" s="142"/>
      <c r="QAO60" s="143"/>
      <c r="QAP60" s="144"/>
      <c r="QAQ60" s="144"/>
      <c r="QAR60" s="144"/>
      <c r="QAS60" s="141"/>
      <c r="QAT60" s="141"/>
      <c r="QAU60" s="142"/>
      <c r="QAV60" s="142"/>
      <c r="QAW60" s="143"/>
      <c r="QAX60" s="144"/>
      <c r="QAY60" s="144"/>
      <c r="QAZ60" s="144"/>
      <c r="QBA60" s="141"/>
      <c r="QBB60" s="141"/>
      <c r="QBC60" s="142"/>
      <c r="QBD60" s="142"/>
      <c r="QBE60" s="143"/>
      <c r="QBF60" s="144"/>
      <c r="QBG60" s="144"/>
      <c r="QBH60" s="144"/>
      <c r="QBI60" s="141"/>
      <c r="QBJ60" s="141"/>
      <c r="QBK60" s="142"/>
      <c r="QBL60" s="142"/>
      <c r="QBM60" s="143"/>
      <c r="QBN60" s="144"/>
      <c r="QBO60" s="144"/>
      <c r="QBP60" s="144"/>
      <c r="QBQ60" s="141"/>
      <c r="QBR60" s="141"/>
      <c r="QBS60" s="142"/>
      <c r="QBT60" s="142"/>
      <c r="QBU60" s="143"/>
      <c r="QBV60" s="144"/>
      <c r="QBW60" s="144"/>
      <c r="QBX60" s="144"/>
      <c r="QBY60" s="141"/>
      <c r="QBZ60" s="141"/>
      <c r="QCA60" s="142"/>
      <c r="QCB60" s="142"/>
      <c r="QCC60" s="143"/>
      <c r="QCD60" s="144"/>
      <c r="QCE60" s="144"/>
      <c r="QCF60" s="144"/>
      <c r="QCG60" s="141"/>
      <c r="QCH60" s="141"/>
      <c r="QCI60" s="142"/>
      <c r="QCJ60" s="142"/>
      <c r="QCK60" s="143"/>
      <c r="QCL60" s="144"/>
      <c r="QCM60" s="144"/>
      <c r="QCN60" s="144"/>
      <c r="QCO60" s="141"/>
      <c r="QCP60" s="141"/>
      <c r="QCQ60" s="142"/>
      <c r="QCR60" s="142"/>
      <c r="QCS60" s="143"/>
      <c r="QCT60" s="144"/>
      <c r="QCU60" s="144"/>
      <c r="QCV60" s="144"/>
      <c r="QCW60" s="141"/>
      <c r="QCX60" s="141"/>
      <c r="QCY60" s="142"/>
      <c r="QCZ60" s="142"/>
      <c r="QDA60" s="143"/>
      <c r="QDB60" s="144"/>
      <c r="QDC60" s="144"/>
      <c r="QDD60" s="144"/>
      <c r="QDE60" s="141"/>
      <c r="QDF60" s="141"/>
      <c r="QDG60" s="142"/>
      <c r="QDH60" s="142"/>
      <c r="QDI60" s="143"/>
      <c r="QDJ60" s="144"/>
      <c r="QDK60" s="144"/>
      <c r="QDL60" s="144"/>
      <c r="QDM60" s="141"/>
      <c r="QDN60" s="141"/>
      <c r="QDO60" s="142"/>
      <c r="QDP60" s="142"/>
      <c r="QDQ60" s="143"/>
      <c r="QDR60" s="144"/>
      <c r="QDS60" s="144"/>
      <c r="QDT60" s="144"/>
      <c r="QDU60" s="141"/>
      <c r="QDV60" s="141"/>
      <c r="QDW60" s="142"/>
      <c r="QDX60" s="142"/>
      <c r="QDY60" s="143"/>
      <c r="QDZ60" s="144"/>
      <c r="QEA60" s="144"/>
      <c r="QEB60" s="144"/>
      <c r="QEC60" s="141"/>
      <c r="QED60" s="141"/>
      <c r="QEE60" s="142"/>
      <c r="QEF60" s="142"/>
      <c r="QEG60" s="143"/>
      <c r="QEH60" s="144"/>
      <c r="QEI60" s="144"/>
      <c r="QEJ60" s="144"/>
      <c r="QEK60" s="141"/>
      <c r="QEL60" s="141"/>
      <c r="QEM60" s="142"/>
      <c r="QEN60" s="142"/>
      <c r="QEO60" s="143"/>
      <c r="QEP60" s="144"/>
      <c r="QEQ60" s="144"/>
      <c r="QER60" s="144"/>
      <c r="QES60" s="141"/>
      <c r="QET60" s="141"/>
      <c r="QEU60" s="142"/>
      <c r="QEV60" s="142"/>
      <c r="QEW60" s="143"/>
      <c r="QEX60" s="144"/>
      <c r="QEY60" s="144"/>
      <c r="QEZ60" s="144"/>
      <c r="QFA60" s="141"/>
      <c r="QFB60" s="141"/>
      <c r="QFC60" s="142"/>
      <c r="QFD60" s="142"/>
      <c r="QFE60" s="143"/>
      <c r="QFF60" s="144"/>
      <c r="QFG60" s="144"/>
      <c r="QFH60" s="144"/>
      <c r="QFI60" s="141"/>
      <c r="QFJ60" s="141"/>
      <c r="QFK60" s="142"/>
      <c r="QFL60" s="142"/>
      <c r="QFM60" s="143"/>
      <c r="QFN60" s="144"/>
      <c r="QFO60" s="144"/>
      <c r="QFP60" s="144"/>
      <c r="QFQ60" s="141"/>
      <c r="QFR60" s="141"/>
      <c r="QFS60" s="142"/>
      <c r="QFT60" s="142"/>
      <c r="QFU60" s="143"/>
      <c r="QFV60" s="144"/>
      <c r="QFW60" s="144"/>
      <c r="QFX60" s="144"/>
      <c r="QFY60" s="141"/>
      <c r="QFZ60" s="141"/>
      <c r="QGA60" s="142"/>
      <c r="QGB60" s="142"/>
      <c r="QGC60" s="143"/>
      <c r="QGD60" s="144"/>
      <c r="QGE60" s="144"/>
      <c r="QGF60" s="144"/>
      <c r="QGG60" s="141"/>
      <c r="QGH60" s="141"/>
      <c r="QGI60" s="142"/>
      <c r="QGJ60" s="142"/>
      <c r="QGK60" s="143"/>
      <c r="QGL60" s="144"/>
      <c r="QGM60" s="144"/>
      <c r="QGN60" s="144"/>
      <c r="QGO60" s="141"/>
      <c r="QGP60" s="141"/>
      <c r="QGQ60" s="142"/>
      <c r="QGR60" s="142"/>
      <c r="QGS60" s="143"/>
      <c r="QGT60" s="144"/>
      <c r="QGU60" s="144"/>
      <c r="QGV60" s="144"/>
      <c r="QGW60" s="141"/>
      <c r="QGX60" s="141"/>
      <c r="QGY60" s="142"/>
      <c r="QGZ60" s="142"/>
      <c r="QHA60" s="143"/>
      <c r="QHB60" s="144"/>
      <c r="QHC60" s="144"/>
      <c r="QHD60" s="144"/>
      <c r="QHE60" s="141"/>
      <c r="QHF60" s="141"/>
      <c r="QHG60" s="142"/>
      <c r="QHH60" s="142"/>
      <c r="QHI60" s="143"/>
      <c r="QHJ60" s="144"/>
      <c r="QHK60" s="144"/>
      <c r="QHL60" s="144"/>
      <c r="QHM60" s="141"/>
      <c r="QHN60" s="141"/>
      <c r="QHO60" s="142"/>
      <c r="QHP60" s="142"/>
      <c r="QHQ60" s="143"/>
      <c r="QHR60" s="144"/>
      <c r="QHS60" s="144"/>
      <c r="QHT60" s="144"/>
      <c r="QHU60" s="141"/>
      <c r="QHV60" s="141"/>
      <c r="QHW60" s="142"/>
      <c r="QHX60" s="142"/>
      <c r="QHY60" s="143"/>
      <c r="QHZ60" s="144"/>
      <c r="QIA60" s="144"/>
      <c r="QIB60" s="144"/>
      <c r="QIC60" s="141"/>
      <c r="QID60" s="141"/>
      <c r="QIE60" s="142"/>
      <c r="QIF60" s="142"/>
      <c r="QIG60" s="143"/>
      <c r="QIH60" s="144"/>
      <c r="QII60" s="144"/>
      <c r="QIJ60" s="144"/>
      <c r="QIK60" s="141"/>
      <c r="QIL60" s="141"/>
      <c r="QIM60" s="142"/>
      <c r="QIN60" s="142"/>
      <c r="QIO60" s="143"/>
      <c r="QIP60" s="144"/>
      <c r="QIQ60" s="144"/>
      <c r="QIR60" s="144"/>
      <c r="QIS60" s="141"/>
      <c r="QIT60" s="141"/>
      <c r="QIU60" s="142"/>
      <c r="QIV60" s="142"/>
      <c r="QIW60" s="143"/>
      <c r="QIX60" s="144"/>
      <c r="QIY60" s="144"/>
      <c r="QIZ60" s="144"/>
      <c r="QJA60" s="141"/>
      <c r="QJB60" s="141"/>
      <c r="QJC60" s="142"/>
      <c r="QJD60" s="142"/>
      <c r="QJE60" s="143"/>
      <c r="QJF60" s="144"/>
      <c r="QJG60" s="144"/>
      <c r="QJH60" s="144"/>
      <c r="QJI60" s="141"/>
      <c r="QJJ60" s="141"/>
      <c r="QJK60" s="142"/>
      <c r="QJL60" s="142"/>
      <c r="QJM60" s="143"/>
      <c r="QJN60" s="144"/>
      <c r="QJO60" s="144"/>
      <c r="QJP60" s="144"/>
      <c r="QJQ60" s="141"/>
      <c r="QJR60" s="141"/>
      <c r="QJS60" s="142"/>
      <c r="QJT60" s="142"/>
      <c r="QJU60" s="143"/>
      <c r="QJV60" s="144"/>
      <c r="QJW60" s="144"/>
      <c r="QJX60" s="144"/>
      <c r="QJY60" s="141"/>
      <c r="QJZ60" s="141"/>
      <c r="QKA60" s="142"/>
      <c r="QKB60" s="142"/>
      <c r="QKC60" s="143"/>
      <c r="QKD60" s="144"/>
      <c r="QKE60" s="144"/>
      <c r="QKF60" s="144"/>
      <c r="QKG60" s="141"/>
      <c r="QKH60" s="141"/>
      <c r="QKI60" s="142"/>
      <c r="QKJ60" s="142"/>
      <c r="QKK60" s="143"/>
      <c r="QKL60" s="144"/>
      <c r="QKM60" s="144"/>
      <c r="QKN60" s="144"/>
      <c r="QKO60" s="141"/>
      <c r="QKP60" s="141"/>
      <c r="QKQ60" s="142"/>
      <c r="QKR60" s="142"/>
      <c r="QKS60" s="143"/>
      <c r="QKT60" s="144"/>
      <c r="QKU60" s="144"/>
      <c r="QKV60" s="144"/>
      <c r="QKW60" s="141"/>
      <c r="QKX60" s="141"/>
      <c r="QKY60" s="142"/>
      <c r="QKZ60" s="142"/>
      <c r="QLA60" s="143"/>
      <c r="QLB60" s="144"/>
      <c r="QLC60" s="144"/>
      <c r="QLD60" s="144"/>
      <c r="QLE60" s="141"/>
      <c r="QLF60" s="141"/>
      <c r="QLG60" s="142"/>
      <c r="QLH60" s="142"/>
      <c r="QLI60" s="143"/>
      <c r="QLJ60" s="144"/>
      <c r="QLK60" s="144"/>
      <c r="QLL60" s="144"/>
      <c r="QLM60" s="141"/>
      <c r="QLN60" s="141"/>
      <c r="QLO60" s="142"/>
      <c r="QLP60" s="142"/>
      <c r="QLQ60" s="143"/>
      <c r="QLR60" s="144"/>
      <c r="QLS60" s="144"/>
      <c r="QLT60" s="144"/>
      <c r="QLU60" s="141"/>
      <c r="QLV60" s="141"/>
      <c r="QLW60" s="142"/>
      <c r="QLX60" s="142"/>
      <c r="QLY60" s="143"/>
      <c r="QLZ60" s="144"/>
      <c r="QMA60" s="144"/>
      <c r="QMB60" s="144"/>
      <c r="QMC60" s="141"/>
      <c r="QMD60" s="141"/>
      <c r="QME60" s="142"/>
      <c r="QMF60" s="142"/>
      <c r="QMG60" s="143"/>
      <c r="QMH60" s="144"/>
      <c r="QMI60" s="144"/>
      <c r="QMJ60" s="144"/>
      <c r="QMK60" s="141"/>
      <c r="QML60" s="141"/>
      <c r="QMM60" s="142"/>
      <c r="QMN60" s="142"/>
      <c r="QMO60" s="143"/>
      <c r="QMP60" s="144"/>
      <c r="QMQ60" s="144"/>
      <c r="QMR60" s="144"/>
      <c r="QMS60" s="141"/>
      <c r="QMT60" s="141"/>
      <c r="QMU60" s="142"/>
      <c r="QMV60" s="142"/>
      <c r="QMW60" s="143"/>
      <c r="QMX60" s="144"/>
      <c r="QMY60" s="144"/>
      <c r="QMZ60" s="144"/>
      <c r="QNA60" s="141"/>
      <c r="QNB60" s="141"/>
      <c r="QNC60" s="142"/>
      <c r="QND60" s="142"/>
      <c r="QNE60" s="143"/>
      <c r="QNF60" s="144"/>
      <c r="QNG60" s="144"/>
      <c r="QNH60" s="144"/>
      <c r="QNI60" s="141"/>
      <c r="QNJ60" s="141"/>
      <c r="QNK60" s="142"/>
      <c r="QNL60" s="142"/>
      <c r="QNM60" s="143"/>
      <c r="QNN60" s="144"/>
      <c r="QNO60" s="144"/>
      <c r="QNP60" s="144"/>
      <c r="QNQ60" s="141"/>
      <c r="QNR60" s="141"/>
      <c r="QNS60" s="142"/>
      <c r="QNT60" s="142"/>
      <c r="QNU60" s="143"/>
      <c r="QNV60" s="144"/>
      <c r="QNW60" s="144"/>
      <c r="QNX60" s="144"/>
      <c r="QNY60" s="141"/>
      <c r="QNZ60" s="141"/>
      <c r="QOA60" s="142"/>
      <c r="QOB60" s="142"/>
      <c r="QOC60" s="143"/>
      <c r="QOD60" s="144"/>
      <c r="QOE60" s="144"/>
      <c r="QOF60" s="144"/>
      <c r="QOG60" s="141"/>
      <c r="QOH60" s="141"/>
      <c r="QOI60" s="142"/>
      <c r="QOJ60" s="142"/>
      <c r="QOK60" s="143"/>
      <c r="QOL60" s="144"/>
      <c r="QOM60" s="144"/>
      <c r="QON60" s="144"/>
      <c r="QOO60" s="141"/>
      <c r="QOP60" s="141"/>
      <c r="QOQ60" s="142"/>
      <c r="QOR60" s="142"/>
      <c r="QOS60" s="143"/>
      <c r="QOT60" s="144"/>
      <c r="QOU60" s="144"/>
      <c r="QOV60" s="144"/>
      <c r="QOW60" s="141"/>
      <c r="QOX60" s="141"/>
      <c r="QOY60" s="142"/>
      <c r="QOZ60" s="142"/>
      <c r="QPA60" s="143"/>
      <c r="QPB60" s="144"/>
      <c r="QPC60" s="144"/>
      <c r="QPD60" s="144"/>
      <c r="QPE60" s="141"/>
      <c r="QPF60" s="141"/>
      <c r="QPG60" s="142"/>
      <c r="QPH60" s="142"/>
      <c r="QPI60" s="143"/>
      <c r="QPJ60" s="144"/>
      <c r="QPK60" s="144"/>
      <c r="QPL60" s="144"/>
      <c r="QPM60" s="141"/>
      <c r="QPN60" s="141"/>
      <c r="QPO60" s="142"/>
      <c r="QPP60" s="142"/>
      <c r="QPQ60" s="143"/>
      <c r="QPR60" s="144"/>
      <c r="QPS60" s="144"/>
      <c r="QPT60" s="144"/>
      <c r="QPU60" s="141"/>
      <c r="QPV60" s="141"/>
      <c r="QPW60" s="142"/>
      <c r="QPX60" s="142"/>
      <c r="QPY60" s="143"/>
      <c r="QPZ60" s="144"/>
      <c r="QQA60" s="144"/>
      <c r="QQB60" s="144"/>
      <c r="QQC60" s="141"/>
      <c r="QQD60" s="141"/>
      <c r="QQE60" s="142"/>
      <c r="QQF60" s="142"/>
      <c r="QQG60" s="143"/>
      <c r="QQH60" s="144"/>
      <c r="QQI60" s="144"/>
      <c r="QQJ60" s="144"/>
      <c r="QQK60" s="141"/>
      <c r="QQL60" s="141"/>
      <c r="QQM60" s="142"/>
      <c r="QQN60" s="142"/>
      <c r="QQO60" s="143"/>
      <c r="QQP60" s="144"/>
      <c r="QQQ60" s="144"/>
      <c r="QQR60" s="144"/>
      <c r="QQS60" s="141"/>
      <c r="QQT60" s="141"/>
      <c r="QQU60" s="142"/>
      <c r="QQV60" s="142"/>
      <c r="QQW60" s="143"/>
      <c r="QQX60" s="144"/>
      <c r="QQY60" s="144"/>
      <c r="QQZ60" s="144"/>
      <c r="QRA60" s="141"/>
      <c r="QRB60" s="141"/>
      <c r="QRC60" s="142"/>
      <c r="QRD60" s="142"/>
      <c r="QRE60" s="143"/>
      <c r="QRF60" s="144"/>
      <c r="QRG60" s="144"/>
      <c r="QRH60" s="144"/>
      <c r="QRI60" s="141"/>
      <c r="QRJ60" s="141"/>
      <c r="QRK60" s="142"/>
      <c r="QRL60" s="142"/>
      <c r="QRM60" s="143"/>
      <c r="QRN60" s="144"/>
      <c r="QRO60" s="144"/>
      <c r="QRP60" s="144"/>
      <c r="QRQ60" s="141"/>
      <c r="QRR60" s="141"/>
      <c r="QRS60" s="142"/>
      <c r="QRT60" s="142"/>
      <c r="QRU60" s="143"/>
      <c r="QRV60" s="144"/>
      <c r="QRW60" s="144"/>
      <c r="QRX60" s="144"/>
      <c r="QRY60" s="141"/>
      <c r="QRZ60" s="141"/>
      <c r="QSA60" s="142"/>
      <c r="QSB60" s="142"/>
      <c r="QSC60" s="143"/>
      <c r="QSD60" s="144"/>
      <c r="QSE60" s="144"/>
      <c r="QSF60" s="144"/>
      <c r="QSG60" s="141"/>
      <c r="QSH60" s="141"/>
      <c r="QSI60" s="142"/>
      <c r="QSJ60" s="142"/>
      <c r="QSK60" s="143"/>
      <c r="QSL60" s="144"/>
      <c r="QSM60" s="144"/>
      <c r="QSN60" s="144"/>
      <c r="QSO60" s="141"/>
      <c r="QSP60" s="141"/>
      <c r="QSQ60" s="142"/>
      <c r="QSR60" s="142"/>
      <c r="QSS60" s="143"/>
      <c r="QST60" s="144"/>
      <c r="QSU60" s="144"/>
      <c r="QSV60" s="144"/>
      <c r="QSW60" s="141"/>
      <c r="QSX60" s="141"/>
      <c r="QSY60" s="142"/>
      <c r="QSZ60" s="142"/>
      <c r="QTA60" s="143"/>
      <c r="QTB60" s="144"/>
      <c r="QTC60" s="144"/>
      <c r="QTD60" s="144"/>
      <c r="QTE60" s="141"/>
      <c r="QTF60" s="141"/>
      <c r="QTG60" s="142"/>
      <c r="QTH60" s="142"/>
      <c r="QTI60" s="143"/>
      <c r="QTJ60" s="144"/>
      <c r="QTK60" s="144"/>
      <c r="QTL60" s="144"/>
      <c r="QTM60" s="141"/>
      <c r="QTN60" s="141"/>
      <c r="QTO60" s="142"/>
      <c r="QTP60" s="142"/>
      <c r="QTQ60" s="143"/>
      <c r="QTR60" s="144"/>
      <c r="QTS60" s="144"/>
      <c r="QTT60" s="144"/>
      <c r="QTU60" s="141"/>
      <c r="QTV60" s="141"/>
      <c r="QTW60" s="142"/>
      <c r="QTX60" s="142"/>
      <c r="QTY60" s="143"/>
      <c r="QTZ60" s="144"/>
      <c r="QUA60" s="144"/>
      <c r="QUB60" s="144"/>
      <c r="QUC60" s="141"/>
      <c r="QUD60" s="141"/>
      <c r="QUE60" s="142"/>
      <c r="QUF60" s="142"/>
      <c r="QUG60" s="143"/>
      <c r="QUH60" s="144"/>
      <c r="QUI60" s="144"/>
      <c r="QUJ60" s="144"/>
      <c r="QUK60" s="141"/>
      <c r="QUL60" s="141"/>
      <c r="QUM60" s="142"/>
      <c r="QUN60" s="142"/>
      <c r="QUO60" s="143"/>
      <c r="QUP60" s="144"/>
      <c r="QUQ60" s="144"/>
      <c r="QUR60" s="144"/>
      <c r="QUS60" s="141"/>
      <c r="QUT60" s="141"/>
      <c r="QUU60" s="142"/>
      <c r="QUV60" s="142"/>
      <c r="QUW60" s="143"/>
      <c r="QUX60" s="144"/>
      <c r="QUY60" s="144"/>
      <c r="QUZ60" s="144"/>
      <c r="QVA60" s="141"/>
      <c r="QVB60" s="141"/>
      <c r="QVC60" s="142"/>
      <c r="QVD60" s="142"/>
      <c r="QVE60" s="143"/>
      <c r="QVF60" s="144"/>
      <c r="QVG60" s="144"/>
      <c r="QVH60" s="144"/>
      <c r="QVI60" s="141"/>
      <c r="QVJ60" s="141"/>
      <c r="QVK60" s="142"/>
      <c r="QVL60" s="142"/>
      <c r="QVM60" s="143"/>
      <c r="QVN60" s="144"/>
      <c r="QVO60" s="144"/>
      <c r="QVP60" s="144"/>
      <c r="QVQ60" s="141"/>
      <c r="QVR60" s="141"/>
      <c r="QVS60" s="142"/>
      <c r="QVT60" s="142"/>
      <c r="QVU60" s="143"/>
      <c r="QVV60" s="144"/>
      <c r="QVW60" s="144"/>
      <c r="QVX60" s="144"/>
      <c r="QVY60" s="141"/>
      <c r="QVZ60" s="141"/>
      <c r="QWA60" s="142"/>
      <c r="QWB60" s="142"/>
      <c r="QWC60" s="143"/>
      <c r="QWD60" s="144"/>
      <c r="QWE60" s="144"/>
      <c r="QWF60" s="144"/>
      <c r="QWG60" s="141"/>
      <c r="QWH60" s="141"/>
      <c r="QWI60" s="142"/>
      <c r="QWJ60" s="142"/>
      <c r="QWK60" s="143"/>
      <c r="QWL60" s="144"/>
      <c r="QWM60" s="144"/>
      <c r="QWN60" s="144"/>
      <c r="QWO60" s="141"/>
      <c r="QWP60" s="141"/>
      <c r="QWQ60" s="142"/>
      <c r="QWR60" s="142"/>
      <c r="QWS60" s="143"/>
      <c r="QWT60" s="144"/>
      <c r="QWU60" s="144"/>
      <c r="QWV60" s="144"/>
      <c r="QWW60" s="141"/>
      <c r="QWX60" s="141"/>
      <c r="QWY60" s="142"/>
      <c r="QWZ60" s="142"/>
      <c r="QXA60" s="143"/>
      <c r="QXB60" s="144"/>
      <c r="QXC60" s="144"/>
      <c r="QXD60" s="144"/>
      <c r="QXE60" s="141"/>
      <c r="QXF60" s="141"/>
      <c r="QXG60" s="142"/>
      <c r="QXH60" s="142"/>
      <c r="QXI60" s="143"/>
      <c r="QXJ60" s="144"/>
      <c r="QXK60" s="144"/>
      <c r="QXL60" s="144"/>
      <c r="QXM60" s="141"/>
      <c r="QXN60" s="141"/>
      <c r="QXO60" s="142"/>
      <c r="QXP60" s="142"/>
      <c r="QXQ60" s="143"/>
      <c r="QXR60" s="144"/>
      <c r="QXS60" s="144"/>
      <c r="QXT60" s="144"/>
      <c r="QXU60" s="141"/>
      <c r="QXV60" s="141"/>
      <c r="QXW60" s="142"/>
      <c r="QXX60" s="142"/>
      <c r="QXY60" s="143"/>
      <c r="QXZ60" s="144"/>
      <c r="QYA60" s="144"/>
      <c r="QYB60" s="144"/>
      <c r="QYC60" s="141"/>
      <c r="QYD60" s="141"/>
      <c r="QYE60" s="142"/>
      <c r="QYF60" s="142"/>
      <c r="QYG60" s="143"/>
      <c r="QYH60" s="144"/>
      <c r="QYI60" s="144"/>
      <c r="QYJ60" s="144"/>
      <c r="QYK60" s="141"/>
      <c r="QYL60" s="141"/>
      <c r="QYM60" s="142"/>
      <c r="QYN60" s="142"/>
      <c r="QYO60" s="143"/>
      <c r="QYP60" s="144"/>
      <c r="QYQ60" s="144"/>
      <c r="QYR60" s="144"/>
      <c r="QYS60" s="141"/>
      <c r="QYT60" s="141"/>
      <c r="QYU60" s="142"/>
      <c r="QYV60" s="142"/>
      <c r="QYW60" s="143"/>
      <c r="QYX60" s="144"/>
      <c r="QYY60" s="144"/>
      <c r="QYZ60" s="144"/>
      <c r="QZA60" s="141"/>
      <c r="QZB60" s="141"/>
      <c r="QZC60" s="142"/>
      <c r="QZD60" s="142"/>
      <c r="QZE60" s="143"/>
      <c r="QZF60" s="144"/>
      <c r="QZG60" s="144"/>
      <c r="QZH60" s="144"/>
      <c r="QZI60" s="141"/>
      <c r="QZJ60" s="141"/>
      <c r="QZK60" s="142"/>
      <c r="QZL60" s="142"/>
      <c r="QZM60" s="143"/>
      <c r="QZN60" s="144"/>
      <c r="QZO60" s="144"/>
      <c r="QZP60" s="144"/>
      <c r="QZQ60" s="141"/>
      <c r="QZR60" s="141"/>
      <c r="QZS60" s="142"/>
      <c r="QZT60" s="142"/>
      <c r="QZU60" s="143"/>
      <c r="QZV60" s="144"/>
      <c r="QZW60" s="144"/>
      <c r="QZX60" s="144"/>
      <c r="QZY60" s="141"/>
      <c r="QZZ60" s="141"/>
      <c r="RAA60" s="142"/>
      <c r="RAB60" s="142"/>
      <c r="RAC60" s="143"/>
      <c r="RAD60" s="144"/>
      <c r="RAE60" s="144"/>
      <c r="RAF60" s="144"/>
      <c r="RAG60" s="141"/>
      <c r="RAH60" s="141"/>
      <c r="RAI60" s="142"/>
      <c r="RAJ60" s="142"/>
      <c r="RAK60" s="143"/>
      <c r="RAL60" s="144"/>
      <c r="RAM60" s="144"/>
      <c r="RAN60" s="144"/>
      <c r="RAO60" s="141"/>
      <c r="RAP60" s="141"/>
      <c r="RAQ60" s="142"/>
      <c r="RAR60" s="142"/>
      <c r="RAS60" s="143"/>
      <c r="RAT60" s="144"/>
      <c r="RAU60" s="144"/>
      <c r="RAV60" s="144"/>
      <c r="RAW60" s="141"/>
      <c r="RAX60" s="141"/>
      <c r="RAY60" s="142"/>
      <c r="RAZ60" s="142"/>
      <c r="RBA60" s="143"/>
      <c r="RBB60" s="144"/>
      <c r="RBC60" s="144"/>
      <c r="RBD60" s="144"/>
      <c r="RBE60" s="141"/>
      <c r="RBF60" s="141"/>
      <c r="RBG60" s="142"/>
      <c r="RBH60" s="142"/>
      <c r="RBI60" s="143"/>
      <c r="RBJ60" s="144"/>
      <c r="RBK60" s="144"/>
      <c r="RBL60" s="144"/>
      <c r="RBM60" s="141"/>
      <c r="RBN60" s="141"/>
      <c r="RBO60" s="142"/>
      <c r="RBP60" s="142"/>
      <c r="RBQ60" s="143"/>
      <c r="RBR60" s="144"/>
      <c r="RBS60" s="144"/>
      <c r="RBT60" s="144"/>
      <c r="RBU60" s="141"/>
      <c r="RBV60" s="141"/>
      <c r="RBW60" s="142"/>
      <c r="RBX60" s="142"/>
      <c r="RBY60" s="143"/>
      <c r="RBZ60" s="144"/>
      <c r="RCA60" s="144"/>
      <c r="RCB60" s="144"/>
      <c r="RCC60" s="141"/>
      <c r="RCD60" s="141"/>
      <c r="RCE60" s="142"/>
      <c r="RCF60" s="142"/>
      <c r="RCG60" s="143"/>
      <c r="RCH60" s="144"/>
      <c r="RCI60" s="144"/>
      <c r="RCJ60" s="144"/>
      <c r="RCK60" s="141"/>
      <c r="RCL60" s="141"/>
      <c r="RCM60" s="142"/>
      <c r="RCN60" s="142"/>
      <c r="RCO60" s="143"/>
      <c r="RCP60" s="144"/>
      <c r="RCQ60" s="144"/>
      <c r="RCR60" s="144"/>
      <c r="RCS60" s="141"/>
      <c r="RCT60" s="141"/>
      <c r="RCU60" s="142"/>
      <c r="RCV60" s="142"/>
      <c r="RCW60" s="143"/>
      <c r="RCX60" s="144"/>
      <c r="RCY60" s="144"/>
      <c r="RCZ60" s="144"/>
      <c r="RDA60" s="141"/>
      <c r="RDB60" s="141"/>
      <c r="RDC60" s="142"/>
      <c r="RDD60" s="142"/>
      <c r="RDE60" s="143"/>
      <c r="RDF60" s="144"/>
      <c r="RDG60" s="144"/>
      <c r="RDH60" s="144"/>
      <c r="RDI60" s="141"/>
      <c r="RDJ60" s="141"/>
      <c r="RDK60" s="142"/>
      <c r="RDL60" s="142"/>
      <c r="RDM60" s="143"/>
      <c r="RDN60" s="144"/>
      <c r="RDO60" s="144"/>
      <c r="RDP60" s="144"/>
      <c r="RDQ60" s="141"/>
      <c r="RDR60" s="141"/>
      <c r="RDS60" s="142"/>
      <c r="RDT60" s="142"/>
      <c r="RDU60" s="143"/>
      <c r="RDV60" s="144"/>
      <c r="RDW60" s="144"/>
      <c r="RDX60" s="144"/>
      <c r="RDY60" s="141"/>
      <c r="RDZ60" s="141"/>
      <c r="REA60" s="142"/>
      <c r="REB60" s="142"/>
      <c r="REC60" s="143"/>
      <c r="RED60" s="144"/>
      <c r="REE60" s="144"/>
      <c r="REF60" s="144"/>
      <c r="REG60" s="141"/>
      <c r="REH60" s="141"/>
      <c r="REI60" s="142"/>
      <c r="REJ60" s="142"/>
      <c r="REK60" s="143"/>
      <c r="REL60" s="144"/>
      <c r="REM60" s="144"/>
      <c r="REN60" s="144"/>
      <c r="REO60" s="141"/>
      <c r="REP60" s="141"/>
      <c r="REQ60" s="142"/>
      <c r="RER60" s="142"/>
      <c r="RES60" s="143"/>
      <c r="RET60" s="144"/>
      <c r="REU60" s="144"/>
      <c r="REV60" s="144"/>
      <c r="REW60" s="141"/>
      <c r="REX60" s="141"/>
      <c r="REY60" s="142"/>
      <c r="REZ60" s="142"/>
      <c r="RFA60" s="143"/>
      <c r="RFB60" s="144"/>
      <c r="RFC60" s="144"/>
      <c r="RFD60" s="144"/>
      <c r="RFE60" s="141"/>
      <c r="RFF60" s="141"/>
      <c r="RFG60" s="142"/>
      <c r="RFH60" s="142"/>
      <c r="RFI60" s="143"/>
      <c r="RFJ60" s="144"/>
      <c r="RFK60" s="144"/>
      <c r="RFL60" s="144"/>
      <c r="RFM60" s="141"/>
      <c r="RFN60" s="141"/>
      <c r="RFO60" s="142"/>
      <c r="RFP60" s="142"/>
      <c r="RFQ60" s="143"/>
      <c r="RFR60" s="144"/>
      <c r="RFS60" s="144"/>
      <c r="RFT60" s="144"/>
      <c r="RFU60" s="141"/>
      <c r="RFV60" s="141"/>
      <c r="RFW60" s="142"/>
      <c r="RFX60" s="142"/>
      <c r="RFY60" s="143"/>
      <c r="RFZ60" s="144"/>
      <c r="RGA60" s="144"/>
      <c r="RGB60" s="144"/>
      <c r="RGC60" s="141"/>
      <c r="RGD60" s="141"/>
      <c r="RGE60" s="142"/>
      <c r="RGF60" s="142"/>
      <c r="RGG60" s="143"/>
      <c r="RGH60" s="144"/>
      <c r="RGI60" s="144"/>
      <c r="RGJ60" s="144"/>
      <c r="RGK60" s="141"/>
      <c r="RGL60" s="141"/>
      <c r="RGM60" s="142"/>
      <c r="RGN60" s="142"/>
      <c r="RGO60" s="143"/>
      <c r="RGP60" s="144"/>
      <c r="RGQ60" s="144"/>
      <c r="RGR60" s="144"/>
      <c r="RGS60" s="141"/>
      <c r="RGT60" s="141"/>
      <c r="RGU60" s="142"/>
      <c r="RGV60" s="142"/>
      <c r="RGW60" s="143"/>
      <c r="RGX60" s="144"/>
      <c r="RGY60" s="144"/>
      <c r="RGZ60" s="144"/>
      <c r="RHA60" s="141"/>
      <c r="RHB60" s="141"/>
      <c r="RHC60" s="142"/>
      <c r="RHD60" s="142"/>
      <c r="RHE60" s="143"/>
      <c r="RHF60" s="144"/>
      <c r="RHG60" s="144"/>
      <c r="RHH60" s="144"/>
      <c r="RHI60" s="141"/>
      <c r="RHJ60" s="141"/>
      <c r="RHK60" s="142"/>
      <c r="RHL60" s="142"/>
      <c r="RHM60" s="143"/>
      <c r="RHN60" s="144"/>
      <c r="RHO60" s="144"/>
      <c r="RHP60" s="144"/>
      <c r="RHQ60" s="141"/>
      <c r="RHR60" s="141"/>
      <c r="RHS60" s="142"/>
      <c r="RHT60" s="142"/>
      <c r="RHU60" s="143"/>
      <c r="RHV60" s="144"/>
      <c r="RHW60" s="144"/>
      <c r="RHX60" s="144"/>
      <c r="RHY60" s="141"/>
      <c r="RHZ60" s="141"/>
      <c r="RIA60" s="142"/>
      <c r="RIB60" s="142"/>
      <c r="RIC60" s="143"/>
      <c r="RID60" s="144"/>
      <c r="RIE60" s="144"/>
      <c r="RIF60" s="144"/>
      <c r="RIG60" s="141"/>
      <c r="RIH60" s="141"/>
      <c r="RII60" s="142"/>
      <c r="RIJ60" s="142"/>
      <c r="RIK60" s="143"/>
      <c r="RIL60" s="144"/>
      <c r="RIM60" s="144"/>
      <c r="RIN60" s="144"/>
      <c r="RIO60" s="141"/>
      <c r="RIP60" s="141"/>
      <c r="RIQ60" s="142"/>
      <c r="RIR60" s="142"/>
      <c r="RIS60" s="143"/>
      <c r="RIT60" s="144"/>
      <c r="RIU60" s="144"/>
      <c r="RIV60" s="144"/>
      <c r="RIW60" s="141"/>
      <c r="RIX60" s="141"/>
      <c r="RIY60" s="142"/>
      <c r="RIZ60" s="142"/>
      <c r="RJA60" s="143"/>
      <c r="RJB60" s="144"/>
      <c r="RJC60" s="144"/>
      <c r="RJD60" s="144"/>
      <c r="RJE60" s="141"/>
      <c r="RJF60" s="141"/>
      <c r="RJG60" s="142"/>
      <c r="RJH60" s="142"/>
      <c r="RJI60" s="143"/>
      <c r="RJJ60" s="144"/>
      <c r="RJK60" s="144"/>
      <c r="RJL60" s="144"/>
      <c r="RJM60" s="141"/>
      <c r="RJN60" s="141"/>
      <c r="RJO60" s="142"/>
      <c r="RJP60" s="142"/>
      <c r="RJQ60" s="143"/>
      <c r="RJR60" s="144"/>
      <c r="RJS60" s="144"/>
      <c r="RJT60" s="144"/>
      <c r="RJU60" s="141"/>
      <c r="RJV60" s="141"/>
      <c r="RJW60" s="142"/>
      <c r="RJX60" s="142"/>
      <c r="RJY60" s="143"/>
      <c r="RJZ60" s="144"/>
      <c r="RKA60" s="144"/>
      <c r="RKB60" s="144"/>
      <c r="RKC60" s="141"/>
      <c r="RKD60" s="141"/>
      <c r="RKE60" s="142"/>
      <c r="RKF60" s="142"/>
      <c r="RKG60" s="143"/>
      <c r="RKH60" s="144"/>
      <c r="RKI60" s="144"/>
      <c r="RKJ60" s="144"/>
      <c r="RKK60" s="141"/>
      <c r="RKL60" s="141"/>
      <c r="RKM60" s="142"/>
      <c r="RKN60" s="142"/>
      <c r="RKO60" s="143"/>
      <c r="RKP60" s="144"/>
      <c r="RKQ60" s="144"/>
      <c r="RKR60" s="144"/>
      <c r="RKS60" s="141"/>
      <c r="RKT60" s="141"/>
      <c r="RKU60" s="142"/>
      <c r="RKV60" s="142"/>
      <c r="RKW60" s="143"/>
      <c r="RKX60" s="144"/>
      <c r="RKY60" s="144"/>
      <c r="RKZ60" s="144"/>
      <c r="RLA60" s="141"/>
      <c r="RLB60" s="141"/>
      <c r="RLC60" s="142"/>
      <c r="RLD60" s="142"/>
      <c r="RLE60" s="143"/>
      <c r="RLF60" s="144"/>
      <c r="RLG60" s="144"/>
      <c r="RLH60" s="144"/>
      <c r="RLI60" s="141"/>
      <c r="RLJ60" s="141"/>
      <c r="RLK60" s="142"/>
      <c r="RLL60" s="142"/>
      <c r="RLM60" s="143"/>
      <c r="RLN60" s="144"/>
      <c r="RLO60" s="144"/>
      <c r="RLP60" s="144"/>
      <c r="RLQ60" s="141"/>
      <c r="RLR60" s="141"/>
      <c r="RLS60" s="142"/>
      <c r="RLT60" s="142"/>
      <c r="RLU60" s="143"/>
      <c r="RLV60" s="144"/>
      <c r="RLW60" s="144"/>
      <c r="RLX60" s="144"/>
      <c r="RLY60" s="141"/>
      <c r="RLZ60" s="141"/>
      <c r="RMA60" s="142"/>
      <c r="RMB60" s="142"/>
      <c r="RMC60" s="143"/>
      <c r="RMD60" s="144"/>
      <c r="RME60" s="144"/>
      <c r="RMF60" s="144"/>
      <c r="RMG60" s="141"/>
      <c r="RMH60" s="141"/>
      <c r="RMI60" s="142"/>
      <c r="RMJ60" s="142"/>
      <c r="RMK60" s="143"/>
      <c r="RML60" s="144"/>
      <c r="RMM60" s="144"/>
      <c r="RMN60" s="144"/>
      <c r="RMO60" s="141"/>
      <c r="RMP60" s="141"/>
      <c r="RMQ60" s="142"/>
      <c r="RMR60" s="142"/>
      <c r="RMS60" s="143"/>
      <c r="RMT60" s="144"/>
      <c r="RMU60" s="144"/>
      <c r="RMV60" s="144"/>
      <c r="RMW60" s="141"/>
      <c r="RMX60" s="141"/>
      <c r="RMY60" s="142"/>
      <c r="RMZ60" s="142"/>
      <c r="RNA60" s="143"/>
      <c r="RNB60" s="144"/>
      <c r="RNC60" s="144"/>
      <c r="RND60" s="144"/>
      <c r="RNE60" s="141"/>
      <c r="RNF60" s="141"/>
      <c r="RNG60" s="142"/>
      <c r="RNH60" s="142"/>
      <c r="RNI60" s="143"/>
      <c r="RNJ60" s="144"/>
      <c r="RNK60" s="144"/>
      <c r="RNL60" s="144"/>
      <c r="RNM60" s="141"/>
      <c r="RNN60" s="141"/>
      <c r="RNO60" s="142"/>
      <c r="RNP60" s="142"/>
      <c r="RNQ60" s="143"/>
      <c r="RNR60" s="144"/>
      <c r="RNS60" s="144"/>
      <c r="RNT60" s="144"/>
      <c r="RNU60" s="141"/>
      <c r="RNV60" s="141"/>
      <c r="RNW60" s="142"/>
      <c r="RNX60" s="142"/>
      <c r="RNY60" s="143"/>
      <c r="RNZ60" s="144"/>
      <c r="ROA60" s="144"/>
      <c r="ROB60" s="144"/>
      <c r="ROC60" s="141"/>
      <c r="ROD60" s="141"/>
      <c r="ROE60" s="142"/>
      <c r="ROF60" s="142"/>
      <c r="ROG60" s="143"/>
      <c r="ROH60" s="144"/>
      <c r="ROI60" s="144"/>
      <c r="ROJ60" s="144"/>
      <c r="ROK60" s="141"/>
      <c r="ROL60" s="141"/>
      <c r="ROM60" s="142"/>
      <c r="RON60" s="142"/>
      <c r="ROO60" s="143"/>
      <c r="ROP60" s="144"/>
      <c r="ROQ60" s="144"/>
      <c r="ROR60" s="144"/>
      <c r="ROS60" s="141"/>
      <c r="ROT60" s="141"/>
      <c r="ROU60" s="142"/>
      <c r="ROV60" s="142"/>
      <c r="ROW60" s="143"/>
      <c r="ROX60" s="144"/>
      <c r="ROY60" s="144"/>
      <c r="ROZ60" s="144"/>
      <c r="RPA60" s="141"/>
      <c r="RPB60" s="141"/>
      <c r="RPC60" s="142"/>
      <c r="RPD60" s="142"/>
      <c r="RPE60" s="143"/>
      <c r="RPF60" s="144"/>
      <c r="RPG60" s="144"/>
      <c r="RPH60" s="144"/>
      <c r="RPI60" s="141"/>
      <c r="RPJ60" s="141"/>
      <c r="RPK60" s="142"/>
      <c r="RPL60" s="142"/>
      <c r="RPM60" s="143"/>
      <c r="RPN60" s="144"/>
      <c r="RPO60" s="144"/>
      <c r="RPP60" s="144"/>
      <c r="RPQ60" s="141"/>
      <c r="RPR60" s="141"/>
      <c r="RPS60" s="142"/>
      <c r="RPT60" s="142"/>
      <c r="RPU60" s="143"/>
      <c r="RPV60" s="144"/>
      <c r="RPW60" s="144"/>
      <c r="RPX60" s="144"/>
      <c r="RPY60" s="141"/>
      <c r="RPZ60" s="141"/>
      <c r="RQA60" s="142"/>
      <c r="RQB60" s="142"/>
      <c r="RQC60" s="143"/>
      <c r="RQD60" s="144"/>
      <c r="RQE60" s="144"/>
      <c r="RQF60" s="144"/>
      <c r="RQG60" s="141"/>
      <c r="RQH60" s="141"/>
      <c r="RQI60" s="142"/>
      <c r="RQJ60" s="142"/>
      <c r="RQK60" s="143"/>
      <c r="RQL60" s="144"/>
      <c r="RQM60" s="144"/>
      <c r="RQN60" s="144"/>
      <c r="RQO60" s="141"/>
      <c r="RQP60" s="141"/>
      <c r="RQQ60" s="142"/>
      <c r="RQR60" s="142"/>
      <c r="RQS60" s="143"/>
      <c r="RQT60" s="144"/>
      <c r="RQU60" s="144"/>
      <c r="RQV60" s="144"/>
      <c r="RQW60" s="141"/>
      <c r="RQX60" s="141"/>
      <c r="RQY60" s="142"/>
      <c r="RQZ60" s="142"/>
      <c r="RRA60" s="143"/>
      <c r="RRB60" s="144"/>
      <c r="RRC60" s="144"/>
      <c r="RRD60" s="144"/>
      <c r="RRE60" s="141"/>
      <c r="RRF60" s="141"/>
      <c r="RRG60" s="142"/>
      <c r="RRH60" s="142"/>
      <c r="RRI60" s="143"/>
      <c r="RRJ60" s="144"/>
      <c r="RRK60" s="144"/>
      <c r="RRL60" s="144"/>
      <c r="RRM60" s="141"/>
      <c r="RRN60" s="141"/>
      <c r="RRO60" s="142"/>
      <c r="RRP60" s="142"/>
      <c r="RRQ60" s="143"/>
      <c r="RRR60" s="144"/>
      <c r="RRS60" s="144"/>
      <c r="RRT60" s="144"/>
      <c r="RRU60" s="141"/>
      <c r="RRV60" s="141"/>
      <c r="RRW60" s="142"/>
      <c r="RRX60" s="142"/>
      <c r="RRY60" s="143"/>
      <c r="RRZ60" s="144"/>
      <c r="RSA60" s="144"/>
      <c r="RSB60" s="144"/>
      <c r="RSC60" s="141"/>
      <c r="RSD60" s="141"/>
      <c r="RSE60" s="142"/>
      <c r="RSF60" s="142"/>
      <c r="RSG60" s="143"/>
      <c r="RSH60" s="144"/>
      <c r="RSI60" s="144"/>
      <c r="RSJ60" s="144"/>
      <c r="RSK60" s="141"/>
      <c r="RSL60" s="141"/>
      <c r="RSM60" s="142"/>
      <c r="RSN60" s="142"/>
      <c r="RSO60" s="143"/>
      <c r="RSP60" s="144"/>
      <c r="RSQ60" s="144"/>
      <c r="RSR60" s="144"/>
      <c r="RSS60" s="141"/>
      <c r="RST60" s="141"/>
      <c r="RSU60" s="142"/>
      <c r="RSV60" s="142"/>
      <c r="RSW60" s="143"/>
      <c r="RSX60" s="144"/>
      <c r="RSY60" s="144"/>
      <c r="RSZ60" s="144"/>
      <c r="RTA60" s="141"/>
      <c r="RTB60" s="141"/>
      <c r="RTC60" s="142"/>
      <c r="RTD60" s="142"/>
      <c r="RTE60" s="143"/>
      <c r="RTF60" s="144"/>
      <c r="RTG60" s="144"/>
      <c r="RTH60" s="144"/>
      <c r="RTI60" s="141"/>
      <c r="RTJ60" s="141"/>
      <c r="RTK60" s="142"/>
      <c r="RTL60" s="142"/>
      <c r="RTM60" s="143"/>
      <c r="RTN60" s="144"/>
      <c r="RTO60" s="144"/>
      <c r="RTP60" s="144"/>
      <c r="RTQ60" s="141"/>
      <c r="RTR60" s="141"/>
      <c r="RTS60" s="142"/>
      <c r="RTT60" s="142"/>
      <c r="RTU60" s="143"/>
      <c r="RTV60" s="144"/>
      <c r="RTW60" s="144"/>
      <c r="RTX60" s="144"/>
      <c r="RTY60" s="141"/>
      <c r="RTZ60" s="141"/>
      <c r="RUA60" s="142"/>
      <c r="RUB60" s="142"/>
      <c r="RUC60" s="143"/>
      <c r="RUD60" s="144"/>
      <c r="RUE60" s="144"/>
      <c r="RUF60" s="144"/>
      <c r="RUG60" s="141"/>
      <c r="RUH60" s="141"/>
      <c r="RUI60" s="142"/>
      <c r="RUJ60" s="142"/>
      <c r="RUK60" s="143"/>
      <c r="RUL60" s="144"/>
      <c r="RUM60" s="144"/>
      <c r="RUN60" s="144"/>
      <c r="RUO60" s="141"/>
      <c r="RUP60" s="141"/>
      <c r="RUQ60" s="142"/>
      <c r="RUR60" s="142"/>
      <c r="RUS60" s="143"/>
      <c r="RUT60" s="144"/>
      <c r="RUU60" s="144"/>
      <c r="RUV60" s="144"/>
      <c r="RUW60" s="141"/>
      <c r="RUX60" s="141"/>
      <c r="RUY60" s="142"/>
      <c r="RUZ60" s="142"/>
      <c r="RVA60" s="143"/>
      <c r="RVB60" s="144"/>
      <c r="RVC60" s="144"/>
      <c r="RVD60" s="144"/>
      <c r="RVE60" s="141"/>
      <c r="RVF60" s="141"/>
      <c r="RVG60" s="142"/>
      <c r="RVH60" s="142"/>
      <c r="RVI60" s="143"/>
      <c r="RVJ60" s="144"/>
      <c r="RVK60" s="144"/>
      <c r="RVL60" s="144"/>
      <c r="RVM60" s="141"/>
      <c r="RVN60" s="141"/>
      <c r="RVO60" s="142"/>
      <c r="RVP60" s="142"/>
      <c r="RVQ60" s="143"/>
      <c r="RVR60" s="144"/>
      <c r="RVS60" s="144"/>
      <c r="RVT60" s="144"/>
      <c r="RVU60" s="141"/>
      <c r="RVV60" s="141"/>
      <c r="RVW60" s="142"/>
      <c r="RVX60" s="142"/>
      <c r="RVY60" s="143"/>
      <c r="RVZ60" s="144"/>
      <c r="RWA60" s="144"/>
      <c r="RWB60" s="144"/>
      <c r="RWC60" s="141"/>
      <c r="RWD60" s="141"/>
      <c r="RWE60" s="142"/>
      <c r="RWF60" s="142"/>
      <c r="RWG60" s="143"/>
      <c r="RWH60" s="144"/>
      <c r="RWI60" s="144"/>
      <c r="RWJ60" s="144"/>
      <c r="RWK60" s="141"/>
      <c r="RWL60" s="141"/>
      <c r="RWM60" s="142"/>
      <c r="RWN60" s="142"/>
      <c r="RWO60" s="143"/>
      <c r="RWP60" s="144"/>
      <c r="RWQ60" s="144"/>
      <c r="RWR60" s="144"/>
      <c r="RWS60" s="141"/>
      <c r="RWT60" s="141"/>
      <c r="RWU60" s="142"/>
      <c r="RWV60" s="142"/>
      <c r="RWW60" s="143"/>
      <c r="RWX60" s="144"/>
      <c r="RWY60" s="144"/>
      <c r="RWZ60" s="144"/>
      <c r="RXA60" s="141"/>
      <c r="RXB60" s="141"/>
      <c r="RXC60" s="142"/>
      <c r="RXD60" s="142"/>
      <c r="RXE60" s="143"/>
      <c r="RXF60" s="144"/>
      <c r="RXG60" s="144"/>
      <c r="RXH60" s="144"/>
      <c r="RXI60" s="141"/>
      <c r="RXJ60" s="141"/>
      <c r="RXK60" s="142"/>
      <c r="RXL60" s="142"/>
      <c r="RXM60" s="143"/>
      <c r="RXN60" s="144"/>
      <c r="RXO60" s="144"/>
      <c r="RXP60" s="144"/>
      <c r="RXQ60" s="141"/>
      <c r="RXR60" s="141"/>
      <c r="RXS60" s="142"/>
      <c r="RXT60" s="142"/>
      <c r="RXU60" s="143"/>
      <c r="RXV60" s="144"/>
      <c r="RXW60" s="144"/>
      <c r="RXX60" s="144"/>
      <c r="RXY60" s="141"/>
      <c r="RXZ60" s="141"/>
      <c r="RYA60" s="142"/>
      <c r="RYB60" s="142"/>
      <c r="RYC60" s="143"/>
      <c r="RYD60" s="144"/>
      <c r="RYE60" s="144"/>
      <c r="RYF60" s="144"/>
      <c r="RYG60" s="141"/>
      <c r="RYH60" s="141"/>
      <c r="RYI60" s="142"/>
      <c r="RYJ60" s="142"/>
      <c r="RYK60" s="143"/>
      <c r="RYL60" s="144"/>
      <c r="RYM60" s="144"/>
      <c r="RYN60" s="144"/>
      <c r="RYO60" s="141"/>
      <c r="RYP60" s="141"/>
      <c r="RYQ60" s="142"/>
      <c r="RYR60" s="142"/>
      <c r="RYS60" s="143"/>
      <c r="RYT60" s="144"/>
      <c r="RYU60" s="144"/>
      <c r="RYV60" s="144"/>
      <c r="RYW60" s="141"/>
      <c r="RYX60" s="141"/>
      <c r="RYY60" s="142"/>
      <c r="RYZ60" s="142"/>
      <c r="RZA60" s="143"/>
      <c r="RZB60" s="144"/>
      <c r="RZC60" s="144"/>
      <c r="RZD60" s="144"/>
      <c r="RZE60" s="141"/>
      <c r="RZF60" s="141"/>
      <c r="RZG60" s="142"/>
      <c r="RZH60" s="142"/>
      <c r="RZI60" s="143"/>
      <c r="RZJ60" s="144"/>
      <c r="RZK60" s="144"/>
      <c r="RZL60" s="144"/>
      <c r="RZM60" s="141"/>
      <c r="RZN60" s="141"/>
      <c r="RZO60" s="142"/>
      <c r="RZP60" s="142"/>
      <c r="RZQ60" s="143"/>
      <c r="RZR60" s="144"/>
      <c r="RZS60" s="144"/>
      <c r="RZT60" s="144"/>
      <c r="RZU60" s="141"/>
      <c r="RZV60" s="141"/>
      <c r="RZW60" s="142"/>
      <c r="RZX60" s="142"/>
      <c r="RZY60" s="143"/>
      <c r="RZZ60" s="144"/>
      <c r="SAA60" s="144"/>
      <c r="SAB60" s="144"/>
      <c r="SAC60" s="141"/>
      <c r="SAD60" s="141"/>
      <c r="SAE60" s="142"/>
      <c r="SAF60" s="142"/>
      <c r="SAG60" s="143"/>
      <c r="SAH60" s="144"/>
      <c r="SAI60" s="144"/>
      <c r="SAJ60" s="144"/>
      <c r="SAK60" s="141"/>
      <c r="SAL60" s="141"/>
      <c r="SAM60" s="142"/>
      <c r="SAN60" s="142"/>
      <c r="SAO60" s="143"/>
      <c r="SAP60" s="144"/>
      <c r="SAQ60" s="144"/>
      <c r="SAR60" s="144"/>
      <c r="SAS60" s="141"/>
      <c r="SAT60" s="141"/>
      <c r="SAU60" s="142"/>
      <c r="SAV60" s="142"/>
      <c r="SAW60" s="143"/>
      <c r="SAX60" s="144"/>
      <c r="SAY60" s="144"/>
      <c r="SAZ60" s="144"/>
      <c r="SBA60" s="141"/>
      <c r="SBB60" s="141"/>
      <c r="SBC60" s="142"/>
      <c r="SBD60" s="142"/>
      <c r="SBE60" s="143"/>
      <c r="SBF60" s="144"/>
      <c r="SBG60" s="144"/>
      <c r="SBH60" s="144"/>
      <c r="SBI60" s="141"/>
      <c r="SBJ60" s="141"/>
      <c r="SBK60" s="142"/>
      <c r="SBL60" s="142"/>
      <c r="SBM60" s="143"/>
      <c r="SBN60" s="144"/>
      <c r="SBO60" s="144"/>
      <c r="SBP60" s="144"/>
      <c r="SBQ60" s="141"/>
      <c r="SBR60" s="141"/>
      <c r="SBS60" s="142"/>
      <c r="SBT60" s="142"/>
      <c r="SBU60" s="143"/>
      <c r="SBV60" s="144"/>
      <c r="SBW60" s="144"/>
      <c r="SBX60" s="144"/>
      <c r="SBY60" s="141"/>
      <c r="SBZ60" s="141"/>
      <c r="SCA60" s="142"/>
      <c r="SCB60" s="142"/>
      <c r="SCC60" s="143"/>
      <c r="SCD60" s="144"/>
      <c r="SCE60" s="144"/>
      <c r="SCF60" s="144"/>
      <c r="SCG60" s="141"/>
      <c r="SCH60" s="141"/>
      <c r="SCI60" s="142"/>
      <c r="SCJ60" s="142"/>
      <c r="SCK60" s="143"/>
      <c r="SCL60" s="144"/>
      <c r="SCM60" s="144"/>
      <c r="SCN60" s="144"/>
      <c r="SCO60" s="141"/>
      <c r="SCP60" s="141"/>
      <c r="SCQ60" s="142"/>
      <c r="SCR60" s="142"/>
      <c r="SCS60" s="143"/>
      <c r="SCT60" s="144"/>
      <c r="SCU60" s="144"/>
      <c r="SCV60" s="144"/>
      <c r="SCW60" s="141"/>
      <c r="SCX60" s="141"/>
      <c r="SCY60" s="142"/>
      <c r="SCZ60" s="142"/>
      <c r="SDA60" s="143"/>
      <c r="SDB60" s="144"/>
      <c r="SDC60" s="144"/>
      <c r="SDD60" s="144"/>
      <c r="SDE60" s="141"/>
      <c r="SDF60" s="141"/>
      <c r="SDG60" s="142"/>
      <c r="SDH60" s="142"/>
      <c r="SDI60" s="143"/>
      <c r="SDJ60" s="144"/>
      <c r="SDK60" s="144"/>
      <c r="SDL60" s="144"/>
      <c r="SDM60" s="141"/>
      <c r="SDN60" s="141"/>
      <c r="SDO60" s="142"/>
      <c r="SDP60" s="142"/>
      <c r="SDQ60" s="143"/>
      <c r="SDR60" s="144"/>
      <c r="SDS60" s="144"/>
      <c r="SDT60" s="144"/>
      <c r="SDU60" s="141"/>
      <c r="SDV60" s="141"/>
      <c r="SDW60" s="142"/>
      <c r="SDX60" s="142"/>
      <c r="SDY60" s="143"/>
      <c r="SDZ60" s="144"/>
      <c r="SEA60" s="144"/>
      <c r="SEB60" s="144"/>
      <c r="SEC60" s="141"/>
      <c r="SED60" s="141"/>
      <c r="SEE60" s="142"/>
      <c r="SEF60" s="142"/>
      <c r="SEG60" s="143"/>
      <c r="SEH60" s="144"/>
      <c r="SEI60" s="144"/>
      <c r="SEJ60" s="144"/>
      <c r="SEK60" s="141"/>
      <c r="SEL60" s="141"/>
      <c r="SEM60" s="142"/>
      <c r="SEN60" s="142"/>
      <c r="SEO60" s="143"/>
      <c r="SEP60" s="144"/>
      <c r="SEQ60" s="144"/>
      <c r="SER60" s="144"/>
      <c r="SES60" s="141"/>
      <c r="SET60" s="141"/>
      <c r="SEU60" s="142"/>
      <c r="SEV60" s="142"/>
      <c r="SEW60" s="143"/>
      <c r="SEX60" s="144"/>
      <c r="SEY60" s="144"/>
      <c r="SEZ60" s="144"/>
      <c r="SFA60" s="141"/>
      <c r="SFB60" s="141"/>
      <c r="SFC60" s="142"/>
      <c r="SFD60" s="142"/>
      <c r="SFE60" s="143"/>
      <c r="SFF60" s="144"/>
      <c r="SFG60" s="144"/>
      <c r="SFH60" s="144"/>
      <c r="SFI60" s="141"/>
      <c r="SFJ60" s="141"/>
      <c r="SFK60" s="142"/>
      <c r="SFL60" s="142"/>
      <c r="SFM60" s="143"/>
      <c r="SFN60" s="144"/>
      <c r="SFO60" s="144"/>
      <c r="SFP60" s="144"/>
      <c r="SFQ60" s="141"/>
      <c r="SFR60" s="141"/>
      <c r="SFS60" s="142"/>
      <c r="SFT60" s="142"/>
      <c r="SFU60" s="143"/>
      <c r="SFV60" s="144"/>
      <c r="SFW60" s="144"/>
      <c r="SFX60" s="144"/>
      <c r="SFY60" s="141"/>
      <c r="SFZ60" s="141"/>
      <c r="SGA60" s="142"/>
      <c r="SGB60" s="142"/>
      <c r="SGC60" s="143"/>
      <c r="SGD60" s="144"/>
      <c r="SGE60" s="144"/>
      <c r="SGF60" s="144"/>
      <c r="SGG60" s="141"/>
      <c r="SGH60" s="141"/>
      <c r="SGI60" s="142"/>
      <c r="SGJ60" s="142"/>
      <c r="SGK60" s="143"/>
      <c r="SGL60" s="144"/>
      <c r="SGM60" s="144"/>
      <c r="SGN60" s="144"/>
      <c r="SGO60" s="141"/>
      <c r="SGP60" s="141"/>
      <c r="SGQ60" s="142"/>
      <c r="SGR60" s="142"/>
      <c r="SGS60" s="143"/>
      <c r="SGT60" s="144"/>
      <c r="SGU60" s="144"/>
      <c r="SGV60" s="144"/>
      <c r="SGW60" s="141"/>
      <c r="SGX60" s="141"/>
      <c r="SGY60" s="142"/>
      <c r="SGZ60" s="142"/>
      <c r="SHA60" s="143"/>
      <c r="SHB60" s="144"/>
      <c r="SHC60" s="144"/>
      <c r="SHD60" s="144"/>
      <c r="SHE60" s="141"/>
      <c r="SHF60" s="141"/>
      <c r="SHG60" s="142"/>
      <c r="SHH60" s="142"/>
      <c r="SHI60" s="143"/>
      <c r="SHJ60" s="144"/>
      <c r="SHK60" s="144"/>
      <c r="SHL60" s="144"/>
      <c r="SHM60" s="141"/>
      <c r="SHN60" s="141"/>
      <c r="SHO60" s="142"/>
      <c r="SHP60" s="142"/>
      <c r="SHQ60" s="143"/>
      <c r="SHR60" s="144"/>
      <c r="SHS60" s="144"/>
      <c r="SHT60" s="144"/>
      <c r="SHU60" s="141"/>
      <c r="SHV60" s="141"/>
      <c r="SHW60" s="142"/>
      <c r="SHX60" s="142"/>
      <c r="SHY60" s="143"/>
      <c r="SHZ60" s="144"/>
      <c r="SIA60" s="144"/>
      <c r="SIB60" s="144"/>
      <c r="SIC60" s="141"/>
      <c r="SID60" s="141"/>
      <c r="SIE60" s="142"/>
      <c r="SIF60" s="142"/>
      <c r="SIG60" s="143"/>
      <c r="SIH60" s="144"/>
      <c r="SII60" s="144"/>
      <c r="SIJ60" s="144"/>
      <c r="SIK60" s="141"/>
      <c r="SIL60" s="141"/>
      <c r="SIM60" s="142"/>
      <c r="SIN60" s="142"/>
      <c r="SIO60" s="143"/>
      <c r="SIP60" s="144"/>
      <c r="SIQ60" s="144"/>
      <c r="SIR60" s="144"/>
      <c r="SIS60" s="141"/>
      <c r="SIT60" s="141"/>
      <c r="SIU60" s="142"/>
      <c r="SIV60" s="142"/>
      <c r="SIW60" s="143"/>
      <c r="SIX60" s="144"/>
      <c r="SIY60" s="144"/>
      <c r="SIZ60" s="144"/>
      <c r="SJA60" s="141"/>
      <c r="SJB60" s="141"/>
      <c r="SJC60" s="142"/>
      <c r="SJD60" s="142"/>
      <c r="SJE60" s="143"/>
      <c r="SJF60" s="144"/>
      <c r="SJG60" s="144"/>
      <c r="SJH60" s="144"/>
      <c r="SJI60" s="141"/>
      <c r="SJJ60" s="141"/>
      <c r="SJK60" s="142"/>
      <c r="SJL60" s="142"/>
      <c r="SJM60" s="143"/>
      <c r="SJN60" s="144"/>
      <c r="SJO60" s="144"/>
      <c r="SJP60" s="144"/>
      <c r="SJQ60" s="141"/>
      <c r="SJR60" s="141"/>
      <c r="SJS60" s="142"/>
      <c r="SJT60" s="142"/>
      <c r="SJU60" s="143"/>
      <c r="SJV60" s="144"/>
      <c r="SJW60" s="144"/>
      <c r="SJX60" s="144"/>
      <c r="SJY60" s="141"/>
      <c r="SJZ60" s="141"/>
      <c r="SKA60" s="142"/>
      <c r="SKB60" s="142"/>
      <c r="SKC60" s="143"/>
      <c r="SKD60" s="144"/>
      <c r="SKE60" s="144"/>
      <c r="SKF60" s="144"/>
      <c r="SKG60" s="141"/>
      <c r="SKH60" s="141"/>
      <c r="SKI60" s="142"/>
      <c r="SKJ60" s="142"/>
      <c r="SKK60" s="143"/>
      <c r="SKL60" s="144"/>
      <c r="SKM60" s="144"/>
      <c r="SKN60" s="144"/>
      <c r="SKO60" s="141"/>
      <c r="SKP60" s="141"/>
      <c r="SKQ60" s="142"/>
      <c r="SKR60" s="142"/>
      <c r="SKS60" s="143"/>
      <c r="SKT60" s="144"/>
      <c r="SKU60" s="144"/>
      <c r="SKV60" s="144"/>
      <c r="SKW60" s="141"/>
      <c r="SKX60" s="141"/>
      <c r="SKY60" s="142"/>
      <c r="SKZ60" s="142"/>
      <c r="SLA60" s="143"/>
      <c r="SLB60" s="144"/>
      <c r="SLC60" s="144"/>
      <c r="SLD60" s="144"/>
      <c r="SLE60" s="141"/>
      <c r="SLF60" s="141"/>
      <c r="SLG60" s="142"/>
      <c r="SLH60" s="142"/>
      <c r="SLI60" s="143"/>
      <c r="SLJ60" s="144"/>
      <c r="SLK60" s="144"/>
      <c r="SLL60" s="144"/>
      <c r="SLM60" s="141"/>
      <c r="SLN60" s="141"/>
      <c r="SLO60" s="142"/>
      <c r="SLP60" s="142"/>
      <c r="SLQ60" s="143"/>
      <c r="SLR60" s="144"/>
      <c r="SLS60" s="144"/>
      <c r="SLT60" s="144"/>
      <c r="SLU60" s="141"/>
      <c r="SLV60" s="141"/>
      <c r="SLW60" s="142"/>
      <c r="SLX60" s="142"/>
      <c r="SLY60" s="143"/>
      <c r="SLZ60" s="144"/>
      <c r="SMA60" s="144"/>
      <c r="SMB60" s="144"/>
      <c r="SMC60" s="141"/>
      <c r="SMD60" s="141"/>
      <c r="SME60" s="142"/>
      <c r="SMF60" s="142"/>
      <c r="SMG60" s="143"/>
      <c r="SMH60" s="144"/>
      <c r="SMI60" s="144"/>
      <c r="SMJ60" s="144"/>
      <c r="SMK60" s="141"/>
      <c r="SML60" s="141"/>
      <c r="SMM60" s="142"/>
      <c r="SMN60" s="142"/>
      <c r="SMO60" s="143"/>
      <c r="SMP60" s="144"/>
      <c r="SMQ60" s="144"/>
      <c r="SMR60" s="144"/>
      <c r="SMS60" s="141"/>
      <c r="SMT60" s="141"/>
      <c r="SMU60" s="142"/>
      <c r="SMV60" s="142"/>
      <c r="SMW60" s="143"/>
      <c r="SMX60" s="144"/>
      <c r="SMY60" s="144"/>
      <c r="SMZ60" s="144"/>
      <c r="SNA60" s="141"/>
      <c r="SNB60" s="141"/>
      <c r="SNC60" s="142"/>
      <c r="SND60" s="142"/>
      <c r="SNE60" s="143"/>
      <c r="SNF60" s="144"/>
      <c r="SNG60" s="144"/>
      <c r="SNH60" s="144"/>
      <c r="SNI60" s="141"/>
      <c r="SNJ60" s="141"/>
      <c r="SNK60" s="142"/>
      <c r="SNL60" s="142"/>
      <c r="SNM60" s="143"/>
      <c r="SNN60" s="144"/>
      <c r="SNO60" s="144"/>
      <c r="SNP60" s="144"/>
      <c r="SNQ60" s="141"/>
      <c r="SNR60" s="141"/>
      <c r="SNS60" s="142"/>
      <c r="SNT60" s="142"/>
      <c r="SNU60" s="143"/>
      <c r="SNV60" s="144"/>
      <c r="SNW60" s="144"/>
      <c r="SNX60" s="144"/>
      <c r="SNY60" s="141"/>
      <c r="SNZ60" s="141"/>
      <c r="SOA60" s="142"/>
      <c r="SOB60" s="142"/>
      <c r="SOC60" s="143"/>
      <c r="SOD60" s="144"/>
      <c r="SOE60" s="144"/>
      <c r="SOF60" s="144"/>
      <c r="SOG60" s="141"/>
      <c r="SOH60" s="141"/>
      <c r="SOI60" s="142"/>
      <c r="SOJ60" s="142"/>
      <c r="SOK60" s="143"/>
      <c r="SOL60" s="144"/>
      <c r="SOM60" s="144"/>
      <c r="SON60" s="144"/>
      <c r="SOO60" s="141"/>
      <c r="SOP60" s="141"/>
      <c r="SOQ60" s="142"/>
      <c r="SOR60" s="142"/>
      <c r="SOS60" s="143"/>
      <c r="SOT60" s="144"/>
      <c r="SOU60" s="144"/>
      <c r="SOV60" s="144"/>
      <c r="SOW60" s="141"/>
      <c r="SOX60" s="141"/>
      <c r="SOY60" s="142"/>
      <c r="SOZ60" s="142"/>
      <c r="SPA60" s="143"/>
      <c r="SPB60" s="144"/>
      <c r="SPC60" s="144"/>
      <c r="SPD60" s="144"/>
      <c r="SPE60" s="141"/>
      <c r="SPF60" s="141"/>
      <c r="SPG60" s="142"/>
      <c r="SPH60" s="142"/>
      <c r="SPI60" s="143"/>
      <c r="SPJ60" s="144"/>
      <c r="SPK60" s="144"/>
      <c r="SPL60" s="144"/>
      <c r="SPM60" s="141"/>
      <c r="SPN60" s="141"/>
      <c r="SPO60" s="142"/>
      <c r="SPP60" s="142"/>
      <c r="SPQ60" s="143"/>
      <c r="SPR60" s="144"/>
      <c r="SPS60" s="144"/>
      <c r="SPT60" s="144"/>
      <c r="SPU60" s="141"/>
      <c r="SPV60" s="141"/>
      <c r="SPW60" s="142"/>
      <c r="SPX60" s="142"/>
      <c r="SPY60" s="143"/>
      <c r="SPZ60" s="144"/>
      <c r="SQA60" s="144"/>
      <c r="SQB60" s="144"/>
      <c r="SQC60" s="141"/>
      <c r="SQD60" s="141"/>
      <c r="SQE60" s="142"/>
      <c r="SQF60" s="142"/>
      <c r="SQG60" s="143"/>
      <c r="SQH60" s="144"/>
      <c r="SQI60" s="144"/>
      <c r="SQJ60" s="144"/>
      <c r="SQK60" s="141"/>
      <c r="SQL60" s="141"/>
      <c r="SQM60" s="142"/>
      <c r="SQN60" s="142"/>
      <c r="SQO60" s="143"/>
      <c r="SQP60" s="144"/>
      <c r="SQQ60" s="144"/>
      <c r="SQR60" s="144"/>
      <c r="SQS60" s="141"/>
      <c r="SQT60" s="141"/>
      <c r="SQU60" s="142"/>
      <c r="SQV60" s="142"/>
      <c r="SQW60" s="143"/>
      <c r="SQX60" s="144"/>
      <c r="SQY60" s="144"/>
      <c r="SQZ60" s="144"/>
      <c r="SRA60" s="141"/>
      <c r="SRB60" s="141"/>
      <c r="SRC60" s="142"/>
      <c r="SRD60" s="142"/>
      <c r="SRE60" s="143"/>
      <c r="SRF60" s="144"/>
      <c r="SRG60" s="144"/>
      <c r="SRH60" s="144"/>
      <c r="SRI60" s="141"/>
      <c r="SRJ60" s="141"/>
      <c r="SRK60" s="142"/>
      <c r="SRL60" s="142"/>
      <c r="SRM60" s="143"/>
      <c r="SRN60" s="144"/>
      <c r="SRO60" s="144"/>
      <c r="SRP60" s="144"/>
      <c r="SRQ60" s="141"/>
      <c r="SRR60" s="141"/>
      <c r="SRS60" s="142"/>
      <c r="SRT60" s="142"/>
      <c r="SRU60" s="143"/>
      <c r="SRV60" s="144"/>
      <c r="SRW60" s="144"/>
      <c r="SRX60" s="144"/>
      <c r="SRY60" s="141"/>
      <c r="SRZ60" s="141"/>
      <c r="SSA60" s="142"/>
      <c r="SSB60" s="142"/>
      <c r="SSC60" s="143"/>
      <c r="SSD60" s="144"/>
      <c r="SSE60" s="144"/>
      <c r="SSF60" s="144"/>
      <c r="SSG60" s="141"/>
      <c r="SSH60" s="141"/>
      <c r="SSI60" s="142"/>
      <c r="SSJ60" s="142"/>
      <c r="SSK60" s="143"/>
      <c r="SSL60" s="144"/>
      <c r="SSM60" s="144"/>
      <c r="SSN60" s="144"/>
      <c r="SSO60" s="141"/>
      <c r="SSP60" s="141"/>
      <c r="SSQ60" s="142"/>
      <c r="SSR60" s="142"/>
      <c r="SSS60" s="143"/>
      <c r="SST60" s="144"/>
      <c r="SSU60" s="144"/>
      <c r="SSV60" s="144"/>
      <c r="SSW60" s="141"/>
      <c r="SSX60" s="141"/>
      <c r="SSY60" s="142"/>
      <c r="SSZ60" s="142"/>
      <c r="STA60" s="143"/>
      <c r="STB60" s="144"/>
      <c r="STC60" s="144"/>
      <c r="STD60" s="144"/>
      <c r="STE60" s="141"/>
      <c r="STF60" s="141"/>
      <c r="STG60" s="142"/>
      <c r="STH60" s="142"/>
      <c r="STI60" s="143"/>
      <c r="STJ60" s="144"/>
      <c r="STK60" s="144"/>
      <c r="STL60" s="144"/>
      <c r="STM60" s="141"/>
      <c r="STN60" s="141"/>
      <c r="STO60" s="142"/>
      <c r="STP60" s="142"/>
      <c r="STQ60" s="143"/>
      <c r="STR60" s="144"/>
      <c r="STS60" s="144"/>
      <c r="STT60" s="144"/>
      <c r="STU60" s="141"/>
      <c r="STV60" s="141"/>
      <c r="STW60" s="142"/>
      <c r="STX60" s="142"/>
      <c r="STY60" s="143"/>
      <c r="STZ60" s="144"/>
      <c r="SUA60" s="144"/>
      <c r="SUB60" s="144"/>
      <c r="SUC60" s="141"/>
      <c r="SUD60" s="141"/>
      <c r="SUE60" s="142"/>
      <c r="SUF60" s="142"/>
      <c r="SUG60" s="143"/>
      <c r="SUH60" s="144"/>
      <c r="SUI60" s="144"/>
      <c r="SUJ60" s="144"/>
      <c r="SUK60" s="141"/>
      <c r="SUL60" s="141"/>
      <c r="SUM60" s="142"/>
      <c r="SUN60" s="142"/>
      <c r="SUO60" s="143"/>
      <c r="SUP60" s="144"/>
      <c r="SUQ60" s="144"/>
      <c r="SUR60" s="144"/>
      <c r="SUS60" s="141"/>
      <c r="SUT60" s="141"/>
      <c r="SUU60" s="142"/>
      <c r="SUV60" s="142"/>
      <c r="SUW60" s="143"/>
      <c r="SUX60" s="144"/>
      <c r="SUY60" s="144"/>
      <c r="SUZ60" s="144"/>
      <c r="SVA60" s="141"/>
      <c r="SVB60" s="141"/>
      <c r="SVC60" s="142"/>
      <c r="SVD60" s="142"/>
      <c r="SVE60" s="143"/>
      <c r="SVF60" s="144"/>
      <c r="SVG60" s="144"/>
      <c r="SVH60" s="144"/>
      <c r="SVI60" s="141"/>
      <c r="SVJ60" s="141"/>
      <c r="SVK60" s="142"/>
      <c r="SVL60" s="142"/>
      <c r="SVM60" s="143"/>
      <c r="SVN60" s="144"/>
      <c r="SVO60" s="144"/>
      <c r="SVP60" s="144"/>
      <c r="SVQ60" s="141"/>
      <c r="SVR60" s="141"/>
      <c r="SVS60" s="142"/>
      <c r="SVT60" s="142"/>
      <c r="SVU60" s="143"/>
      <c r="SVV60" s="144"/>
      <c r="SVW60" s="144"/>
      <c r="SVX60" s="144"/>
      <c r="SVY60" s="141"/>
      <c r="SVZ60" s="141"/>
      <c r="SWA60" s="142"/>
      <c r="SWB60" s="142"/>
      <c r="SWC60" s="143"/>
      <c r="SWD60" s="144"/>
      <c r="SWE60" s="144"/>
      <c r="SWF60" s="144"/>
      <c r="SWG60" s="141"/>
      <c r="SWH60" s="141"/>
      <c r="SWI60" s="142"/>
      <c r="SWJ60" s="142"/>
      <c r="SWK60" s="143"/>
      <c r="SWL60" s="144"/>
      <c r="SWM60" s="144"/>
      <c r="SWN60" s="144"/>
      <c r="SWO60" s="141"/>
      <c r="SWP60" s="141"/>
      <c r="SWQ60" s="142"/>
      <c r="SWR60" s="142"/>
      <c r="SWS60" s="143"/>
      <c r="SWT60" s="144"/>
      <c r="SWU60" s="144"/>
      <c r="SWV60" s="144"/>
      <c r="SWW60" s="141"/>
      <c r="SWX60" s="141"/>
      <c r="SWY60" s="142"/>
      <c r="SWZ60" s="142"/>
      <c r="SXA60" s="143"/>
      <c r="SXB60" s="144"/>
      <c r="SXC60" s="144"/>
      <c r="SXD60" s="144"/>
      <c r="SXE60" s="141"/>
      <c r="SXF60" s="141"/>
      <c r="SXG60" s="142"/>
      <c r="SXH60" s="142"/>
      <c r="SXI60" s="143"/>
      <c r="SXJ60" s="144"/>
      <c r="SXK60" s="144"/>
      <c r="SXL60" s="144"/>
      <c r="SXM60" s="141"/>
      <c r="SXN60" s="141"/>
      <c r="SXO60" s="142"/>
      <c r="SXP60" s="142"/>
      <c r="SXQ60" s="143"/>
      <c r="SXR60" s="144"/>
      <c r="SXS60" s="144"/>
      <c r="SXT60" s="144"/>
      <c r="SXU60" s="141"/>
      <c r="SXV60" s="141"/>
      <c r="SXW60" s="142"/>
      <c r="SXX60" s="142"/>
      <c r="SXY60" s="143"/>
      <c r="SXZ60" s="144"/>
      <c r="SYA60" s="144"/>
      <c r="SYB60" s="144"/>
      <c r="SYC60" s="141"/>
      <c r="SYD60" s="141"/>
      <c r="SYE60" s="142"/>
      <c r="SYF60" s="142"/>
      <c r="SYG60" s="143"/>
      <c r="SYH60" s="144"/>
      <c r="SYI60" s="144"/>
      <c r="SYJ60" s="144"/>
      <c r="SYK60" s="141"/>
      <c r="SYL60" s="141"/>
      <c r="SYM60" s="142"/>
      <c r="SYN60" s="142"/>
      <c r="SYO60" s="143"/>
      <c r="SYP60" s="144"/>
      <c r="SYQ60" s="144"/>
      <c r="SYR60" s="144"/>
      <c r="SYS60" s="141"/>
      <c r="SYT60" s="141"/>
      <c r="SYU60" s="142"/>
      <c r="SYV60" s="142"/>
      <c r="SYW60" s="143"/>
      <c r="SYX60" s="144"/>
      <c r="SYY60" s="144"/>
      <c r="SYZ60" s="144"/>
      <c r="SZA60" s="141"/>
      <c r="SZB60" s="141"/>
      <c r="SZC60" s="142"/>
      <c r="SZD60" s="142"/>
      <c r="SZE60" s="143"/>
      <c r="SZF60" s="144"/>
      <c r="SZG60" s="144"/>
      <c r="SZH60" s="144"/>
      <c r="SZI60" s="141"/>
      <c r="SZJ60" s="141"/>
      <c r="SZK60" s="142"/>
      <c r="SZL60" s="142"/>
      <c r="SZM60" s="143"/>
      <c r="SZN60" s="144"/>
      <c r="SZO60" s="144"/>
      <c r="SZP60" s="144"/>
      <c r="SZQ60" s="141"/>
      <c r="SZR60" s="141"/>
      <c r="SZS60" s="142"/>
      <c r="SZT60" s="142"/>
      <c r="SZU60" s="143"/>
      <c r="SZV60" s="144"/>
      <c r="SZW60" s="144"/>
      <c r="SZX60" s="144"/>
      <c r="SZY60" s="141"/>
      <c r="SZZ60" s="141"/>
      <c r="TAA60" s="142"/>
      <c r="TAB60" s="142"/>
      <c r="TAC60" s="143"/>
      <c r="TAD60" s="144"/>
      <c r="TAE60" s="144"/>
      <c r="TAF60" s="144"/>
      <c r="TAG60" s="141"/>
      <c r="TAH60" s="141"/>
      <c r="TAI60" s="142"/>
      <c r="TAJ60" s="142"/>
      <c r="TAK60" s="143"/>
      <c r="TAL60" s="144"/>
      <c r="TAM60" s="144"/>
      <c r="TAN60" s="144"/>
      <c r="TAO60" s="141"/>
      <c r="TAP60" s="141"/>
      <c r="TAQ60" s="142"/>
      <c r="TAR60" s="142"/>
      <c r="TAS60" s="143"/>
      <c r="TAT60" s="144"/>
      <c r="TAU60" s="144"/>
      <c r="TAV60" s="144"/>
      <c r="TAW60" s="141"/>
      <c r="TAX60" s="141"/>
      <c r="TAY60" s="142"/>
      <c r="TAZ60" s="142"/>
      <c r="TBA60" s="143"/>
      <c r="TBB60" s="144"/>
      <c r="TBC60" s="144"/>
      <c r="TBD60" s="144"/>
      <c r="TBE60" s="141"/>
      <c r="TBF60" s="141"/>
      <c r="TBG60" s="142"/>
      <c r="TBH60" s="142"/>
      <c r="TBI60" s="143"/>
      <c r="TBJ60" s="144"/>
      <c r="TBK60" s="144"/>
      <c r="TBL60" s="144"/>
      <c r="TBM60" s="141"/>
      <c r="TBN60" s="141"/>
      <c r="TBO60" s="142"/>
      <c r="TBP60" s="142"/>
      <c r="TBQ60" s="143"/>
      <c r="TBR60" s="144"/>
      <c r="TBS60" s="144"/>
      <c r="TBT60" s="144"/>
      <c r="TBU60" s="141"/>
      <c r="TBV60" s="141"/>
      <c r="TBW60" s="142"/>
      <c r="TBX60" s="142"/>
      <c r="TBY60" s="143"/>
      <c r="TBZ60" s="144"/>
      <c r="TCA60" s="144"/>
      <c r="TCB60" s="144"/>
      <c r="TCC60" s="141"/>
      <c r="TCD60" s="141"/>
      <c r="TCE60" s="142"/>
      <c r="TCF60" s="142"/>
      <c r="TCG60" s="143"/>
      <c r="TCH60" s="144"/>
      <c r="TCI60" s="144"/>
      <c r="TCJ60" s="144"/>
      <c r="TCK60" s="141"/>
      <c r="TCL60" s="141"/>
      <c r="TCM60" s="142"/>
      <c r="TCN60" s="142"/>
      <c r="TCO60" s="143"/>
      <c r="TCP60" s="144"/>
      <c r="TCQ60" s="144"/>
      <c r="TCR60" s="144"/>
      <c r="TCS60" s="141"/>
      <c r="TCT60" s="141"/>
      <c r="TCU60" s="142"/>
      <c r="TCV60" s="142"/>
      <c r="TCW60" s="143"/>
      <c r="TCX60" s="144"/>
      <c r="TCY60" s="144"/>
      <c r="TCZ60" s="144"/>
      <c r="TDA60" s="141"/>
      <c r="TDB60" s="141"/>
      <c r="TDC60" s="142"/>
      <c r="TDD60" s="142"/>
      <c r="TDE60" s="143"/>
      <c r="TDF60" s="144"/>
      <c r="TDG60" s="144"/>
      <c r="TDH60" s="144"/>
      <c r="TDI60" s="141"/>
      <c r="TDJ60" s="141"/>
      <c r="TDK60" s="142"/>
      <c r="TDL60" s="142"/>
      <c r="TDM60" s="143"/>
      <c r="TDN60" s="144"/>
      <c r="TDO60" s="144"/>
      <c r="TDP60" s="144"/>
      <c r="TDQ60" s="141"/>
      <c r="TDR60" s="141"/>
      <c r="TDS60" s="142"/>
      <c r="TDT60" s="142"/>
      <c r="TDU60" s="143"/>
      <c r="TDV60" s="144"/>
      <c r="TDW60" s="144"/>
      <c r="TDX60" s="144"/>
      <c r="TDY60" s="141"/>
      <c r="TDZ60" s="141"/>
      <c r="TEA60" s="142"/>
      <c r="TEB60" s="142"/>
      <c r="TEC60" s="143"/>
      <c r="TED60" s="144"/>
      <c r="TEE60" s="144"/>
      <c r="TEF60" s="144"/>
      <c r="TEG60" s="141"/>
      <c r="TEH60" s="141"/>
      <c r="TEI60" s="142"/>
      <c r="TEJ60" s="142"/>
      <c r="TEK60" s="143"/>
      <c r="TEL60" s="144"/>
      <c r="TEM60" s="144"/>
      <c r="TEN60" s="144"/>
      <c r="TEO60" s="141"/>
      <c r="TEP60" s="141"/>
      <c r="TEQ60" s="142"/>
      <c r="TER60" s="142"/>
      <c r="TES60" s="143"/>
      <c r="TET60" s="144"/>
      <c r="TEU60" s="144"/>
      <c r="TEV60" s="144"/>
      <c r="TEW60" s="141"/>
      <c r="TEX60" s="141"/>
      <c r="TEY60" s="142"/>
      <c r="TEZ60" s="142"/>
      <c r="TFA60" s="143"/>
      <c r="TFB60" s="144"/>
      <c r="TFC60" s="144"/>
      <c r="TFD60" s="144"/>
      <c r="TFE60" s="141"/>
      <c r="TFF60" s="141"/>
      <c r="TFG60" s="142"/>
      <c r="TFH60" s="142"/>
      <c r="TFI60" s="143"/>
      <c r="TFJ60" s="144"/>
      <c r="TFK60" s="144"/>
      <c r="TFL60" s="144"/>
      <c r="TFM60" s="141"/>
      <c r="TFN60" s="141"/>
      <c r="TFO60" s="142"/>
      <c r="TFP60" s="142"/>
      <c r="TFQ60" s="143"/>
      <c r="TFR60" s="144"/>
      <c r="TFS60" s="144"/>
      <c r="TFT60" s="144"/>
      <c r="TFU60" s="141"/>
      <c r="TFV60" s="141"/>
      <c r="TFW60" s="142"/>
      <c r="TFX60" s="142"/>
      <c r="TFY60" s="143"/>
      <c r="TFZ60" s="144"/>
      <c r="TGA60" s="144"/>
      <c r="TGB60" s="144"/>
      <c r="TGC60" s="141"/>
      <c r="TGD60" s="141"/>
      <c r="TGE60" s="142"/>
      <c r="TGF60" s="142"/>
      <c r="TGG60" s="143"/>
      <c r="TGH60" s="144"/>
      <c r="TGI60" s="144"/>
      <c r="TGJ60" s="144"/>
      <c r="TGK60" s="141"/>
      <c r="TGL60" s="141"/>
      <c r="TGM60" s="142"/>
      <c r="TGN60" s="142"/>
      <c r="TGO60" s="143"/>
      <c r="TGP60" s="144"/>
      <c r="TGQ60" s="144"/>
      <c r="TGR60" s="144"/>
      <c r="TGS60" s="141"/>
      <c r="TGT60" s="141"/>
      <c r="TGU60" s="142"/>
      <c r="TGV60" s="142"/>
      <c r="TGW60" s="143"/>
      <c r="TGX60" s="144"/>
      <c r="TGY60" s="144"/>
      <c r="TGZ60" s="144"/>
      <c r="THA60" s="141"/>
      <c r="THB60" s="141"/>
      <c r="THC60" s="142"/>
      <c r="THD60" s="142"/>
      <c r="THE60" s="143"/>
      <c r="THF60" s="144"/>
      <c r="THG60" s="144"/>
      <c r="THH60" s="144"/>
      <c r="THI60" s="141"/>
      <c r="THJ60" s="141"/>
      <c r="THK60" s="142"/>
      <c r="THL60" s="142"/>
      <c r="THM60" s="143"/>
      <c r="THN60" s="144"/>
      <c r="THO60" s="144"/>
      <c r="THP60" s="144"/>
      <c r="THQ60" s="141"/>
      <c r="THR60" s="141"/>
      <c r="THS60" s="142"/>
      <c r="THT60" s="142"/>
      <c r="THU60" s="143"/>
      <c r="THV60" s="144"/>
      <c r="THW60" s="144"/>
      <c r="THX60" s="144"/>
      <c r="THY60" s="141"/>
      <c r="THZ60" s="141"/>
      <c r="TIA60" s="142"/>
      <c r="TIB60" s="142"/>
      <c r="TIC60" s="143"/>
      <c r="TID60" s="144"/>
      <c r="TIE60" s="144"/>
      <c r="TIF60" s="144"/>
      <c r="TIG60" s="141"/>
      <c r="TIH60" s="141"/>
      <c r="TII60" s="142"/>
      <c r="TIJ60" s="142"/>
      <c r="TIK60" s="143"/>
      <c r="TIL60" s="144"/>
      <c r="TIM60" s="144"/>
      <c r="TIN60" s="144"/>
      <c r="TIO60" s="141"/>
      <c r="TIP60" s="141"/>
      <c r="TIQ60" s="142"/>
      <c r="TIR60" s="142"/>
      <c r="TIS60" s="143"/>
      <c r="TIT60" s="144"/>
      <c r="TIU60" s="144"/>
      <c r="TIV60" s="144"/>
      <c r="TIW60" s="141"/>
      <c r="TIX60" s="141"/>
      <c r="TIY60" s="142"/>
      <c r="TIZ60" s="142"/>
      <c r="TJA60" s="143"/>
      <c r="TJB60" s="144"/>
      <c r="TJC60" s="144"/>
      <c r="TJD60" s="144"/>
      <c r="TJE60" s="141"/>
      <c r="TJF60" s="141"/>
      <c r="TJG60" s="142"/>
      <c r="TJH60" s="142"/>
      <c r="TJI60" s="143"/>
      <c r="TJJ60" s="144"/>
      <c r="TJK60" s="144"/>
      <c r="TJL60" s="144"/>
      <c r="TJM60" s="141"/>
      <c r="TJN60" s="141"/>
      <c r="TJO60" s="142"/>
      <c r="TJP60" s="142"/>
      <c r="TJQ60" s="143"/>
      <c r="TJR60" s="144"/>
      <c r="TJS60" s="144"/>
      <c r="TJT60" s="144"/>
      <c r="TJU60" s="141"/>
      <c r="TJV60" s="141"/>
      <c r="TJW60" s="142"/>
      <c r="TJX60" s="142"/>
      <c r="TJY60" s="143"/>
      <c r="TJZ60" s="144"/>
      <c r="TKA60" s="144"/>
      <c r="TKB60" s="144"/>
      <c r="TKC60" s="141"/>
      <c r="TKD60" s="141"/>
      <c r="TKE60" s="142"/>
      <c r="TKF60" s="142"/>
      <c r="TKG60" s="143"/>
      <c r="TKH60" s="144"/>
      <c r="TKI60" s="144"/>
      <c r="TKJ60" s="144"/>
      <c r="TKK60" s="141"/>
      <c r="TKL60" s="141"/>
      <c r="TKM60" s="142"/>
      <c r="TKN60" s="142"/>
      <c r="TKO60" s="143"/>
      <c r="TKP60" s="144"/>
      <c r="TKQ60" s="144"/>
      <c r="TKR60" s="144"/>
      <c r="TKS60" s="141"/>
      <c r="TKT60" s="141"/>
      <c r="TKU60" s="142"/>
      <c r="TKV60" s="142"/>
      <c r="TKW60" s="143"/>
      <c r="TKX60" s="144"/>
      <c r="TKY60" s="144"/>
      <c r="TKZ60" s="144"/>
      <c r="TLA60" s="141"/>
      <c r="TLB60" s="141"/>
      <c r="TLC60" s="142"/>
      <c r="TLD60" s="142"/>
      <c r="TLE60" s="143"/>
      <c r="TLF60" s="144"/>
      <c r="TLG60" s="144"/>
      <c r="TLH60" s="144"/>
      <c r="TLI60" s="141"/>
      <c r="TLJ60" s="141"/>
      <c r="TLK60" s="142"/>
      <c r="TLL60" s="142"/>
      <c r="TLM60" s="143"/>
      <c r="TLN60" s="144"/>
      <c r="TLO60" s="144"/>
      <c r="TLP60" s="144"/>
      <c r="TLQ60" s="141"/>
      <c r="TLR60" s="141"/>
      <c r="TLS60" s="142"/>
      <c r="TLT60" s="142"/>
      <c r="TLU60" s="143"/>
      <c r="TLV60" s="144"/>
      <c r="TLW60" s="144"/>
      <c r="TLX60" s="144"/>
      <c r="TLY60" s="141"/>
      <c r="TLZ60" s="141"/>
      <c r="TMA60" s="142"/>
      <c r="TMB60" s="142"/>
      <c r="TMC60" s="143"/>
      <c r="TMD60" s="144"/>
      <c r="TME60" s="144"/>
      <c r="TMF60" s="144"/>
      <c r="TMG60" s="141"/>
      <c r="TMH60" s="141"/>
      <c r="TMI60" s="142"/>
      <c r="TMJ60" s="142"/>
      <c r="TMK60" s="143"/>
      <c r="TML60" s="144"/>
      <c r="TMM60" s="144"/>
      <c r="TMN60" s="144"/>
      <c r="TMO60" s="141"/>
      <c r="TMP60" s="141"/>
      <c r="TMQ60" s="142"/>
      <c r="TMR60" s="142"/>
      <c r="TMS60" s="143"/>
      <c r="TMT60" s="144"/>
      <c r="TMU60" s="144"/>
      <c r="TMV60" s="144"/>
      <c r="TMW60" s="141"/>
      <c r="TMX60" s="141"/>
      <c r="TMY60" s="142"/>
      <c r="TMZ60" s="142"/>
      <c r="TNA60" s="143"/>
      <c r="TNB60" s="144"/>
      <c r="TNC60" s="144"/>
      <c r="TND60" s="144"/>
      <c r="TNE60" s="141"/>
      <c r="TNF60" s="141"/>
      <c r="TNG60" s="142"/>
      <c r="TNH60" s="142"/>
      <c r="TNI60" s="143"/>
      <c r="TNJ60" s="144"/>
      <c r="TNK60" s="144"/>
      <c r="TNL60" s="144"/>
      <c r="TNM60" s="141"/>
      <c r="TNN60" s="141"/>
      <c r="TNO60" s="142"/>
      <c r="TNP60" s="142"/>
      <c r="TNQ60" s="143"/>
      <c r="TNR60" s="144"/>
      <c r="TNS60" s="144"/>
      <c r="TNT60" s="144"/>
      <c r="TNU60" s="141"/>
      <c r="TNV60" s="141"/>
      <c r="TNW60" s="142"/>
      <c r="TNX60" s="142"/>
      <c r="TNY60" s="143"/>
      <c r="TNZ60" s="144"/>
      <c r="TOA60" s="144"/>
      <c r="TOB60" s="144"/>
      <c r="TOC60" s="141"/>
      <c r="TOD60" s="141"/>
      <c r="TOE60" s="142"/>
      <c r="TOF60" s="142"/>
      <c r="TOG60" s="143"/>
      <c r="TOH60" s="144"/>
      <c r="TOI60" s="144"/>
      <c r="TOJ60" s="144"/>
      <c r="TOK60" s="141"/>
      <c r="TOL60" s="141"/>
      <c r="TOM60" s="142"/>
      <c r="TON60" s="142"/>
      <c r="TOO60" s="143"/>
      <c r="TOP60" s="144"/>
      <c r="TOQ60" s="144"/>
      <c r="TOR60" s="144"/>
      <c r="TOS60" s="141"/>
      <c r="TOT60" s="141"/>
      <c r="TOU60" s="142"/>
      <c r="TOV60" s="142"/>
      <c r="TOW60" s="143"/>
      <c r="TOX60" s="144"/>
      <c r="TOY60" s="144"/>
      <c r="TOZ60" s="144"/>
      <c r="TPA60" s="141"/>
      <c r="TPB60" s="141"/>
      <c r="TPC60" s="142"/>
      <c r="TPD60" s="142"/>
      <c r="TPE60" s="143"/>
      <c r="TPF60" s="144"/>
      <c r="TPG60" s="144"/>
      <c r="TPH60" s="144"/>
      <c r="TPI60" s="141"/>
      <c r="TPJ60" s="141"/>
      <c r="TPK60" s="142"/>
      <c r="TPL60" s="142"/>
      <c r="TPM60" s="143"/>
      <c r="TPN60" s="144"/>
      <c r="TPO60" s="144"/>
      <c r="TPP60" s="144"/>
      <c r="TPQ60" s="141"/>
      <c r="TPR60" s="141"/>
      <c r="TPS60" s="142"/>
      <c r="TPT60" s="142"/>
      <c r="TPU60" s="143"/>
      <c r="TPV60" s="144"/>
      <c r="TPW60" s="144"/>
      <c r="TPX60" s="144"/>
      <c r="TPY60" s="141"/>
      <c r="TPZ60" s="141"/>
      <c r="TQA60" s="142"/>
      <c r="TQB60" s="142"/>
      <c r="TQC60" s="143"/>
      <c r="TQD60" s="144"/>
      <c r="TQE60" s="144"/>
      <c r="TQF60" s="144"/>
      <c r="TQG60" s="141"/>
      <c r="TQH60" s="141"/>
      <c r="TQI60" s="142"/>
      <c r="TQJ60" s="142"/>
      <c r="TQK60" s="143"/>
      <c r="TQL60" s="144"/>
      <c r="TQM60" s="144"/>
      <c r="TQN60" s="144"/>
      <c r="TQO60" s="141"/>
      <c r="TQP60" s="141"/>
      <c r="TQQ60" s="142"/>
      <c r="TQR60" s="142"/>
      <c r="TQS60" s="143"/>
      <c r="TQT60" s="144"/>
      <c r="TQU60" s="144"/>
      <c r="TQV60" s="144"/>
      <c r="TQW60" s="141"/>
      <c r="TQX60" s="141"/>
      <c r="TQY60" s="142"/>
      <c r="TQZ60" s="142"/>
      <c r="TRA60" s="143"/>
      <c r="TRB60" s="144"/>
      <c r="TRC60" s="144"/>
      <c r="TRD60" s="144"/>
      <c r="TRE60" s="141"/>
      <c r="TRF60" s="141"/>
      <c r="TRG60" s="142"/>
      <c r="TRH60" s="142"/>
      <c r="TRI60" s="143"/>
      <c r="TRJ60" s="144"/>
      <c r="TRK60" s="144"/>
      <c r="TRL60" s="144"/>
      <c r="TRM60" s="141"/>
      <c r="TRN60" s="141"/>
      <c r="TRO60" s="142"/>
      <c r="TRP60" s="142"/>
      <c r="TRQ60" s="143"/>
      <c r="TRR60" s="144"/>
      <c r="TRS60" s="144"/>
      <c r="TRT60" s="144"/>
      <c r="TRU60" s="141"/>
      <c r="TRV60" s="141"/>
      <c r="TRW60" s="142"/>
      <c r="TRX60" s="142"/>
      <c r="TRY60" s="143"/>
      <c r="TRZ60" s="144"/>
      <c r="TSA60" s="144"/>
      <c r="TSB60" s="144"/>
      <c r="TSC60" s="141"/>
      <c r="TSD60" s="141"/>
      <c r="TSE60" s="142"/>
      <c r="TSF60" s="142"/>
      <c r="TSG60" s="143"/>
      <c r="TSH60" s="144"/>
      <c r="TSI60" s="144"/>
      <c r="TSJ60" s="144"/>
      <c r="TSK60" s="141"/>
      <c r="TSL60" s="141"/>
      <c r="TSM60" s="142"/>
      <c r="TSN60" s="142"/>
      <c r="TSO60" s="143"/>
      <c r="TSP60" s="144"/>
      <c r="TSQ60" s="144"/>
      <c r="TSR60" s="144"/>
      <c r="TSS60" s="141"/>
      <c r="TST60" s="141"/>
      <c r="TSU60" s="142"/>
      <c r="TSV60" s="142"/>
      <c r="TSW60" s="143"/>
      <c r="TSX60" s="144"/>
      <c r="TSY60" s="144"/>
      <c r="TSZ60" s="144"/>
      <c r="TTA60" s="141"/>
      <c r="TTB60" s="141"/>
      <c r="TTC60" s="142"/>
      <c r="TTD60" s="142"/>
      <c r="TTE60" s="143"/>
      <c r="TTF60" s="144"/>
      <c r="TTG60" s="144"/>
      <c r="TTH60" s="144"/>
      <c r="TTI60" s="141"/>
      <c r="TTJ60" s="141"/>
      <c r="TTK60" s="142"/>
      <c r="TTL60" s="142"/>
      <c r="TTM60" s="143"/>
      <c r="TTN60" s="144"/>
      <c r="TTO60" s="144"/>
      <c r="TTP60" s="144"/>
      <c r="TTQ60" s="141"/>
      <c r="TTR60" s="141"/>
      <c r="TTS60" s="142"/>
      <c r="TTT60" s="142"/>
      <c r="TTU60" s="143"/>
      <c r="TTV60" s="144"/>
      <c r="TTW60" s="144"/>
      <c r="TTX60" s="144"/>
      <c r="TTY60" s="141"/>
      <c r="TTZ60" s="141"/>
      <c r="TUA60" s="142"/>
      <c r="TUB60" s="142"/>
      <c r="TUC60" s="143"/>
      <c r="TUD60" s="144"/>
      <c r="TUE60" s="144"/>
      <c r="TUF60" s="144"/>
      <c r="TUG60" s="141"/>
      <c r="TUH60" s="141"/>
      <c r="TUI60" s="142"/>
      <c r="TUJ60" s="142"/>
      <c r="TUK60" s="143"/>
      <c r="TUL60" s="144"/>
      <c r="TUM60" s="144"/>
      <c r="TUN60" s="144"/>
      <c r="TUO60" s="141"/>
      <c r="TUP60" s="141"/>
      <c r="TUQ60" s="142"/>
      <c r="TUR60" s="142"/>
      <c r="TUS60" s="143"/>
      <c r="TUT60" s="144"/>
      <c r="TUU60" s="144"/>
      <c r="TUV60" s="144"/>
      <c r="TUW60" s="141"/>
      <c r="TUX60" s="141"/>
      <c r="TUY60" s="142"/>
      <c r="TUZ60" s="142"/>
      <c r="TVA60" s="143"/>
      <c r="TVB60" s="144"/>
      <c r="TVC60" s="144"/>
      <c r="TVD60" s="144"/>
      <c r="TVE60" s="141"/>
      <c r="TVF60" s="141"/>
      <c r="TVG60" s="142"/>
      <c r="TVH60" s="142"/>
      <c r="TVI60" s="143"/>
      <c r="TVJ60" s="144"/>
      <c r="TVK60" s="144"/>
      <c r="TVL60" s="144"/>
      <c r="TVM60" s="141"/>
      <c r="TVN60" s="141"/>
      <c r="TVO60" s="142"/>
      <c r="TVP60" s="142"/>
      <c r="TVQ60" s="143"/>
      <c r="TVR60" s="144"/>
      <c r="TVS60" s="144"/>
      <c r="TVT60" s="144"/>
      <c r="TVU60" s="141"/>
      <c r="TVV60" s="141"/>
      <c r="TVW60" s="142"/>
      <c r="TVX60" s="142"/>
      <c r="TVY60" s="143"/>
      <c r="TVZ60" s="144"/>
      <c r="TWA60" s="144"/>
      <c r="TWB60" s="144"/>
      <c r="TWC60" s="141"/>
      <c r="TWD60" s="141"/>
      <c r="TWE60" s="142"/>
      <c r="TWF60" s="142"/>
      <c r="TWG60" s="143"/>
      <c r="TWH60" s="144"/>
      <c r="TWI60" s="144"/>
      <c r="TWJ60" s="144"/>
      <c r="TWK60" s="141"/>
      <c r="TWL60" s="141"/>
      <c r="TWM60" s="142"/>
      <c r="TWN60" s="142"/>
      <c r="TWO60" s="143"/>
      <c r="TWP60" s="144"/>
      <c r="TWQ60" s="144"/>
      <c r="TWR60" s="144"/>
      <c r="TWS60" s="141"/>
      <c r="TWT60" s="141"/>
      <c r="TWU60" s="142"/>
      <c r="TWV60" s="142"/>
      <c r="TWW60" s="143"/>
      <c r="TWX60" s="144"/>
      <c r="TWY60" s="144"/>
      <c r="TWZ60" s="144"/>
      <c r="TXA60" s="141"/>
      <c r="TXB60" s="141"/>
      <c r="TXC60" s="142"/>
      <c r="TXD60" s="142"/>
      <c r="TXE60" s="143"/>
      <c r="TXF60" s="144"/>
      <c r="TXG60" s="144"/>
      <c r="TXH60" s="144"/>
      <c r="TXI60" s="141"/>
      <c r="TXJ60" s="141"/>
      <c r="TXK60" s="142"/>
      <c r="TXL60" s="142"/>
      <c r="TXM60" s="143"/>
      <c r="TXN60" s="144"/>
      <c r="TXO60" s="144"/>
      <c r="TXP60" s="144"/>
      <c r="TXQ60" s="141"/>
      <c r="TXR60" s="141"/>
      <c r="TXS60" s="142"/>
      <c r="TXT60" s="142"/>
      <c r="TXU60" s="143"/>
      <c r="TXV60" s="144"/>
      <c r="TXW60" s="144"/>
      <c r="TXX60" s="144"/>
      <c r="TXY60" s="141"/>
      <c r="TXZ60" s="141"/>
      <c r="TYA60" s="142"/>
      <c r="TYB60" s="142"/>
      <c r="TYC60" s="143"/>
      <c r="TYD60" s="144"/>
      <c r="TYE60" s="144"/>
      <c r="TYF60" s="144"/>
      <c r="TYG60" s="141"/>
      <c r="TYH60" s="141"/>
      <c r="TYI60" s="142"/>
      <c r="TYJ60" s="142"/>
      <c r="TYK60" s="143"/>
      <c r="TYL60" s="144"/>
      <c r="TYM60" s="144"/>
      <c r="TYN60" s="144"/>
      <c r="TYO60" s="141"/>
      <c r="TYP60" s="141"/>
      <c r="TYQ60" s="142"/>
      <c r="TYR60" s="142"/>
      <c r="TYS60" s="143"/>
      <c r="TYT60" s="144"/>
      <c r="TYU60" s="144"/>
      <c r="TYV60" s="144"/>
      <c r="TYW60" s="141"/>
      <c r="TYX60" s="141"/>
      <c r="TYY60" s="142"/>
      <c r="TYZ60" s="142"/>
      <c r="TZA60" s="143"/>
      <c r="TZB60" s="144"/>
      <c r="TZC60" s="144"/>
      <c r="TZD60" s="144"/>
      <c r="TZE60" s="141"/>
      <c r="TZF60" s="141"/>
      <c r="TZG60" s="142"/>
      <c r="TZH60" s="142"/>
      <c r="TZI60" s="143"/>
      <c r="TZJ60" s="144"/>
      <c r="TZK60" s="144"/>
      <c r="TZL60" s="144"/>
      <c r="TZM60" s="141"/>
      <c r="TZN60" s="141"/>
      <c r="TZO60" s="142"/>
      <c r="TZP60" s="142"/>
      <c r="TZQ60" s="143"/>
      <c r="TZR60" s="144"/>
      <c r="TZS60" s="144"/>
      <c r="TZT60" s="144"/>
      <c r="TZU60" s="141"/>
      <c r="TZV60" s="141"/>
      <c r="TZW60" s="142"/>
      <c r="TZX60" s="142"/>
      <c r="TZY60" s="143"/>
      <c r="TZZ60" s="144"/>
      <c r="UAA60" s="144"/>
      <c r="UAB60" s="144"/>
      <c r="UAC60" s="141"/>
      <c r="UAD60" s="141"/>
      <c r="UAE60" s="142"/>
      <c r="UAF60" s="142"/>
      <c r="UAG60" s="143"/>
      <c r="UAH60" s="144"/>
      <c r="UAI60" s="144"/>
      <c r="UAJ60" s="144"/>
      <c r="UAK60" s="141"/>
      <c r="UAL60" s="141"/>
      <c r="UAM60" s="142"/>
      <c r="UAN60" s="142"/>
      <c r="UAO60" s="143"/>
      <c r="UAP60" s="144"/>
      <c r="UAQ60" s="144"/>
      <c r="UAR60" s="144"/>
      <c r="UAS60" s="141"/>
      <c r="UAT60" s="141"/>
      <c r="UAU60" s="142"/>
      <c r="UAV60" s="142"/>
      <c r="UAW60" s="143"/>
      <c r="UAX60" s="144"/>
      <c r="UAY60" s="144"/>
      <c r="UAZ60" s="144"/>
      <c r="UBA60" s="141"/>
      <c r="UBB60" s="141"/>
      <c r="UBC60" s="142"/>
      <c r="UBD60" s="142"/>
      <c r="UBE60" s="143"/>
      <c r="UBF60" s="144"/>
      <c r="UBG60" s="144"/>
      <c r="UBH60" s="144"/>
      <c r="UBI60" s="141"/>
      <c r="UBJ60" s="141"/>
      <c r="UBK60" s="142"/>
      <c r="UBL60" s="142"/>
      <c r="UBM60" s="143"/>
      <c r="UBN60" s="144"/>
      <c r="UBO60" s="144"/>
      <c r="UBP60" s="144"/>
      <c r="UBQ60" s="141"/>
      <c r="UBR60" s="141"/>
      <c r="UBS60" s="142"/>
      <c r="UBT60" s="142"/>
      <c r="UBU60" s="143"/>
      <c r="UBV60" s="144"/>
      <c r="UBW60" s="144"/>
      <c r="UBX60" s="144"/>
      <c r="UBY60" s="141"/>
      <c r="UBZ60" s="141"/>
      <c r="UCA60" s="142"/>
      <c r="UCB60" s="142"/>
      <c r="UCC60" s="143"/>
      <c r="UCD60" s="144"/>
      <c r="UCE60" s="144"/>
      <c r="UCF60" s="144"/>
      <c r="UCG60" s="141"/>
      <c r="UCH60" s="141"/>
      <c r="UCI60" s="142"/>
      <c r="UCJ60" s="142"/>
      <c r="UCK60" s="143"/>
      <c r="UCL60" s="144"/>
      <c r="UCM60" s="144"/>
      <c r="UCN60" s="144"/>
      <c r="UCO60" s="141"/>
      <c r="UCP60" s="141"/>
      <c r="UCQ60" s="142"/>
      <c r="UCR60" s="142"/>
      <c r="UCS60" s="143"/>
      <c r="UCT60" s="144"/>
      <c r="UCU60" s="144"/>
      <c r="UCV60" s="144"/>
      <c r="UCW60" s="141"/>
      <c r="UCX60" s="141"/>
      <c r="UCY60" s="142"/>
      <c r="UCZ60" s="142"/>
      <c r="UDA60" s="143"/>
      <c r="UDB60" s="144"/>
      <c r="UDC60" s="144"/>
      <c r="UDD60" s="144"/>
      <c r="UDE60" s="141"/>
      <c r="UDF60" s="141"/>
      <c r="UDG60" s="142"/>
      <c r="UDH60" s="142"/>
      <c r="UDI60" s="143"/>
      <c r="UDJ60" s="144"/>
      <c r="UDK60" s="144"/>
      <c r="UDL60" s="144"/>
      <c r="UDM60" s="141"/>
      <c r="UDN60" s="141"/>
      <c r="UDO60" s="142"/>
      <c r="UDP60" s="142"/>
      <c r="UDQ60" s="143"/>
      <c r="UDR60" s="144"/>
      <c r="UDS60" s="144"/>
      <c r="UDT60" s="144"/>
      <c r="UDU60" s="141"/>
      <c r="UDV60" s="141"/>
      <c r="UDW60" s="142"/>
      <c r="UDX60" s="142"/>
      <c r="UDY60" s="143"/>
      <c r="UDZ60" s="144"/>
      <c r="UEA60" s="144"/>
      <c r="UEB60" s="144"/>
      <c r="UEC60" s="141"/>
      <c r="UED60" s="141"/>
      <c r="UEE60" s="142"/>
      <c r="UEF60" s="142"/>
      <c r="UEG60" s="143"/>
      <c r="UEH60" s="144"/>
      <c r="UEI60" s="144"/>
      <c r="UEJ60" s="144"/>
      <c r="UEK60" s="141"/>
      <c r="UEL60" s="141"/>
      <c r="UEM60" s="142"/>
      <c r="UEN60" s="142"/>
      <c r="UEO60" s="143"/>
      <c r="UEP60" s="144"/>
      <c r="UEQ60" s="144"/>
      <c r="UER60" s="144"/>
      <c r="UES60" s="141"/>
      <c r="UET60" s="141"/>
      <c r="UEU60" s="142"/>
      <c r="UEV60" s="142"/>
      <c r="UEW60" s="143"/>
      <c r="UEX60" s="144"/>
      <c r="UEY60" s="144"/>
      <c r="UEZ60" s="144"/>
      <c r="UFA60" s="141"/>
      <c r="UFB60" s="141"/>
      <c r="UFC60" s="142"/>
      <c r="UFD60" s="142"/>
      <c r="UFE60" s="143"/>
      <c r="UFF60" s="144"/>
      <c r="UFG60" s="144"/>
      <c r="UFH60" s="144"/>
      <c r="UFI60" s="141"/>
      <c r="UFJ60" s="141"/>
      <c r="UFK60" s="142"/>
      <c r="UFL60" s="142"/>
      <c r="UFM60" s="143"/>
      <c r="UFN60" s="144"/>
      <c r="UFO60" s="144"/>
      <c r="UFP60" s="144"/>
      <c r="UFQ60" s="141"/>
      <c r="UFR60" s="141"/>
      <c r="UFS60" s="142"/>
      <c r="UFT60" s="142"/>
      <c r="UFU60" s="143"/>
      <c r="UFV60" s="144"/>
      <c r="UFW60" s="144"/>
      <c r="UFX60" s="144"/>
      <c r="UFY60" s="141"/>
      <c r="UFZ60" s="141"/>
      <c r="UGA60" s="142"/>
      <c r="UGB60" s="142"/>
      <c r="UGC60" s="143"/>
      <c r="UGD60" s="144"/>
      <c r="UGE60" s="144"/>
      <c r="UGF60" s="144"/>
      <c r="UGG60" s="141"/>
      <c r="UGH60" s="141"/>
      <c r="UGI60" s="142"/>
      <c r="UGJ60" s="142"/>
      <c r="UGK60" s="143"/>
      <c r="UGL60" s="144"/>
      <c r="UGM60" s="144"/>
      <c r="UGN60" s="144"/>
      <c r="UGO60" s="141"/>
      <c r="UGP60" s="141"/>
      <c r="UGQ60" s="142"/>
      <c r="UGR60" s="142"/>
      <c r="UGS60" s="143"/>
      <c r="UGT60" s="144"/>
      <c r="UGU60" s="144"/>
      <c r="UGV60" s="144"/>
      <c r="UGW60" s="141"/>
      <c r="UGX60" s="141"/>
      <c r="UGY60" s="142"/>
      <c r="UGZ60" s="142"/>
      <c r="UHA60" s="143"/>
      <c r="UHB60" s="144"/>
      <c r="UHC60" s="144"/>
      <c r="UHD60" s="144"/>
      <c r="UHE60" s="141"/>
      <c r="UHF60" s="141"/>
      <c r="UHG60" s="142"/>
      <c r="UHH60" s="142"/>
      <c r="UHI60" s="143"/>
      <c r="UHJ60" s="144"/>
      <c r="UHK60" s="144"/>
      <c r="UHL60" s="144"/>
      <c r="UHM60" s="141"/>
      <c r="UHN60" s="141"/>
      <c r="UHO60" s="142"/>
      <c r="UHP60" s="142"/>
      <c r="UHQ60" s="143"/>
      <c r="UHR60" s="144"/>
      <c r="UHS60" s="144"/>
      <c r="UHT60" s="144"/>
      <c r="UHU60" s="141"/>
      <c r="UHV60" s="141"/>
      <c r="UHW60" s="142"/>
      <c r="UHX60" s="142"/>
      <c r="UHY60" s="143"/>
      <c r="UHZ60" s="144"/>
      <c r="UIA60" s="144"/>
      <c r="UIB60" s="144"/>
      <c r="UIC60" s="141"/>
      <c r="UID60" s="141"/>
      <c r="UIE60" s="142"/>
      <c r="UIF60" s="142"/>
      <c r="UIG60" s="143"/>
      <c r="UIH60" s="144"/>
      <c r="UII60" s="144"/>
      <c r="UIJ60" s="144"/>
      <c r="UIK60" s="141"/>
      <c r="UIL60" s="141"/>
      <c r="UIM60" s="142"/>
      <c r="UIN60" s="142"/>
      <c r="UIO60" s="143"/>
      <c r="UIP60" s="144"/>
      <c r="UIQ60" s="144"/>
      <c r="UIR60" s="144"/>
      <c r="UIS60" s="141"/>
      <c r="UIT60" s="141"/>
      <c r="UIU60" s="142"/>
      <c r="UIV60" s="142"/>
      <c r="UIW60" s="143"/>
      <c r="UIX60" s="144"/>
      <c r="UIY60" s="144"/>
      <c r="UIZ60" s="144"/>
      <c r="UJA60" s="141"/>
      <c r="UJB60" s="141"/>
      <c r="UJC60" s="142"/>
      <c r="UJD60" s="142"/>
      <c r="UJE60" s="143"/>
      <c r="UJF60" s="144"/>
      <c r="UJG60" s="144"/>
      <c r="UJH60" s="144"/>
      <c r="UJI60" s="141"/>
      <c r="UJJ60" s="141"/>
      <c r="UJK60" s="142"/>
      <c r="UJL60" s="142"/>
      <c r="UJM60" s="143"/>
      <c r="UJN60" s="144"/>
      <c r="UJO60" s="144"/>
      <c r="UJP60" s="144"/>
      <c r="UJQ60" s="141"/>
      <c r="UJR60" s="141"/>
      <c r="UJS60" s="142"/>
      <c r="UJT60" s="142"/>
      <c r="UJU60" s="143"/>
      <c r="UJV60" s="144"/>
      <c r="UJW60" s="144"/>
      <c r="UJX60" s="144"/>
      <c r="UJY60" s="141"/>
      <c r="UJZ60" s="141"/>
      <c r="UKA60" s="142"/>
      <c r="UKB60" s="142"/>
      <c r="UKC60" s="143"/>
      <c r="UKD60" s="144"/>
      <c r="UKE60" s="144"/>
      <c r="UKF60" s="144"/>
      <c r="UKG60" s="141"/>
      <c r="UKH60" s="141"/>
      <c r="UKI60" s="142"/>
      <c r="UKJ60" s="142"/>
      <c r="UKK60" s="143"/>
      <c r="UKL60" s="144"/>
      <c r="UKM60" s="144"/>
      <c r="UKN60" s="144"/>
      <c r="UKO60" s="141"/>
      <c r="UKP60" s="141"/>
      <c r="UKQ60" s="142"/>
      <c r="UKR60" s="142"/>
      <c r="UKS60" s="143"/>
      <c r="UKT60" s="144"/>
      <c r="UKU60" s="144"/>
      <c r="UKV60" s="144"/>
      <c r="UKW60" s="141"/>
      <c r="UKX60" s="141"/>
      <c r="UKY60" s="142"/>
      <c r="UKZ60" s="142"/>
      <c r="ULA60" s="143"/>
      <c r="ULB60" s="144"/>
      <c r="ULC60" s="144"/>
      <c r="ULD60" s="144"/>
      <c r="ULE60" s="141"/>
      <c r="ULF60" s="141"/>
      <c r="ULG60" s="142"/>
      <c r="ULH60" s="142"/>
      <c r="ULI60" s="143"/>
      <c r="ULJ60" s="144"/>
      <c r="ULK60" s="144"/>
      <c r="ULL60" s="144"/>
      <c r="ULM60" s="141"/>
      <c r="ULN60" s="141"/>
      <c r="ULO60" s="142"/>
      <c r="ULP60" s="142"/>
      <c r="ULQ60" s="143"/>
      <c r="ULR60" s="144"/>
      <c r="ULS60" s="144"/>
      <c r="ULT60" s="144"/>
      <c r="ULU60" s="141"/>
      <c r="ULV60" s="141"/>
      <c r="ULW60" s="142"/>
      <c r="ULX60" s="142"/>
      <c r="ULY60" s="143"/>
      <c r="ULZ60" s="144"/>
      <c r="UMA60" s="144"/>
      <c r="UMB60" s="144"/>
      <c r="UMC60" s="141"/>
      <c r="UMD60" s="141"/>
      <c r="UME60" s="142"/>
      <c r="UMF60" s="142"/>
      <c r="UMG60" s="143"/>
      <c r="UMH60" s="144"/>
      <c r="UMI60" s="144"/>
      <c r="UMJ60" s="144"/>
      <c r="UMK60" s="141"/>
      <c r="UML60" s="141"/>
      <c r="UMM60" s="142"/>
      <c r="UMN60" s="142"/>
      <c r="UMO60" s="143"/>
      <c r="UMP60" s="144"/>
      <c r="UMQ60" s="144"/>
      <c r="UMR60" s="144"/>
      <c r="UMS60" s="141"/>
      <c r="UMT60" s="141"/>
      <c r="UMU60" s="142"/>
      <c r="UMV60" s="142"/>
      <c r="UMW60" s="143"/>
      <c r="UMX60" s="144"/>
      <c r="UMY60" s="144"/>
      <c r="UMZ60" s="144"/>
      <c r="UNA60" s="141"/>
      <c r="UNB60" s="141"/>
      <c r="UNC60" s="142"/>
      <c r="UND60" s="142"/>
      <c r="UNE60" s="143"/>
      <c r="UNF60" s="144"/>
      <c r="UNG60" s="144"/>
      <c r="UNH60" s="144"/>
      <c r="UNI60" s="141"/>
      <c r="UNJ60" s="141"/>
      <c r="UNK60" s="142"/>
      <c r="UNL60" s="142"/>
      <c r="UNM60" s="143"/>
      <c r="UNN60" s="144"/>
      <c r="UNO60" s="144"/>
      <c r="UNP60" s="144"/>
      <c r="UNQ60" s="141"/>
      <c r="UNR60" s="141"/>
      <c r="UNS60" s="142"/>
      <c r="UNT60" s="142"/>
      <c r="UNU60" s="143"/>
      <c r="UNV60" s="144"/>
      <c r="UNW60" s="144"/>
      <c r="UNX60" s="144"/>
      <c r="UNY60" s="141"/>
      <c r="UNZ60" s="141"/>
      <c r="UOA60" s="142"/>
      <c r="UOB60" s="142"/>
      <c r="UOC60" s="143"/>
      <c r="UOD60" s="144"/>
      <c r="UOE60" s="144"/>
      <c r="UOF60" s="144"/>
      <c r="UOG60" s="141"/>
      <c r="UOH60" s="141"/>
      <c r="UOI60" s="142"/>
      <c r="UOJ60" s="142"/>
      <c r="UOK60" s="143"/>
      <c r="UOL60" s="144"/>
      <c r="UOM60" s="144"/>
      <c r="UON60" s="144"/>
      <c r="UOO60" s="141"/>
      <c r="UOP60" s="141"/>
      <c r="UOQ60" s="142"/>
      <c r="UOR60" s="142"/>
      <c r="UOS60" s="143"/>
      <c r="UOT60" s="144"/>
      <c r="UOU60" s="144"/>
      <c r="UOV60" s="144"/>
      <c r="UOW60" s="141"/>
      <c r="UOX60" s="141"/>
      <c r="UOY60" s="142"/>
      <c r="UOZ60" s="142"/>
      <c r="UPA60" s="143"/>
      <c r="UPB60" s="144"/>
      <c r="UPC60" s="144"/>
      <c r="UPD60" s="144"/>
      <c r="UPE60" s="141"/>
      <c r="UPF60" s="141"/>
      <c r="UPG60" s="142"/>
      <c r="UPH60" s="142"/>
      <c r="UPI60" s="143"/>
      <c r="UPJ60" s="144"/>
      <c r="UPK60" s="144"/>
      <c r="UPL60" s="144"/>
      <c r="UPM60" s="141"/>
      <c r="UPN60" s="141"/>
      <c r="UPO60" s="142"/>
      <c r="UPP60" s="142"/>
      <c r="UPQ60" s="143"/>
      <c r="UPR60" s="144"/>
      <c r="UPS60" s="144"/>
      <c r="UPT60" s="144"/>
      <c r="UPU60" s="141"/>
      <c r="UPV60" s="141"/>
      <c r="UPW60" s="142"/>
      <c r="UPX60" s="142"/>
      <c r="UPY60" s="143"/>
      <c r="UPZ60" s="144"/>
      <c r="UQA60" s="144"/>
      <c r="UQB60" s="144"/>
      <c r="UQC60" s="141"/>
      <c r="UQD60" s="141"/>
      <c r="UQE60" s="142"/>
      <c r="UQF60" s="142"/>
      <c r="UQG60" s="143"/>
      <c r="UQH60" s="144"/>
      <c r="UQI60" s="144"/>
      <c r="UQJ60" s="144"/>
      <c r="UQK60" s="141"/>
      <c r="UQL60" s="141"/>
      <c r="UQM60" s="142"/>
      <c r="UQN60" s="142"/>
      <c r="UQO60" s="143"/>
      <c r="UQP60" s="144"/>
      <c r="UQQ60" s="144"/>
      <c r="UQR60" s="144"/>
      <c r="UQS60" s="141"/>
      <c r="UQT60" s="141"/>
      <c r="UQU60" s="142"/>
      <c r="UQV60" s="142"/>
      <c r="UQW60" s="143"/>
      <c r="UQX60" s="144"/>
      <c r="UQY60" s="144"/>
      <c r="UQZ60" s="144"/>
      <c r="URA60" s="141"/>
      <c r="URB60" s="141"/>
      <c r="URC60" s="142"/>
      <c r="URD60" s="142"/>
      <c r="URE60" s="143"/>
      <c r="URF60" s="144"/>
      <c r="URG60" s="144"/>
      <c r="URH60" s="144"/>
      <c r="URI60" s="141"/>
      <c r="URJ60" s="141"/>
      <c r="URK60" s="142"/>
      <c r="URL60" s="142"/>
      <c r="URM60" s="143"/>
      <c r="URN60" s="144"/>
      <c r="URO60" s="144"/>
      <c r="URP60" s="144"/>
      <c r="URQ60" s="141"/>
      <c r="URR60" s="141"/>
      <c r="URS60" s="142"/>
      <c r="URT60" s="142"/>
      <c r="URU60" s="143"/>
      <c r="URV60" s="144"/>
      <c r="URW60" s="144"/>
      <c r="URX60" s="144"/>
      <c r="URY60" s="141"/>
      <c r="URZ60" s="141"/>
      <c r="USA60" s="142"/>
      <c r="USB60" s="142"/>
      <c r="USC60" s="143"/>
      <c r="USD60" s="144"/>
      <c r="USE60" s="144"/>
      <c r="USF60" s="144"/>
      <c r="USG60" s="141"/>
      <c r="USH60" s="141"/>
      <c r="USI60" s="142"/>
      <c r="USJ60" s="142"/>
      <c r="USK60" s="143"/>
      <c r="USL60" s="144"/>
      <c r="USM60" s="144"/>
      <c r="USN60" s="144"/>
      <c r="USO60" s="141"/>
      <c r="USP60" s="141"/>
      <c r="USQ60" s="142"/>
      <c r="USR60" s="142"/>
      <c r="USS60" s="143"/>
      <c r="UST60" s="144"/>
      <c r="USU60" s="144"/>
      <c r="USV60" s="144"/>
      <c r="USW60" s="141"/>
      <c r="USX60" s="141"/>
      <c r="USY60" s="142"/>
      <c r="USZ60" s="142"/>
      <c r="UTA60" s="143"/>
      <c r="UTB60" s="144"/>
      <c r="UTC60" s="144"/>
      <c r="UTD60" s="144"/>
      <c r="UTE60" s="141"/>
      <c r="UTF60" s="141"/>
      <c r="UTG60" s="142"/>
      <c r="UTH60" s="142"/>
      <c r="UTI60" s="143"/>
      <c r="UTJ60" s="144"/>
      <c r="UTK60" s="144"/>
      <c r="UTL60" s="144"/>
      <c r="UTM60" s="141"/>
      <c r="UTN60" s="141"/>
      <c r="UTO60" s="142"/>
      <c r="UTP60" s="142"/>
      <c r="UTQ60" s="143"/>
      <c r="UTR60" s="144"/>
      <c r="UTS60" s="144"/>
      <c r="UTT60" s="144"/>
      <c r="UTU60" s="141"/>
      <c r="UTV60" s="141"/>
      <c r="UTW60" s="142"/>
      <c r="UTX60" s="142"/>
      <c r="UTY60" s="143"/>
      <c r="UTZ60" s="144"/>
      <c r="UUA60" s="144"/>
      <c r="UUB60" s="144"/>
      <c r="UUC60" s="141"/>
      <c r="UUD60" s="141"/>
      <c r="UUE60" s="142"/>
      <c r="UUF60" s="142"/>
      <c r="UUG60" s="143"/>
      <c r="UUH60" s="144"/>
      <c r="UUI60" s="144"/>
      <c r="UUJ60" s="144"/>
      <c r="UUK60" s="141"/>
      <c r="UUL60" s="141"/>
      <c r="UUM60" s="142"/>
      <c r="UUN60" s="142"/>
      <c r="UUO60" s="143"/>
      <c r="UUP60" s="144"/>
      <c r="UUQ60" s="144"/>
      <c r="UUR60" s="144"/>
      <c r="UUS60" s="141"/>
      <c r="UUT60" s="141"/>
      <c r="UUU60" s="142"/>
      <c r="UUV60" s="142"/>
      <c r="UUW60" s="143"/>
      <c r="UUX60" s="144"/>
      <c r="UUY60" s="144"/>
      <c r="UUZ60" s="144"/>
      <c r="UVA60" s="141"/>
      <c r="UVB60" s="141"/>
      <c r="UVC60" s="142"/>
      <c r="UVD60" s="142"/>
      <c r="UVE60" s="143"/>
      <c r="UVF60" s="144"/>
      <c r="UVG60" s="144"/>
      <c r="UVH60" s="144"/>
      <c r="UVI60" s="141"/>
      <c r="UVJ60" s="141"/>
      <c r="UVK60" s="142"/>
      <c r="UVL60" s="142"/>
      <c r="UVM60" s="143"/>
      <c r="UVN60" s="144"/>
      <c r="UVO60" s="144"/>
      <c r="UVP60" s="144"/>
      <c r="UVQ60" s="141"/>
      <c r="UVR60" s="141"/>
      <c r="UVS60" s="142"/>
      <c r="UVT60" s="142"/>
      <c r="UVU60" s="143"/>
      <c r="UVV60" s="144"/>
      <c r="UVW60" s="144"/>
      <c r="UVX60" s="144"/>
      <c r="UVY60" s="141"/>
      <c r="UVZ60" s="141"/>
      <c r="UWA60" s="142"/>
      <c r="UWB60" s="142"/>
      <c r="UWC60" s="143"/>
      <c r="UWD60" s="144"/>
      <c r="UWE60" s="144"/>
      <c r="UWF60" s="144"/>
      <c r="UWG60" s="141"/>
      <c r="UWH60" s="141"/>
      <c r="UWI60" s="142"/>
      <c r="UWJ60" s="142"/>
      <c r="UWK60" s="143"/>
      <c r="UWL60" s="144"/>
      <c r="UWM60" s="144"/>
      <c r="UWN60" s="144"/>
      <c r="UWO60" s="141"/>
      <c r="UWP60" s="141"/>
      <c r="UWQ60" s="142"/>
      <c r="UWR60" s="142"/>
      <c r="UWS60" s="143"/>
      <c r="UWT60" s="144"/>
      <c r="UWU60" s="144"/>
      <c r="UWV60" s="144"/>
      <c r="UWW60" s="141"/>
      <c r="UWX60" s="141"/>
      <c r="UWY60" s="142"/>
      <c r="UWZ60" s="142"/>
      <c r="UXA60" s="143"/>
      <c r="UXB60" s="144"/>
      <c r="UXC60" s="144"/>
      <c r="UXD60" s="144"/>
      <c r="UXE60" s="141"/>
      <c r="UXF60" s="141"/>
      <c r="UXG60" s="142"/>
      <c r="UXH60" s="142"/>
      <c r="UXI60" s="143"/>
      <c r="UXJ60" s="144"/>
      <c r="UXK60" s="144"/>
      <c r="UXL60" s="144"/>
      <c r="UXM60" s="141"/>
      <c r="UXN60" s="141"/>
      <c r="UXO60" s="142"/>
      <c r="UXP60" s="142"/>
      <c r="UXQ60" s="143"/>
      <c r="UXR60" s="144"/>
      <c r="UXS60" s="144"/>
      <c r="UXT60" s="144"/>
      <c r="UXU60" s="141"/>
      <c r="UXV60" s="141"/>
      <c r="UXW60" s="142"/>
      <c r="UXX60" s="142"/>
      <c r="UXY60" s="143"/>
      <c r="UXZ60" s="144"/>
      <c r="UYA60" s="144"/>
      <c r="UYB60" s="144"/>
      <c r="UYC60" s="141"/>
      <c r="UYD60" s="141"/>
      <c r="UYE60" s="142"/>
      <c r="UYF60" s="142"/>
      <c r="UYG60" s="143"/>
      <c r="UYH60" s="144"/>
      <c r="UYI60" s="144"/>
      <c r="UYJ60" s="144"/>
      <c r="UYK60" s="141"/>
      <c r="UYL60" s="141"/>
      <c r="UYM60" s="142"/>
      <c r="UYN60" s="142"/>
      <c r="UYO60" s="143"/>
      <c r="UYP60" s="144"/>
      <c r="UYQ60" s="144"/>
      <c r="UYR60" s="144"/>
      <c r="UYS60" s="141"/>
      <c r="UYT60" s="141"/>
      <c r="UYU60" s="142"/>
      <c r="UYV60" s="142"/>
      <c r="UYW60" s="143"/>
      <c r="UYX60" s="144"/>
      <c r="UYY60" s="144"/>
      <c r="UYZ60" s="144"/>
      <c r="UZA60" s="141"/>
      <c r="UZB60" s="141"/>
      <c r="UZC60" s="142"/>
      <c r="UZD60" s="142"/>
      <c r="UZE60" s="143"/>
      <c r="UZF60" s="144"/>
      <c r="UZG60" s="144"/>
      <c r="UZH60" s="144"/>
      <c r="UZI60" s="141"/>
      <c r="UZJ60" s="141"/>
      <c r="UZK60" s="142"/>
      <c r="UZL60" s="142"/>
      <c r="UZM60" s="143"/>
      <c r="UZN60" s="144"/>
      <c r="UZO60" s="144"/>
      <c r="UZP60" s="144"/>
      <c r="UZQ60" s="141"/>
      <c r="UZR60" s="141"/>
      <c r="UZS60" s="142"/>
      <c r="UZT60" s="142"/>
      <c r="UZU60" s="143"/>
      <c r="UZV60" s="144"/>
      <c r="UZW60" s="144"/>
      <c r="UZX60" s="144"/>
      <c r="UZY60" s="141"/>
      <c r="UZZ60" s="141"/>
      <c r="VAA60" s="142"/>
      <c r="VAB60" s="142"/>
      <c r="VAC60" s="143"/>
      <c r="VAD60" s="144"/>
      <c r="VAE60" s="144"/>
      <c r="VAF60" s="144"/>
      <c r="VAG60" s="141"/>
      <c r="VAH60" s="141"/>
      <c r="VAI60" s="142"/>
      <c r="VAJ60" s="142"/>
      <c r="VAK60" s="143"/>
      <c r="VAL60" s="144"/>
      <c r="VAM60" s="144"/>
      <c r="VAN60" s="144"/>
      <c r="VAO60" s="141"/>
      <c r="VAP60" s="141"/>
      <c r="VAQ60" s="142"/>
      <c r="VAR60" s="142"/>
      <c r="VAS60" s="143"/>
      <c r="VAT60" s="144"/>
      <c r="VAU60" s="144"/>
      <c r="VAV60" s="144"/>
      <c r="VAW60" s="141"/>
      <c r="VAX60" s="141"/>
      <c r="VAY60" s="142"/>
      <c r="VAZ60" s="142"/>
      <c r="VBA60" s="143"/>
      <c r="VBB60" s="144"/>
      <c r="VBC60" s="144"/>
      <c r="VBD60" s="144"/>
      <c r="VBE60" s="141"/>
      <c r="VBF60" s="141"/>
      <c r="VBG60" s="142"/>
      <c r="VBH60" s="142"/>
      <c r="VBI60" s="143"/>
      <c r="VBJ60" s="144"/>
      <c r="VBK60" s="144"/>
      <c r="VBL60" s="144"/>
      <c r="VBM60" s="141"/>
      <c r="VBN60" s="141"/>
      <c r="VBO60" s="142"/>
      <c r="VBP60" s="142"/>
      <c r="VBQ60" s="143"/>
      <c r="VBR60" s="144"/>
      <c r="VBS60" s="144"/>
      <c r="VBT60" s="144"/>
      <c r="VBU60" s="141"/>
      <c r="VBV60" s="141"/>
      <c r="VBW60" s="142"/>
      <c r="VBX60" s="142"/>
      <c r="VBY60" s="143"/>
      <c r="VBZ60" s="144"/>
      <c r="VCA60" s="144"/>
      <c r="VCB60" s="144"/>
      <c r="VCC60" s="141"/>
      <c r="VCD60" s="141"/>
      <c r="VCE60" s="142"/>
      <c r="VCF60" s="142"/>
      <c r="VCG60" s="143"/>
      <c r="VCH60" s="144"/>
      <c r="VCI60" s="144"/>
      <c r="VCJ60" s="144"/>
      <c r="VCK60" s="141"/>
      <c r="VCL60" s="141"/>
      <c r="VCM60" s="142"/>
      <c r="VCN60" s="142"/>
      <c r="VCO60" s="143"/>
      <c r="VCP60" s="144"/>
      <c r="VCQ60" s="144"/>
      <c r="VCR60" s="144"/>
      <c r="VCS60" s="141"/>
      <c r="VCT60" s="141"/>
      <c r="VCU60" s="142"/>
      <c r="VCV60" s="142"/>
      <c r="VCW60" s="143"/>
      <c r="VCX60" s="144"/>
      <c r="VCY60" s="144"/>
      <c r="VCZ60" s="144"/>
      <c r="VDA60" s="141"/>
      <c r="VDB60" s="141"/>
      <c r="VDC60" s="142"/>
      <c r="VDD60" s="142"/>
      <c r="VDE60" s="143"/>
      <c r="VDF60" s="144"/>
      <c r="VDG60" s="144"/>
      <c r="VDH60" s="144"/>
      <c r="VDI60" s="141"/>
      <c r="VDJ60" s="141"/>
      <c r="VDK60" s="142"/>
      <c r="VDL60" s="142"/>
      <c r="VDM60" s="143"/>
      <c r="VDN60" s="144"/>
      <c r="VDO60" s="144"/>
      <c r="VDP60" s="144"/>
      <c r="VDQ60" s="141"/>
      <c r="VDR60" s="141"/>
      <c r="VDS60" s="142"/>
      <c r="VDT60" s="142"/>
      <c r="VDU60" s="143"/>
      <c r="VDV60" s="144"/>
      <c r="VDW60" s="144"/>
      <c r="VDX60" s="144"/>
      <c r="VDY60" s="141"/>
      <c r="VDZ60" s="141"/>
      <c r="VEA60" s="142"/>
      <c r="VEB60" s="142"/>
      <c r="VEC60" s="143"/>
      <c r="VED60" s="144"/>
      <c r="VEE60" s="144"/>
      <c r="VEF60" s="144"/>
      <c r="VEG60" s="141"/>
      <c r="VEH60" s="141"/>
      <c r="VEI60" s="142"/>
      <c r="VEJ60" s="142"/>
      <c r="VEK60" s="143"/>
      <c r="VEL60" s="144"/>
      <c r="VEM60" s="144"/>
      <c r="VEN60" s="144"/>
      <c r="VEO60" s="141"/>
      <c r="VEP60" s="141"/>
      <c r="VEQ60" s="142"/>
      <c r="VER60" s="142"/>
      <c r="VES60" s="143"/>
      <c r="VET60" s="144"/>
      <c r="VEU60" s="144"/>
      <c r="VEV60" s="144"/>
      <c r="VEW60" s="141"/>
      <c r="VEX60" s="141"/>
      <c r="VEY60" s="142"/>
      <c r="VEZ60" s="142"/>
      <c r="VFA60" s="143"/>
      <c r="VFB60" s="144"/>
      <c r="VFC60" s="144"/>
      <c r="VFD60" s="144"/>
      <c r="VFE60" s="141"/>
      <c r="VFF60" s="141"/>
      <c r="VFG60" s="142"/>
      <c r="VFH60" s="142"/>
      <c r="VFI60" s="143"/>
      <c r="VFJ60" s="144"/>
      <c r="VFK60" s="144"/>
      <c r="VFL60" s="144"/>
      <c r="VFM60" s="141"/>
      <c r="VFN60" s="141"/>
      <c r="VFO60" s="142"/>
      <c r="VFP60" s="142"/>
      <c r="VFQ60" s="143"/>
      <c r="VFR60" s="144"/>
      <c r="VFS60" s="144"/>
      <c r="VFT60" s="144"/>
      <c r="VFU60" s="141"/>
      <c r="VFV60" s="141"/>
      <c r="VFW60" s="142"/>
      <c r="VFX60" s="142"/>
      <c r="VFY60" s="143"/>
      <c r="VFZ60" s="144"/>
      <c r="VGA60" s="144"/>
      <c r="VGB60" s="144"/>
      <c r="VGC60" s="141"/>
      <c r="VGD60" s="141"/>
      <c r="VGE60" s="142"/>
      <c r="VGF60" s="142"/>
      <c r="VGG60" s="143"/>
      <c r="VGH60" s="144"/>
      <c r="VGI60" s="144"/>
      <c r="VGJ60" s="144"/>
      <c r="VGK60" s="141"/>
      <c r="VGL60" s="141"/>
      <c r="VGM60" s="142"/>
      <c r="VGN60" s="142"/>
      <c r="VGO60" s="143"/>
      <c r="VGP60" s="144"/>
      <c r="VGQ60" s="144"/>
      <c r="VGR60" s="144"/>
      <c r="VGS60" s="141"/>
      <c r="VGT60" s="141"/>
      <c r="VGU60" s="142"/>
      <c r="VGV60" s="142"/>
      <c r="VGW60" s="143"/>
      <c r="VGX60" s="144"/>
      <c r="VGY60" s="144"/>
      <c r="VGZ60" s="144"/>
      <c r="VHA60" s="141"/>
      <c r="VHB60" s="141"/>
      <c r="VHC60" s="142"/>
      <c r="VHD60" s="142"/>
      <c r="VHE60" s="143"/>
      <c r="VHF60" s="144"/>
      <c r="VHG60" s="144"/>
      <c r="VHH60" s="144"/>
      <c r="VHI60" s="141"/>
      <c r="VHJ60" s="141"/>
      <c r="VHK60" s="142"/>
      <c r="VHL60" s="142"/>
      <c r="VHM60" s="143"/>
      <c r="VHN60" s="144"/>
      <c r="VHO60" s="144"/>
      <c r="VHP60" s="144"/>
      <c r="VHQ60" s="141"/>
      <c r="VHR60" s="141"/>
      <c r="VHS60" s="142"/>
      <c r="VHT60" s="142"/>
      <c r="VHU60" s="143"/>
      <c r="VHV60" s="144"/>
      <c r="VHW60" s="144"/>
      <c r="VHX60" s="144"/>
      <c r="VHY60" s="141"/>
      <c r="VHZ60" s="141"/>
      <c r="VIA60" s="142"/>
      <c r="VIB60" s="142"/>
      <c r="VIC60" s="143"/>
      <c r="VID60" s="144"/>
      <c r="VIE60" s="144"/>
      <c r="VIF60" s="144"/>
      <c r="VIG60" s="141"/>
      <c r="VIH60" s="141"/>
      <c r="VII60" s="142"/>
      <c r="VIJ60" s="142"/>
      <c r="VIK60" s="143"/>
      <c r="VIL60" s="144"/>
      <c r="VIM60" s="144"/>
      <c r="VIN60" s="144"/>
      <c r="VIO60" s="141"/>
      <c r="VIP60" s="141"/>
      <c r="VIQ60" s="142"/>
      <c r="VIR60" s="142"/>
      <c r="VIS60" s="143"/>
      <c r="VIT60" s="144"/>
      <c r="VIU60" s="144"/>
      <c r="VIV60" s="144"/>
      <c r="VIW60" s="141"/>
      <c r="VIX60" s="141"/>
      <c r="VIY60" s="142"/>
      <c r="VIZ60" s="142"/>
      <c r="VJA60" s="143"/>
      <c r="VJB60" s="144"/>
      <c r="VJC60" s="144"/>
      <c r="VJD60" s="144"/>
      <c r="VJE60" s="141"/>
      <c r="VJF60" s="141"/>
      <c r="VJG60" s="142"/>
      <c r="VJH60" s="142"/>
      <c r="VJI60" s="143"/>
      <c r="VJJ60" s="144"/>
      <c r="VJK60" s="144"/>
      <c r="VJL60" s="144"/>
      <c r="VJM60" s="141"/>
      <c r="VJN60" s="141"/>
      <c r="VJO60" s="142"/>
      <c r="VJP60" s="142"/>
      <c r="VJQ60" s="143"/>
      <c r="VJR60" s="144"/>
      <c r="VJS60" s="144"/>
      <c r="VJT60" s="144"/>
      <c r="VJU60" s="141"/>
      <c r="VJV60" s="141"/>
      <c r="VJW60" s="142"/>
      <c r="VJX60" s="142"/>
      <c r="VJY60" s="143"/>
      <c r="VJZ60" s="144"/>
      <c r="VKA60" s="144"/>
      <c r="VKB60" s="144"/>
      <c r="VKC60" s="141"/>
      <c r="VKD60" s="141"/>
      <c r="VKE60" s="142"/>
      <c r="VKF60" s="142"/>
      <c r="VKG60" s="143"/>
      <c r="VKH60" s="144"/>
      <c r="VKI60" s="144"/>
      <c r="VKJ60" s="144"/>
      <c r="VKK60" s="141"/>
      <c r="VKL60" s="141"/>
      <c r="VKM60" s="142"/>
      <c r="VKN60" s="142"/>
      <c r="VKO60" s="143"/>
      <c r="VKP60" s="144"/>
      <c r="VKQ60" s="144"/>
      <c r="VKR60" s="144"/>
      <c r="VKS60" s="141"/>
      <c r="VKT60" s="141"/>
      <c r="VKU60" s="142"/>
      <c r="VKV60" s="142"/>
      <c r="VKW60" s="143"/>
      <c r="VKX60" s="144"/>
      <c r="VKY60" s="144"/>
      <c r="VKZ60" s="144"/>
      <c r="VLA60" s="141"/>
      <c r="VLB60" s="141"/>
      <c r="VLC60" s="142"/>
      <c r="VLD60" s="142"/>
      <c r="VLE60" s="143"/>
      <c r="VLF60" s="144"/>
      <c r="VLG60" s="144"/>
      <c r="VLH60" s="144"/>
      <c r="VLI60" s="141"/>
      <c r="VLJ60" s="141"/>
      <c r="VLK60" s="142"/>
      <c r="VLL60" s="142"/>
      <c r="VLM60" s="143"/>
      <c r="VLN60" s="144"/>
      <c r="VLO60" s="144"/>
      <c r="VLP60" s="144"/>
      <c r="VLQ60" s="141"/>
      <c r="VLR60" s="141"/>
      <c r="VLS60" s="142"/>
      <c r="VLT60" s="142"/>
      <c r="VLU60" s="143"/>
      <c r="VLV60" s="144"/>
      <c r="VLW60" s="144"/>
      <c r="VLX60" s="144"/>
      <c r="VLY60" s="141"/>
      <c r="VLZ60" s="141"/>
      <c r="VMA60" s="142"/>
      <c r="VMB60" s="142"/>
      <c r="VMC60" s="143"/>
      <c r="VMD60" s="144"/>
      <c r="VME60" s="144"/>
      <c r="VMF60" s="144"/>
      <c r="VMG60" s="141"/>
      <c r="VMH60" s="141"/>
      <c r="VMI60" s="142"/>
      <c r="VMJ60" s="142"/>
      <c r="VMK60" s="143"/>
      <c r="VML60" s="144"/>
      <c r="VMM60" s="144"/>
      <c r="VMN60" s="144"/>
      <c r="VMO60" s="141"/>
      <c r="VMP60" s="141"/>
      <c r="VMQ60" s="142"/>
      <c r="VMR60" s="142"/>
      <c r="VMS60" s="143"/>
      <c r="VMT60" s="144"/>
      <c r="VMU60" s="144"/>
      <c r="VMV60" s="144"/>
      <c r="VMW60" s="141"/>
      <c r="VMX60" s="141"/>
      <c r="VMY60" s="142"/>
      <c r="VMZ60" s="142"/>
      <c r="VNA60" s="143"/>
      <c r="VNB60" s="144"/>
      <c r="VNC60" s="144"/>
      <c r="VND60" s="144"/>
      <c r="VNE60" s="141"/>
      <c r="VNF60" s="141"/>
      <c r="VNG60" s="142"/>
      <c r="VNH60" s="142"/>
      <c r="VNI60" s="143"/>
      <c r="VNJ60" s="144"/>
      <c r="VNK60" s="144"/>
      <c r="VNL60" s="144"/>
      <c r="VNM60" s="141"/>
      <c r="VNN60" s="141"/>
      <c r="VNO60" s="142"/>
      <c r="VNP60" s="142"/>
      <c r="VNQ60" s="143"/>
      <c r="VNR60" s="144"/>
      <c r="VNS60" s="144"/>
      <c r="VNT60" s="144"/>
      <c r="VNU60" s="141"/>
      <c r="VNV60" s="141"/>
      <c r="VNW60" s="142"/>
      <c r="VNX60" s="142"/>
      <c r="VNY60" s="143"/>
      <c r="VNZ60" s="144"/>
      <c r="VOA60" s="144"/>
      <c r="VOB60" s="144"/>
      <c r="VOC60" s="141"/>
      <c r="VOD60" s="141"/>
      <c r="VOE60" s="142"/>
      <c r="VOF60" s="142"/>
      <c r="VOG60" s="143"/>
      <c r="VOH60" s="144"/>
      <c r="VOI60" s="144"/>
      <c r="VOJ60" s="144"/>
      <c r="VOK60" s="141"/>
      <c r="VOL60" s="141"/>
      <c r="VOM60" s="142"/>
      <c r="VON60" s="142"/>
      <c r="VOO60" s="143"/>
      <c r="VOP60" s="144"/>
      <c r="VOQ60" s="144"/>
      <c r="VOR60" s="144"/>
      <c r="VOS60" s="141"/>
      <c r="VOT60" s="141"/>
      <c r="VOU60" s="142"/>
      <c r="VOV60" s="142"/>
      <c r="VOW60" s="143"/>
      <c r="VOX60" s="144"/>
      <c r="VOY60" s="144"/>
      <c r="VOZ60" s="144"/>
      <c r="VPA60" s="141"/>
      <c r="VPB60" s="141"/>
      <c r="VPC60" s="142"/>
      <c r="VPD60" s="142"/>
      <c r="VPE60" s="143"/>
      <c r="VPF60" s="144"/>
      <c r="VPG60" s="144"/>
      <c r="VPH60" s="144"/>
      <c r="VPI60" s="141"/>
      <c r="VPJ60" s="141"/>
      <c r="VPK60" s="142"/>
      <c r="VPL60" s="142"/>
      <c r="VPM60" s="143"/>
      <c r="VPN60" s="144"/>
      <c r="VPO60" s="144"/>
      <c r="VPP60" s="144"/>
      <c r="VPQ60" s="141"/>
      <c r="VPR60" s="141"/>
      <c r="VPS60" s="142"/>
      <c r="VPT60" s="142"/>
      <c r="VPU60" s="143"/>
      <c r="VPV60" s="144"/>
      <c r="VPW60" s="144"/>
      <c r="VPX60" s="144"/>
      <c r="VPY60" s="141"/>
      <c r="VPZ60" s="141"/>
      <c r="VQA60" s="142"/>
      <c r="VQB60" s="142"/>
      <c r="VQC60" s="143"/>
      <c r="VQD60" s="144"/>
      <c r="VQE60" s="144"/>
      <c r="VQF60" s="144"/>
      <c r="VQG60" s="141"/>
      <c r="VQH60" s="141"/>
      <c r="VQI60" s="142"/>
      <c r="VQJ60" s="142"/>
      <c r="VQK60" s="143"/>
      <c r="VQL60" s="144"/>
      <c r="VQM60" s="144"/>
      <c r="VQN60" s="144"/>
      <c r="VQO60" s="141"/>
      <c r="VQP60" s="141"/>
      <c r="VQQ60" s="142"/>
      <c r="VQR60" s="142"/>
      <c r="VQS60" s="143"/>
      <c r="VQT60" s="144"/>
      <c r="VQU60" s="144"/>
      <c r="VQV60" s="144"/>
      <c r="VQW60" s="141"/>
      <c r="VQX60" s="141"/>
      <c r="VQY60" s="142"/>
      <c r="VQZ60" s="142"/>
      <c r="VRA60" s="143"/>
      <c r="VRB60" s="144"/>
      <c r="VRC60" s="144"/>
      <c r="VRD60" s="144"/>
      <c r="VRE60" s="141"/>
      <c r="VRF60" s="141"/>
      <c r="VRG60" s="142"/>
      <c r="VRH60" s="142"/>
      <c r="VRI60" s="143"/>
      <c r="VRJ60" s="144"/>
      <c r="VRK60" s="144"/>
      <c r="VRL60" s="144"/>
      <c r="VRM60" s="141"/>
      <c r="VRN60" s="141"/>
      <c r="VRO60" s="142"/>
      <c r="VRP60" s="142"/>
      <c r="VRQ60" s="143"/>
      <c r="VRR60" s="144"/>
      <c r="VRS60" s="144"/>
      <c r="VRT60" s="144"/>
      <c r="VRU60" s="141"/>
      <c r="VRV60" s="141"/>
      <c r="VRW60" s="142"/>
      <c r="VRX60" s="142"/>
      <c r="VRY60" s="143"/>
      <c r="VRZ60" s="144"/>
      <c r="VSA60" s="144"/>
      <c r="VSB60" s="144"/>
      <c r="VSC60" s="141"/>
      <c r="VSD60" s="141"/>
      <c r="VSE60" s="142"/>
      <c r="VSF60" s="142"/>
      <c r="VSG60" s="143"/>
      <c r="VSH60" s="144"/>
      <c r="VSI60" s="144"/>
      <c r="VSJ60" s="144"/>
      <c r="VSK60" s="141"/>
      <c r="VSL60" s="141"/>
      <c r="VSM60" s="142"/>
      <c r="VSN60" s="142"/>
      <c r="VSO60" s="143"/>
      <c r="VSP60" s="144"/>
      <c r="VSQ60" s="144"/>
      <c r="VSR60" s="144"/>
      <c r="VSS60" s="141"/>
      <c r="VST60" s="141"/>
      <c r="VSU60" s="142"/>
      <c r="VSV60" s="142"/>
      <c r="VSW60" s="143"/>
      <c r="VSX60" s="144"/>
      <c r="VSY60" s="144"/>
      <c r="VSZ60" s="144"/>
      <c r="VTA60" s="141"/>
      <c r="VTB60" s="141"/>
      <c r="VTC60" s="142"/>
      <c r="VTD60" s="142"/>
      <c r="VTE60" s="143"/>
      <c r="VTF60" s="144"/>
      <c r="VTG60" s="144"/>
      <c r="VTH60" s="144"/>
      <c r="VTI60" s="141"/>
      <c r="VTJ60" s="141"/>
      <c r="VTK60" s="142"/>
      <c r="VTL60" s="142"/>
      <c r="VTM60" s="143"/>
      <c r="VTN60" s="144"/>
      <c r="VTO60" s="144"/>
      <c r="VTP60" s="144"/>
      <c r="VTQ60" s="141"/>
      <c r="VTR60" s="141"/>
      <c r="VTS60" s="142"/>
      <c r="VTT60" s="142"/>
      <c r="VTU60" s="143"/>
      <c r="VTV60" s="144"/>
      <c r="VTW60" s="144"/>
      <c r="VTX60" s="144"/>
      <c r="VTY60" s="141"/>
      <c r="VTZ60" s="141"/>
      <c r="VUA60" s="142"/>
      <c r="VUB60" s="142"/>
      <c r="VUC60" s="143"/>
      <c r="VUD60" s="144"/>
      <c r="VUE60" s="144"/>
      <c r="VUF60" s="144"/>
      <c r="VUG60" s="141"/>
      <c r="VUH60" s="141"/>
      <c r="VUI60" s="142"/>
      <c r="VUJ60" s="142"/>
      <c r="VUK60" s="143"/>
      <c r="VUL60" s="144"/>
      <c r="VUM60" s="144"/>
      <c r="VUN60" s="144"/>
      <c r="VUO60" s="141"/>
      <c r="VUP60" s="141"/>
      <c r="VUQ60" s="142"/>
      <c r="VUR60" s="142"/>
      <c r="VUS60" s="143"/>
      <c r="VUT60" s="144"/>
      <c r="VUU60" s="144"/>
      <c r="VUV60" s="144"/>
      <c r="VUW60" s="141"/>
      <c r="VUX60" s="141"/>
      <c r="VUY60" s="142"/>
      <c r="VUZ60" s="142"/>
      <c r="VVA60" s="143"/>
      <c r="VVB60" s="144"/>
      <c r="VVC60" s="144"/>
      <c r="VVD60" s="144"/>
      <c r="VVE60" s="141"/>
      <c r="VVF60" s="141"/>
      <c r="VVG60" s="142"/>
      <c r="VVH60" s="142"/>
      <c r="VVI60" s="143"/>
      <c r="VVJ60" s="144"/>
      <c r="VVK60" s="144"/>
      <c r="VVL60" s="144"/>
      <c r="VVM60" s="141"/>
      <c r="VVN60" s="141"/>
      <c r="VVO60" s="142"/>
      <c r="VVP60" s="142"/>
      <c r="VVQ60" s="143"/>
      <c r="VVR60" s="144"/>
      <c r="VVS60" s="144"/>
      <c r="VVT60" s="144"/>
      <c r="VVU60" s="141"/>
      <c r="VVV60" s="141"/>
      <c r="VVW60" s="142"/>
      <c r="VVX60" s="142"/>
      <c r="VVY60" s="143"/>
      <c r="VVZ60" s="144"/>
      <c r="VWA60" s="144"/>
      <c r="VWB60" s="144"/>
      <c r="VWC60" s="141"/>
      <c r="VWD60" s="141"/>
      <c r="VWE60" s="142"/>
      <c r="VWF60" s="142"/>
      <c r="VWG60" s="143"/>
      <c r="VWH60" s="144"/>
      <c r="VWI60" s="144"/>
      <c r="VWJ60" s="144"/>
      <c r="VWK60" s="141"/>
      <c r="VWL60" s="141"/>
      <c r="VWM60" s="142"/>
      <c r="VWN60" s="142"/>
      <c r="VWO60" s="143"/>
      <c r="VWP60" s="144"/>
      <c r="VWQ60" s="144"/>
      <c r="VWR60" s="144"/>
      <c r="VWS60" s="141"/>
      <c r="VWT60" s="141"/>
      <c r="VWU60" s="142"/>
      <c r="VWV60" s="142"/>
      <c r="VWW60" s="143"/>
      <c r="VWX60" s="144"/>
      <c r="VWY60" s="144"/>
      <c r="VWZ60" s="144"/>
      <c r="VXA60" s="141"/>
      <c r="VXB60" s="141"/>
      <c r="VXC60" s="142"/>
      <c r="VXD60" s="142"/>
      <c r="VXE60" s="143"/>
      <c r="VXF60" s="144"/>
      <c r="VXG60" s="144"/>
      <c r="VXH60" s="144"/>
      <c r="VXI60" s="141"/>
      <c r="VXJ60" s="141"/>
      <c r="VXK60" s="142"/>
      <c r="VXL60" s="142"/>
      <c r="VXM60" s="143"/>
      <c r="VXN60" s="144"/>
      <c r="VXO60" s="144"/>
      <c r="VXP60" s="144"/>
      <c r="VXQ60" s="141"/>
      <c r="VXR60" s="141"/>
      <c r="VXS60" s="142"/>
      <c r="VXT60" s="142"/>
      <c r="VXU60" s="143"/>
      <c r="VXV60" s="144"/>
      <c r="VXW60" s="144"/>
      <c r="VXX60" s="144"/>
      <c r="VXY60" s="141"/>
      <c r="VXZ60" s="141"/>
      <c r="VYA60" s="142"/>
      <c r="VYB60" s="142"/>
      <c r="VYC60" s="143"/>
      <c r="VYD60" s="144"/>
      <c r="VYE60" s="144"/>
      <c r="VYF60" s="144"/>
      <c r="VYG60" s="141"/>
      <c r="VYH60" s="141"/>
      <c r="VYI60" s="142"/>
      <c r="VYJ60" s="142"/>
      <c r="VYK60" s="143"/>
      <c r="VYL60" s="144"/>
      <c r="VYM60" s="144"/>
      <c r="VYN60" s="144"/>
      <c r="VYO60" s="141"/>
      <c r="VYP60" s="141"/>
      <c r="VYQ60" s="142"/>
      <c r="VYR60" s="142"/>
      <c r="VYS60" s="143"/>
      <c r="VYT60" s="144"/>
      <c r="VYU60" s="144"/>
      <c r="VYV60" s="144"/>
      <c r="VYW60" s="141"/>
      <c r="VYX60" s="141"/>
      <c r="VYY60" s="142"/>
      <c r="VYZ60" s="142"/>
      <c r="VZA60" s="143"/>
      <c r="VZB60" s="144"/>
      <c r="VZC60" s="144"/>
      <c r="VZD60" s="144"/>
      <c r="VZE60" s="141"/>
      <c r="VZF60" s="141"/>
      <c r="VZG60" s="142"/>
      <c r="VZH60" s="142"/>
      <c r="VZI60" s="143"/>
      <c r="VZJ60" s="144"/>
      <c r="VZK60" s="144"/>
      <c r="VZL60" s="144"/>
      <c r="VZM60" s="141"/>
      <c r="VZN60" s="141"/>
      <c r="VZO60" s="142"/>
      <c r="VZP60" s="142"/>
      <c r="VZQ60" s="143"/>
      <c r="VZR60" s="144"/>
      <c r="VZS60" s="144"/>
      <c r="VZT60" s="144"/>
      <c r="VZU60" s="141"/>
      <c r="VZV60" s="141"/>
      <c r="VZW60" s="142"/>
      <c r="VZX60" s="142"/>
      <c r="VZY60" s="143"/>
      <c r="VZZ60" s="144"/>
      <c r="WAA60" s="144"/>
      <c r="WAB60" s="144"/>
      <c r="WAC60" s="141"/>
      <c r="WAD60" s="141"/>
      <c r="WAE60" s="142"/>
      <c r="WAF60" s="142"/>
      <c r="WAG60" s="143"/>
      <c r="WAH60" s="144"/>
      <c r="WAI60" s="144"/>
      <c r="WAJ60" s="144"/>
      <c r="WAK60" s="141"/>
      <c r="WAL60" s="141"/>
      <c r="WAM60" s="142"/>
      <c r="WAN60" s="142"/>
      <c r="WAO60" s="143"/>
      <c r="WAP60" s="144"/>
      <c r="WAQ60" s="144"/>
      <c r="WAR60" s="144"/>
      <c r="WAS60" s="141"/>
      <c r="WAT60" s="141"/>
      <c r="WAU60" s="142"/>
      <c r="WAV60" s="142"/>
      <c r="WAW60" s="143"/>
      <c r="WAX60" s="144"/>
      <c r="WAY60" s="144"/>
      <c r="WAZ60" s="144"/>
      <c r="WBA60" s="141"/>
      <c r="WBB60" s="141"/>
      <c r="WBC60" s="142"/>
      <c r="WBD60" s="142"/>
      <c r="WBE60" s="143"/>
      <c r="WBF60" s="144"/>
      <c r="WBG60" s="144"/>
      <c r="WBH60" s="144"/>
      <c r="WBI60" s="141"/>
      <c r="WBJ60" s="141"/>
      <c r="WBK60" s="142"/>
      <c r="WBL60" s="142"/>
      <c r="WBM60" s="143"/>
      <c r="WBN60" s="144"/>
      <c r="WBO60" s="144"/>
      <c r="WBP60" s="144"/>
      <c r="WBQ60" s="141"/>
      <c r="WBR60" s="141"/>
      <c r="WBS60" s="142"/>
      <c r="WBT60" s="142"/>
      <c r="WBU60" s="143"/>
      <c r="WBV60" s="144"/>
      <c r="WBW60" s="144"/>
      <c r="WBX60" s="144"/>
      <c r="WBY60" s="141"/>
      <c r="WBZ60" s="141"/>
      <c r="WCA60" s="142"/>
      <c r="WCB60" s="142"/>
      <c r="WCC60" s="143"/>
      <c r="WCD60" s="144"/>
      <c r="WCE60" s="144"/>
      <c r="WCF60" s="144"/>
      <c r="WCG60" s="141"/>
      <c r="WCH60" s="141"/>
      <c r="WCI60" s="142"/>
      <c r="WCJ60" s="142"/>
      <c r="WCK60" s="143"/>
      <c r="WCL60" s="144"/>
      <c r="WCM60" s="144"/>
      <c r="WCN60" s="144"/>
      <c r="WCO60" s="141"/>
      <c r="WCP60" s="141"/>
      <c r="WCQ60" s="142"/>
      <c r="WCR60" s="142"/>
      <c r="WCS60" s="143"/>
      <c r="WCT60" s="144"/>
      <c r="WCU60" s="144"/>
      <c r="WCV60" s="144"/>
      <c r="WCW60" s="141"/>
      <c r="WCX60" s="141"/>
      <c r="WCY60" s="142"/>
      <c r="WCZ60" s="142"/>
      <c r="WDA60" s="143"/>
      <c r="WDB60" s="144"/>
      <c r="WDC60" s="144"/>
      <c r="WDD60" s="144"/>
      <c r="WDE60" s="141"/>
      <c r="WDF60" s="141"/>
      <c r="WDG60" s="142"/>
      <c r="WDH60" s="142"/>
      <c r="WDI60" s="143"/>
      <c r="WDJ60" s="144"/>
      <c r="WDK60" s="144"/>
      <c r="WDL60" s="144"/>
      <c r="WDM60" s="141"/>
      <c r="WDN60" s="141"/>
      <c r="WDO60" s="142"/>
      <c r="WDP60" s="142"/>
      <c r="WDQ60" s="143"/>
      <c r="WDR60" s="144"/>
      <c r="WDS60" s="144"/>
      <c r="WDT60" s="144"/>
      <c r="WDU60" s="141"/>
      <c r="WDV60" s="141"/>
      <c r="WDW60" s="142"/>
      <c r="WDX60" s="142"/>
      <c r="WDY60" s="143"/>
      <c r="WDZ60" s="144"/>
      <c r="WEA60" s="144"/>
      <c r="WEB60" s="144"/>
      <c r="WEC60" s="141"/>
      <c r="WED60" s="141"/>
      <c r="WEE60" s="142"/>
      <c r="WEF60" s="142"/>
      <c r="WEG60" s="143"/>
      <c r="WEH60" s="144"/>
      <c r="WEI60" s="144"/>
      <c r="WEJ60" s="144"/>
      <c r="WEK60" s="141"/>
      <c r="WEL60" s="141"/>
      <c r="WEM60" s="142"/>
      <c r="WEN60" s="142"/>
      <c r="WEO60" s="143"/>
      <c r="WEP60" s="144"/>
      <c r="WEQ60" s="144"/>
      <c r="WER60" s="144"/>
      <c r="WES60" s="141"/>
      <c r="WET60" s="141"/>
      <c r="WEU60" s="142"/>
      <c r="WEV60" s="142"/>
      <c r="WEW60" s="143"/>
      <c r="WEX60" s="144"/>
      <c r="WEY60" s="144"/>
      <c r="WEZ60" s="144"/>
      <c r="WFA60" s="141"/>
      <c r="WFB60" s="141"/>
      <c r="WFC60" s="142"/>
      <c r="WFD60" s="142"/>
      <c r="WFE60" s="143"/>
      <c r="WFF60" s="144"/>
      <c r="WFG60" s="144"/>
      <c r="WFH60" s="144"/>
      <c r="WFI60" s="141"/>
      <c r="WFJ60" s="141"/>
      <c r="WFK60" s="142"/>
      <c r="WFL60" s="142"/>
      <c r="WFM60" s="143"/>
      <c r="WFN60" s="144"/>
      <c r="WFO60" s="144"/>
      <c r="WFP60" s="144"/>
      <c r="WFQ60" s="141"/>
      <c r="WFR60" s="141"/>
      <c r="WFS60" s="142"/>
      <c r="WFT60" s="142"/>
      <c r="WFU60" s="143"/>
      <c r="WFV60" s="144"/>
      <c r="WFW60" s="144"/>
      <c r="WFX60" s="144"/>
      <c r="WFY60" s="141"/>
      <c r="WFZ60" s="141"/>
      <c r="WGA60" s="142"/>
      <c r="WGB60" s="142"/>
      <c r="WGC60" s="143"/>
      <c r="WGD60" s="144"/>
      <c r="WGE60" s="144"/>
      <c r="WGF60" s="144"/>
      <c r="WGG60" s="141"/>
      <c r="WGH60" s="141"/>
      <c r="WGI60" s="142"/>
      <c r="WGJ60" s="142"/>
      <c r="WGK60" s="143"/>
      <c r="WGL60" s="144"/>
      <c r="WGM60" s="144"/>
      <c r="WGN60" s="144"/>
      <c r="WGO60" s="141"/>
      <c r="WGP60" s="141"/>
      <c r="WGQ60" s="142"/>
      <c r="WGR60" s="142"/>
      <c r="WGS60" s="143"/>
      <c r="WGT60" s="144"/>
      <c r="WGU60" s="144"/>
      <c r="WGV60" s="144"/>
      <c r="WGW60" s="141"/>
      <c r="WGX60" s="141"/>
      <c r="WGY60" s="142"/>
      <c r="WGZ60" s="142"/>
      <c r="WHA60" s="143"/>
      <c r="WHB60" s="144"/>
      <c r="WHC60" s="144"/>
      <c r="WHD60" s="144"/>
      <c r="WHE60" s="141"/>
      <c r="WHF60" s="141"/>
      <c r="WHG60" s="142"/>
      <c r="WHH60" s="142"/>
      <c r="WHI60" s="143"/>
      <c r="WHJ60" s="144"/>
      <c r="WHK60" s="144"/>
      <c r="WHL60" s="144"/>
      <c r="WHM60" s="141"/>
      <c r="WHN60" s="141"/>
      <c r="WHO60" s="142"/>
      <c r="WHP60" s="142"/>
      <c r="WHQ60" s="143"/>
      <c r="WHR60" s="144"/>
      <c r="WHS60" s="144"/>
      <c r="WHT60" s="144"/>
      <c r="WHU60" s="141"/>
      <c r="WHV60" s="141"/>
      <c r="WHW60" s="142"/>
      <c r="WHX60" s="142"/>
      <c r="WHY60" s="143"/>
      <c r="WHZ60" s="144"/>
      <c r="WIA60" s="144"/>
      <c r="WIB60" s="144"/>
      <c r="WIC60" s="141"/>
      <c r="WID60" s="141"/>
      <c r="WIE60" s="142"/>
      <c r="WIF60" s="142"/>
      <c r="WIG60" s="143"/>
      <c r="WIH60" s="144"/>
      <c r="WII60" s="144"/>
      <c r="WIJ60" s="144"/>
      <c r="WIK60" s="141"/>
      <c r="WIL60" s="141"/>
      <c r="WIM60" s="142"/>
      <c r="WIN60" s="142"/>
      <c r="WIO60" s="143"/>
      <c r="WIP60" s="144"/>
      <c r="WIQ60" s="144"/>
      <c r="WIR60" s="144"/>
      <c r="WIS60" s="141"/>
      <c r="WIT60" s="141"/>
      <c r="WIU60" s="142"/>
      <c r="WIV60" s="142"/>
      <c r="WIW60" s="143"/>
      <c r="WIX60" s="144"/>
      <c r="WIY60" s="144"/>
      <c r="WIZ60" s="144"/>
      <c r="WJA60" s="141"/>
      <c r="WJB60" s="141"/>
      <c r="WJC60" s="142"/>
      <c r="WJD60" s="142"/>
      <c r="WJE60" s="143"/>
      <c r="WJF60" s="144"/>
      <c r="WJG60" s="144"/>
      <c r="WJH60" s="144"/>
      <c r="WJI60" s="141"/>
      <c r="WJJ60" s="141"/>
      <c r="WJK60" s="142"/>
      <c r="WJL60" s="142"/>
      <c r="WJM60" s="143"/>
      <c r="WJN60" s="144"/>
      <c r="WJO60" s="144"/>
      <c r="WJP60" s="144"/>
      <c r="WJQ60" s="141"/>
      <c r="WJR60" s="141"/>
      <c r="WJS60" s="142"/>
      <c r="WJT60" s="142"/>
      <c r="WJU60" s="143"/>
      <c r="WJV60" s="144"/>
      <c r="WJW60" s="144"/>
      <c r="WJX60" s="144"/>
      <c r="WJY60" s="141"/>
      <c r="WJZ60" s="141"/>
      <c r="WKA60" s="142"/>
      <c r="WKB60" s="142"/>
      <c r="WKC60" s="143"/>
      <c r="WKD60" s="144"/>
      <c r="WKE60" s="144"/>
      <c r="WKF60" s="144"/>
      <c r="WKG60" s="141"/>
      <c r="WKH60" s="141"/>
      <c r="WKI60" s="142"/>
      <c r="WKJ60" s="142"/>
      <c r="WKK60" s="143"/>
      <c r="WKL60" s="144"/>
      <c r="WKM60" s="144"/>
      <c r="WKN60" s="144"/>
      <c r="WKO60" s="141"/>
      <c r="WKP60" s="141"/>
      <c r="WKQ60" s="142"/>
      <c r="WKR60" s="142"/>
      <c r="WKS60" s="143"/>
      <c r="WKT60" s="144"/>
      <c r="WKU60" s="144"/>
      <c r="WKV60" s="144"/>
      <c r="WKW60" s="141"/>
      <c r="WKX60" s="141"/>
      <c r="WKY60" s="142"/>
      <c r="WKZ60" s="142"/>
      <c r="WLA60" s="143"/>
      <c r="WLB60" s="144"/>
      <c r="WLC60" s="144"/>
      <c r="WLD60" s="144"/>
      <c r="WLE60" s="141"/>
      <c r="WLF60" s="141"/>
      <c r="WLG60" s="142"/>
      <c r="WLH60" s="142"/>
      <c r="WLI60" s="143"/>
      <c r="WLJ60" s="144"/>
      <c r="WLK60" s="144"/>
      <c r="WLL60" s="144"/>
      <c r="WLM60" s="141"/>
      <c r="WLN60" s="141"/>
      <c r="WLO60" s="142"/>
      <c r="WLP60" s="142"/>
      <c r="WLQ60" s="143"/>
      <c r="WLR60" s="144"/>
      <c r="WLS60" s="144"/>
      <c r="WLT60" s="144"/>
      <c r="WLU60" s="141"/>
      <c r="WLV60" s="141"/>
      <c r="WLW60" s="142"/>
      <c r="WLX60" s="142"/>
      <c r="WLY60" s="143"/>
      <c r="WLZ60" s="144"/>
      <c r="WMA60" s="144"/>
      <c r="WMB60" s="144"/>
      <c r="WMC60" s="141"/>
      <c r="WMD60" s="141"/>
      <c r="WME60" s="142"/>
      <c r="WMF60" s="142"/>
      <c r="WMG60" s="143"/>
      <c r="WMH60" s="144"/>
      <c r="WMI60" s="144"/>
      <c r="WMJ60" s="144"/>
      <c r="WMK60" s="141"/>
      <c r="WML60" s="141"/>
      <c r="WMM60" s="142"/>
      <c r="WMN60" s="142"/>
      <c r="WMO60" s="143"/>
      <c r="WMP60" s="144"/>
      <c r="WMQ60" s="144"/>
      <c r="WMR60" s="144"/>
      <c r="WMS60" s="141"/>
      <c r="WMT60" s="141"/>
      <c r="WMU60" s="142"/>
      <c r="WMV60" s="142"/>
      <c r="WMW60" s="143"/>
      <c r="WMX60" s="144"/>
      <c r="WMY60" s="144"/>
      <c r="WMZ60" s="144"/>
      <c r="WNA60" s="141"/>
      <c r="WNB60" s="141"/>
      <c r="WNC60" s="142"/>
      <c r="WND60" s="142"/>
      <c r="WNE60" s="143"/>
      <c r="WNF60" s="144"/>
      <c r="WNG60" s="144"/>
      <c r="WNH60" s="144"/>
      <c r="WNI60" s="141"/>
      <c r="WNJ60" s="141"/>
      <c r="WNK60" s="142"/>
      <c r="WNL60" s="142"/>
      <c r="WNM60" s="143"/>
      <c r="WNN60" s="144"/>
      <c r="WNO60" s="144"/>
      <c r="WNP60" s="144"/>
      <c r="WNQ60" s="141"/>
      <c r="WNR60" s="141"/>
      <c r="WNS60" s="142"/>
      <c r="WNT60" s="142"/>
      <c r="WNU60" s="143"/>
      <c r="WNV60" s="144"/>
      <c r="WNW60" s="144"/>
      <c r="WNX60" s="144"/>
      <c r="WNY60" s="141"/>
      <c r="WNZ60" s="141"/>
      <c r="WOA60" s="142"/>
      <c r="WOB60" s="142"/>
      <c r="WOC60" s="143"/>
      <c r="WOD60" s="144"/>
      <c r="WOE60" s="144"/>
      <c r="WOF60" s="144"/>
      <c r="WOG60" s="141"/>
      <c r="WOH60" s="141"/>
      <c r="WOI60" s="142"/>
      <c r="WOJ60" s="142"/>
      <c r="WOK60" s="143"/>
      <c r="WOL60" s="144"/>
      <c r="WOM60" s="144"/>
      <c r="WON60" s="144"/>
      <c r="WOO60" s="141"/>
      <c r="WOP60" s="141"/>
      <c r="WOQ60" s="142"/>
      <c r="WOR60" s="142"/>
      <c r="WOS60" s="143"/>
      <c r="WOT60" s="144"/>
      <c r="WOU60" s="144"/>
      <c r="WOV60" s="144"/>
      <c r="WOW60" s="141"/>
      <c r="WOX60" s="141"/>
      <c r="WOY60" s="142"/>
      <c r="WOZ60" s="142"/>
      <c r="WPA60" s="143"/>
      <c r="WPB60" s="144"/>
      <c r="WPC60" s="144"/>
      <c r="WPD60" s="144"/>
      <c r="WPE60" s="141"/>
      <c r="WPF60" s="141"/>
      <c r="WPG60" s="142"/>
      <c r="WPH60" s="142"/>
      <c r="WPI60" s="143"/>
      <c r="WPJ60" s="144"/>
      <c r="WPK60" s="144"/>
      <c r="WPL60" s="144"/>
      <c r="WPM60" s="141"/>
      <c r="WPN60" s="141"/>
      <c r="WPO60" s="142"/>
      <c r="WPP60" s="142"/>
      <c r="WPQ60" s="143"/>
      <c r="WPR60" s="144"/>
      <c r="WPS60" s="144"/>
      <c r="WPT60" s="144"/>
      <c r="WPU60" s="141"/>
      <c r="WPV60" s="141"/>
      <c r="WPW60" s="142"/>
      <c r="WPX60" s="142"/>
      <c r="WPY60" s="143"/>
      <c r="WPZ60" s="144"/>
      <c r="WQA60" s="144"/>
      <c r="WQB60" s="144"/>
      <c r="WQC60" s="141"/>
      <c r="WQD60" s="141"/>
      <c r="WQE60" s="142"/>
      <c r="WQF60" s="142"/>
      <c r="WQG60" s="143"/>
      <c r="WQH60" s="144"/>
      <c r="WQI60" s="144"/>
      <c r="WQJ60" s="144"/>
      <c r="WQK60" s="141"/>
      <c r="WQL60" s="141"/>
      <c r="WQM60" s="142"/>
      <c r="WQN60" s="142"/>
      <c r="WQO60" s="143"/>
      <c r="WQP60" s="144"/>
      <c r="WQQ60" s="144"/>
      <c r="WQR60" s="144"/>
      <c r="WQS60" s="141"/>
      <c r="WQT60" s="141"/>
      <c r="WQU60" s="142"/>
      <c r="WQV60" s="142"/>
      <c r="WQW60" s="143"/>
      <c r="WQX60" s="144"/>
      <c r="WQY60" s="144"/>
      <c r="WQZ60" s="144"/>
      <c r="WRA60" s="141"/>
      <c r="WRB60" s="141"/>
      <c r="WRC60" s="142"/>
      <c r="WRD60" s="142"/>
      <c r="WRE60" s="143"/>
      <c r="WRF60" s="144"/>
      <c r="WRG60" s="144"/>
      <c r="WRH60" s="144"/>
      <c r="WRI60" s="141"/>
      <c r="WRJ60" s="141"/>
      <c r="WRK60" s="142"/>
      <c r="WRL60" s="142"/>
      <c r="WRM60" s="143"/>
      <c r="WRN60" s="144"/>
      <c r="WRO60" s="144"/>
      <c r="WRP60" s="144"/>
      <c r="WRQ60" s="141"/>
      <c r="WRR60" s="141"/>
      <c r="WRS60" s="142"/>
      <c r="WRT60" s="142"/>
      <c r="WRU60" s="143"/>
      <c r="WRV60" s="144"/>
      <c r="WRW60" s="144"/>
      <c r="WRX60" s="144"/>
      <c r="WRY60" s="141"/>
      <c r="WRZ60" s="141"/>
      <c r="WSA60" s="142"/>
      <c r="WSB60" s="142"/>
      <c r="WSC60" s="143"/>
      <c r="WSD60" s="144"/>
      <c r="WSE60" s="144"/>
      <c r="WSF60" s="144"/>
      <c r="WSG60" s="141"/>
      <c r="WSH60" s="141"/>
      <c r="WSI60" s="142"/>
      <c r="WSJ60" s="142"/>
      <c r="WSK60" s="143"/>
      <c r="WSL60" s="144"/>
      <c r="WSM60" s="144"/>
      <c r="WSN60" s="144"/>
      <c r="WSO60" s="141"/>
      <c r="WSP60" s="141"/>
      <c r="WSQ60" s="142"/>
      <c r="WSR60" s="142"/>
      <c r="WSS60" s="143"/>
      <c r="WST60" s="144"/>
      <c r="WSU60" s="144"/>
      <c r="WSV60" s="144"/>
      <c r="WSW60" s="141"/>
      <c r="WSX60" s="141"/>
      <c r="WSY60" s="142"/>
      <c r="WSZ60" s="142"/>
      <c r="WTA60" s="143"/>
      <c r="WTB60" s="144"/>
      <c r="WTC60" s="144"/>
      <c r="WTD60" s="144"/>
      <c r="WTE60" s="141"/>
      <c r="WTF60" s="141"/>
      <c r="WTG60" s="142"/>
      <c r="WTH60" s="142"/>
      <c r="WTI60" s="143"/>
      <c r="WTJ60" s="144"/>
      <c r="WTK60" s="144"/>
      <c r="WTL60" s="144"/>
      <c r="WTM60" s="141"/>
      <c r="WTN60" s="141"/>
      <c r="WTO60" s="142"/>
      <c r="WTP60" s="142"/>
      <c r="WTQ60" s="143"/>
      <c r="WTR60" s="144"/>
      <c r="WTS60" s="144"/>
      <c r="WTT60" s="144"/>
      <c r="WTU60" s="141"/>
      <c r="WTV60" s="141"/>
      <c r="WTW60" s="142"/>
      <c r="WTX60" s="142"/>
      <c r="WTY60" s="143"/>
      <c r="WTZ60" s="144"/>
      <c r="WUA60" s="144"/>
      <c r="WUB60" s="144"/>
      <c r="WUC60" s="141"/>
      <c r="WUD60" s="141"/>
      <c r="WUE60" s="142"/>
      <c r="WUF60" s="142"/>
      <c r="WUG60" s="143"/>
      <c r="WUH60" s="144"/>
      <c r="WUI60" s="144"/>
      <c r="WUJ60" s="144"/>
      <c r="WUK60" s="141"/>
      <c r="WUL60" s="141"/>
      <c r="WUM60" s="142"/>
      <c r="WUN60" s="142"/>
      <c r="WUO60" s="143"/>
      <c r="WUP60" s="144"/>
      <c r="WUQ60" s="144"/>
      <c r="WUR60" s="144"/>
      <c r="WUS60" s="141"/>
      <c r="WUT60" s="141"/>
      <c r="WUU60" s="142"/>
      <c r="WUV60" s="142"/>
      <c r="WUW60" s="143"/>
      <c r="WUX60" s="144"/>
      <c r="WUY60" s="144"/>
      <c r="WUZ60" s="144"/>
      <c r="WVA60" s="141"/>
      <c r="WVB60" s="141"/>
      <c r="WVC60" s="142"/>
      <c r="WVD60" s="142"/>
      <c r="WVE60" s="143"/>
      <c r="WVF60" s="144"/>
      <c r="WVG60" s="144"/>
      <c r="WVH60" s="144"/>
      <c r="WVI60" s="141"/>
      <c r="WVJ60" s="141"/>
      <c r="WVK60" s="142"/>
      <c r="WVL60" s="142"/>
      <c r="WVM60" s="143"/>
      <c r="WVN60" s="144"/>
      <c r="WVO60" s="144"/>
      <c r="WVP60" s="144"/>
      <c r="WVQ60" s="141"/>
      <c r="WVR60" s="141"/>
      <c r="WVS60" s="142"/>
      <c r="WVT60" s="142"/>
      <c r="WVU60" s="143"/>
      <c r="WVV60" s="144"/>
      <c r="WVW60" s="144"/>
      <c r="WVX60" s="144"/>
      <c r="WVY60" s="141"/>
      <c r="WVZ60" s="141"/>
      <c r="WWA60" s="142"/>
      <c r="WWB60" s="142"/>
      <c r="WWC60" s="143"/>
      <c r="WWD60" s="144"/>
      <c r="WWE60" s="144"/>
      <c r="WWF60" s="144"/>
      <c r="WWG60" s="141"/>
      <c r="WWH60" s="141"/>
      <c r="WWI60" s="142"/>
      <c r="WWJ60" s="142"/>
      <c r="WWK60" s="143"/>
      <c r="WWL60" s="144"/>
      <c r="WWM60" s="144"/>
      <c r="WWN60" s="144"/>
      <c r="WWO60" s="141"/>
      <c r="WWP60" s="141"/>
      <c r="WWQ60" s="142"/>
      <c r="WWR60" s="142"/>
      <c r="WWS60" s="143"/>
      <c r="WWT60" s="144"/>
      <c r="WWU60" s="144"/>
      <c r="WWV60" s="144"/>
      <c r="WWW60" s="141"/>
      <c r="WWX60" s="141"/>
      <c r="WWY60" s="142"/>
      <c r="WWZ60" s="142"/>
      <c r="WXA60" s="143"/>
      <c r="WXB60" s="144"/>
      <c r="WXC60" s="144"/>
      <c r="WXD60" s="144"/>
      <c r="WXE60" s="141"/>
      <c r="WXF60" s="141"/>
      <c r="WXG60" s="142"/>
      <c r="WXH60" s="142"/>
      <c r="WXI60" s="143"/>
      <c r="WXJ60" s="144"/>
      <c r="WXK60" s="144"/>
      <c r="WXL60" s="144"/>
      <c r="WXM60" s="141"/>
      <c r="WXN60" s="141"/>
      <c r="WXO60" s="142"/>
      <c r="WXP60" s="142"/>
      <c r="WXQ60" s="143"/>
      <c r="WXR60" s="144"/>
      <c r="WXS60" s="144"/>
      <c r="WXT60" s="144"/>
      <c r="WXU60" s="141"/>
      <c r="WXV60" s="141"/>
      <c r="WXW60" s="142"/>
      <c r="WXX60" s="142"/>
      <c r="WXY60" s="143"/>
      <c r="WXZ60" s="144"/>
      <c r="WYA60" s="144"/>
      <c r="WYB60" s="144"/>
      <c r="WYC60" s="141"/>
      <c r="WYD60" s="141"/>
      <c r="WYE60" s="142"/>
      <c r="WYF60" s="142"/>
      <c r="WYG60" s="143"/>
      <c r="WYH60" s="144"/>
      <c r="WYI60" s="144"/>
      <c r="WYJ60" s="144"/>
      <c r="WYK60" s="141"/>
      <c r="WYL60" s="141"/>
      <c r="WYM60" s="142"/>
      <c r="WYN60" s="142"/>
      <c r="WYO60" s="143"/>
      <c r="WYP60" s="144"/>
      <c r="WYQ60" s="144"/>
      <c r="WYR60" s="144"/>
      <c r="WYS60" s="141"/>
      <c r="WYT60" s="141"/>
      <c r="WYU60" s="142"/>
      <c r="WYV60" s="142"/>
      <c r="WYW60" s="143"/>
      <c r="WYX60" s="144"/>
      <c r="WYY60" s="144"/>
      <c r="WYZ60" s="144"/>
      <c r="WZA60" s="141"/>
      <c r="WZB60" s="141"/>
      <c r="WZC60" s="142"/>
      <c r="WZD60" s="142"/>
      <c r="WZE60" s="143"/>
      <c r="WZF60" s="144"/>
      <c r="WZG60" s="144"/>
      <c r="WZH60" s="144"/>
      <c r="WZI60" s="141"/>
      <c r="WZJ60" s="141"/>
      <c r="WZK60" s="142"/>
      <c r="WZL60" s="142"/>
      <c r="WZM60" s="143"/>
      <c r="WZN60" s="144"/>
      <c r="WZO60" s="144"/>
      <c r="WZP60" s="144"/>
      <c r="WZQ60" s="141"/>
      <c r="WZR60" s="141"/>
      <c r="WZS60" s="142"/>
      <c r="WZT60" s="142"/>
      <c r="WZU60" s="143"/>
      <c r="WZV60" s="144"/>
      <c r="WZW60" s="144"/>
      <c r="WZX60" s="144"/>
      <c r="WZY60" s="141"/>
      <c r="WZZ60" s="141"/>
      <c r="XAA60" s="142"/>
      <c r="XAB60" s="142"/>
      <c r="XAC60" s="143"/>
      <c r="XAD60" s="144"/>
      <c r="XAE60" s="144"/>
      <c r="XAF60" s="144"/>
      <c r="XAG60" s="141"/>
      <c r="XAH60" s="141"/>
      <c r="XAI60" s="142"/>
      <c r="XAJ60" s="142"/>
      <c r="XAK60" s="143"/>
      <c r="XAL60" s="144"/>
      <c r="XAM60" s="144"/>
      <c r="XAN60" s="144"/>
      <c r="XAO60" s="141"/>
      <c r="XAP60" s="141"/>
      <c r="XAQ60" s="142"/>
      <c r="XAR60" s="142"/>
      <c r="XAS60" s="143"/>
      <c r="XAT60" s="144"/>
      <c r="XAU60" s="144"/>
      <c r="XAV60" s="144"/>
      <c r="XAW60" s="141"/>
      <c r="XAX60" s="141"/>
      <c r="XAY60" s="142"/>
      <c r="XAZ60" s="142"/>
      <c r="XBA60" s="143"/>
      <c r="XBB60" s="144"/>
      <c r="XBC60" s="144"/>
      <c r="XBD60" s="144"/>
      <c r="XBE60" s="141"/>
      <c r="XBF60" s="141"/>
      <c r="XBG60" s="142"/>
      <c r="XBH60" s="142"/>
      <c r="XBI60" s="143"/>
      <c r="XBJ60" s="144"/>
      <c r="XBK60" s="144"/>
      <c r="XBL60" s="144"/>
      <c r="XBM60" s="141"/>
      <c r="XBN60" s="141"/>
      <c r="XBO60" s="142"/>
      <c r="XBP60" s="142"/>
      <c r="XBQ60" s="143"/>
      <c r="XBR60" s="144"/>
      <c r="XBS60" s="144"/>
      <c r="XBT60" s="144"/>
      <c r="XBU60" s="141"/>
      <c r="XBV60" s="141"/>
      <c r="XBW60" s="142"/>
      <c r="XBX60" s="142"/>
      <c r="XBY60" s="143"/>
      <c r="XBZ60" s="144"/>
      <c r="XCA60" s="144"/>
      <c r="XCB60" s="144"/>
      <c r="XCC60" s="141"/>
      <c r="XCD60" s="141"/>
      <c r="XCE60" s="142"/>
      <c r="XCF60" s="142"/>
      <c r="XCG60" s="143"/>
      <c r="XCH60" s="144"/>
      <c r="XCI60" s="144"/>
      <c r="XCJ60" s="144"/>
      <c r="XCK60" s="141"/>
      <c r="XCL60" s="141"/>
      <c r="XCM60" s="142"/>
      <c r="XCN60" s="142"/>
      <c r="XCO60" s="143"/>
      <c r="XCP60" s="144"/>
      <c r="XCQ60" s="144"/>
      <c r="XCR60" s="144"/>
      <c r="XCS60" s="141"/>
      <c r="XCT60" s="141"/>
      <c r="XCU60" s="142"/>
      <c r="XCV60" s="142"/>
      <c r="XCW60" s="143"/>
      <c r="XCX60" s="144"/>
      <c r="XCY60" s="144"/>
      <c r="XCZ60" s="144"/>
      <c r="XDA60" s="141"/>
      <c r="XDB60" s="141"/>
      <c r="XDC60" s="142"/>
      <c r="XDD60" s="142"/>
      <c r="XDE60" s="143"/>
      <c r="XDF60" s="144"/>
      <c r="XDG60" s="144"/>
      <c r="XDH60" s="144"/>
      <c r="XDI60" s="141"/>
      <c r="XDJ60" s="141"/>
      <c r="XDK60" s="142"/>
      <c r="XDL60" s="142"/>
      <c r="XDM60" s="143"/>
      <c r="XDN60" s="144"/>
      <c r="XDO60" s="144"/>
      <c r="XDP60" s="144"/>
      <c r="XDQ60" s="141"/>
      <c r="XDR60" s="141"/>
      <c r="XDS60" s="142"/>
      <c r="XDT60" s="142"/>
      <c r="XDU60" s="143"/>
      <c r="XDV60" s="144"/>
      <c r="XDW60" s="144"/>
      <c r="XDX60" s="144"/>
      <c r="XDY60" s="141"/>
      <c r="XDZ60" s="141"/>
      <c r="XEA60" s="142"/>
      <c r="XEB60" s="142"/>
      <c r="XEC60" s="143"/>
      <c r="XED60" s="144"/>
      <c r="XEE60" s="144"/>
      <c r="XEF60" s="144"/>
      <c r="XEG60" s="141"/>
      <c r="XEH60" s="141"/>
      <c r="XEI60" s="142"/>
      <c r="XEJ60" s="142"/>
      <c r="XEK60" s="143"/>
      <c r="XEL60" s="144"/>
      <c r="XEM60" s="144"/>
      <c r="XEN60" s="144"/>
      <c r="XEO60" s="141"/>
      <c r="XEP60" s="141"/>
      <c r="XEQ60" s="142"/>
      <c r="XER60" s="142"/>
      <c r="XES60" s="143"/>
      <c r="XET60" s="144"/>
      <c r="XEU60" s="144"/>
      <c r="XEV60" s="144"/>
      <c r="XEW60" s="141"/>
      <c r="XEX60" s="141"/>
      <c r="XEY60" s="142"/>
      <c r="XEZ60" s="142"/>
      <c r="XFA60" s="143"/>
      <c r="XFB60" s="144"/>
      <c r="XFC60" s="144"/>
      <c r="XFD60" s="144"/>
    </row>
    <row r="61" spans="1:16384" ht="17" thickTop="1" x14ac:dyDescent="0.2">
      <c r="A61" t="s">
        <v>245</v>
      </c>
      <c r="C61" s="125">
        <v>2013</v>
      </c>
      <c r="D61" s="125" t="s">
        <v>146</v>
      </c>
      <c r="E61" s="138">
        <f>'Vehicle Fleet Gallon conversion'!J12</f>
        <v>3741</v>
      </c>
      <c r="F61" s="183">
        <f>E61*$B$4</f>
        <v>33246267</v>
      </c>
      <c r="G61" s="183">
        <f t="shared" si="3"/>
        <v>33.246267000000003</v>
      </c>
      <c r="H61" s="139"/>
      <c r="J61" s="123">
        <v>2041</v>
      </c>
      <c r="K61" s="189">
        <v>343.48651433257271</v>
      </c>
      <c r="L61" s="189">
        <v>580.85484022030619</v>
      </c>
      <c r="M61" s="189">
        <v>0.33645482361294993</v>
      </c>
      <c r="N61" s="189">
        <v>924.67780937649184</v>
      </c>
    </row>
    <row r="62" spans="1:16384" x14ac:dyDescent="0.2">
      <c r="A62" t="s">
        <v>246</v>
      </c>
      <c r="C62" s="125">
        <v>2013</v>
      </c>
      <c r="D62" s="125" t="s">
        <v>146</v>
      </c>
      <c r="E62" s="138">
        <f>'Vehicle Fleet Gallon conversion'!J13</f>
        <v>38045</v>
      </c>
      <c r="F62" s="183">
        <f t="shared" si="2"/>
        <v>338105915</v>
      </c>
      <c r="G62" s="183">
        <f t="shared" si="3"/>
        <v>338.10591499999998</v>
      </c>
      <c r="H62" s="139"/>
      <c r="J62" s="123">
        <v>2042</v>
      </c>
      <c r="K62" s="189">
        <v>345.428509806487</v>
      </c>
      <c r="L62" s="189">
        <v>597.4779186950916</v>
      </c>
      <c r="M62" s="189">
        <v>0.28935114830713698</v>
      </c>
      <c r="N62" s="189">
        <v>943.19577964988571</v>
      </c>
    </row>
    <row r="63" spans="1:16384" x14ac:dyDescent="0.2">
      <c r="A63" t="s">
        <v>247</v>
      </c>
      <c r="C63" s="125">
        <v>2013</v>
      </c>
      <c r="D63" s="125" t="s">
        <v>146</v>
      </c>
      <c r="E63" s="138">
        <f>'Vehicle Fleet Gallon conversion'!J14</f>
        <v>6933</v>
      </c>
      <c r="F63" s="183">
        <f t="shared" si="2"/>
        <v>61613571</v>
      </c>
      <c r="G63" s="183">
        <f t="shared" si="3"/>
        <v>61.613571000000007</v>
      </c>
      <c r="H63" s="139"/>
      <c r="J63" s="123">
        <v>2043</v>
      </c>
      <c r="K63" s="189">
        <v>347.38148488589775</v>
      </c>
      <c r="L63" s="189">
        <v>615.34846608749888</v>
      </c>
      <c r="M63" s="189">
        <v>0.24884198754413778</v>
      </c>
      <c r="N63" s="189">
        <v>962.97879296094072</v>
      </c>
    </row>
    <row r="64" spans="1:16384" x14ac:dyDescent="0.2">
      <c r="A64" t="s">
        <v>248</v>
      </c>
      <c r="C64" s="125">
        <v>2013</v>
      </c>
      <c r="D64" s="125" t="s">
        <v>146</v>
      </c>
      <c r="E64" s="138">
        <f>'Vehicle Fleet Gallon conversion'!J15</f>
        <v>717</v>
      </c>
      <c r="F64" s="183">
        <f t="shared" si="2"/>
        <v>6371979</v>
      </c>
      <c r="G64" s="183">
        <f t="shared" si="3"/>
        <v>6.3719790000000005</v>
      </c>
      <c r="H64" s="139"/>
      <c r="J64" s="123">
        <v>2044</v>
      </c>
      <c r="K64" s="189">
        <v>349.34550164702421</v>
      </c>
      <c r="L64" s="189">
        <v>634.53382056840303</v>
      </c>
      <c r="M64" s="189">
        <v>0.21400410928795852</v>
      </c>
      <c r="N64" s="189">
        <v>984.09332632471524</v>
      </c>
    </row>
    <row r="65" spans="1:16384" x14ac:dyDescent="0.2">
      <c r="A65" t="s">
        <v>249</v>
      </c>
      <c r="C65" s="125">
        <v>2013</v>
      </c>
      <c r="D65" s="125" t="s">
        <v>146</v>
      </c>
      <c r="E65" s="138">
        <f>'Vehicle Fleet Gallon conversion'!J16</f>
        <v>279</v>
      </c>
      <c r="F65" s="183">
        <f t="shared" si="2"/>
        <v>2479473</v>
      </c>
      <c r="G65" s="183">
        <f t="shared" si="3"/>
        <v>2.479473</v>
      </c>
      <c r="H65" s="139"/>
      <c r="J65" s="123">
        <v>2045</v>
      </c>
      <c r="K65" s="189">
        <v>351.32062251705054</v>
      </c>
      <c r="L65" s="189">
        <v>655.1054540722339</v>
      </c>
      <c r="M65" s="189">
        <v>0.18404353398764431</v>
      </c>
      <c r="N65" s="189">
        <v>1006.6101201232721</v>
      </c>
    </row>
    <row r="66" spans="1:16384" ht="17" thickBot="1" x14ac:dyDescent="0.25">
      <c r="A66" s="141" t="s">
        <v>250</v>
      </c>
      <c r="B66" s="141"/>
      <c r="C66" s="142">
        <v>2013</v>
      </c>
      <c r="D66" s="142" t="s">
        <v>146</v>
      </c>
      <c r="E66" s="143">
        <f>'Vehicle Fleet Gallon conversion'!J17</f>
        <v>0</v>
      </c>
      <c r="F66" s="184">
        <f t="shared" si="2"/>
        <v>0</v>
      </c>
      <c r="G66" s="184">
        <f t="shared" si="3"/>
        <v>0</v>
      </c>
      <c r="H66" s="144">
        <f>SUM(G61:G66)</f>
        <v>441.81720499999994</v>
      </c>
      <c r="J66" s="123">
        <v>2046</v>
      </c>
      <c r="K66" s="189">
        <v>353.30691027611027</v>
      </c>
      <c r="L66" s="189">
        <v>677.13921712199055</v>
      </c>
      <c r="M66" s="189">
        <v>0.1582774392293741</v>
      </c>
      <c r="N66" s="189">
        <v>1030.6044048373301</v>
      </c>
      <c r="AP66" s="141"/>
      <c r="AQ66" s="142"/>
      <c r="AR66" s="142"/>
      <c r="AS66" s="143"/>
      <c r="AT66" s="144"/>
      <c r="AU66" s="144"/>
      <c r="AV66" s="144"/>
      <c r="AW66" s="141"/>
      <c r="AX66" s="141"/>
      <c r="AY66" s="142"/>
      <c r="AZ66" s="142"/>
      <c r="BA66" s="143"/>
      <c r="BB66" s="144"/>
      <c r="BC66" s="144"/>
      <c r="BD66" s="144"/>
      <c r="BE66" s="141"/>
      <c r="BF66" s="141"/>
      <c r="BG66" s="142"/>
      <c r="BH66" s="142"/>
      <c r="BI66" s="143"/>
      <c r="BJ66" s="144"/>
      <c r="BK66" s="144"/>
      <c r="BL66" s="144"/>
      <c r="BM66" s="141"/>
      <c r="BN66" s="141"/>
      <c r="BO66" s="142"/>
      <c r="BP66" s="142"/>
      <c r="BQ66" s="143"/>
      <c r="BR66" s="144"/>
      <c r="BS66" s="144"/>
      <c r="BT66" s="144"/>
      <c r="BU66" s="141"/>
      <c r="BV66" s="141"/>
      <c r="BW66" s="142"/>
      <c r="BX66" s="142"/>
      <c r="BY66" s="143"/>
      <c r="BZ66" s="144"/>
      <c r="CA66" s="144"/>
      <c r="CB66" s="144"/>
      <c r="CC66" s="141"/>
      <c r="CD66" s="141"/>
      <c r="CE66" s="142"/>
      <c r="CF66" s="142"/>
      <c r="CG66" s="143"/>
      <c r="CH66" s="144"/>
      <c r="CI66" s="144"/>
      <c r="CJ66" s="144"/>
      <c r="CK66" s="141"/>
      <c r="CL66" s="141"/>
      <c r="CM66" s="142"/>
      <c r="CN66" s="142"/>
      <c r="CO66" s="143"/>
      <c r="CP66" s="144"/>
      <c r="CQ66" s="144"/>
      <c r="CR66" s="144"/>
      <c r="CS66" s="141"/>
      <c r="CT66" s="141"/>
      <c r="CU66" s="142"/>
      <c r="CV66" s="142"/>
      <c r="CW66" s="143"/>
      <c r="CX66" s="144"/>
      <c r="CY66" s="144"/>
      <c r="CZ66" s="144"/>
      <c r="DA66" s="141"/>
      <c r="DB66" s="141"/>
      <c r="DC66" s="142"/>
      <c r="DD66" s="142"/>
      <c r="DE66" s="143"/>
      <c r="DF66" s="144"/>
      <c r="DG66" s="144"/>
      <c r="DH66" s="144"/>
      <c r="DI66" s="141"/>
      <c r="DJ66" s="141"/>
      <c r="DK66" s="142"/>
      <c r="DL66" s="142"/>
      <c r="DM66" s="143"/>
      <c r="DN66" s="144"/>
      <c r="DO66" s="144"/>
      <c r="DP66" s="144"/>
      <c r="DQ66" s="141"/>
      <c r="DR66" s="141"/>
      <c r="DS66" s="142"/>
      <c r="DT66" s="142"/>
      <c r="DU66" s="143"/>
      <c r="DV66" s="144"/>
      <c r="DW66" s="144"/>
      <c r="DX66" s="144"/>
      <c r="DY66" s="141"/>
      <c r="DZ66" s="141"/>
      <c r="EA66" s="142"/>
      <c r="EB66" s="142"/>
      <c r="EC66" s="143"/>
      <c r="ED66" s="144"/>
      <c r="EE66" s="144"/>
      <c r="EF66" s="144"/>
      <c r="EG66" s="141"/>
      <c r="EH66" s="141"/>
      <c r="EI66" s="142"/>
      <c r="EJ66" s="142"/>
      <c r="EK66" s="143"/>
      <c r="EL66" s="144"/>
      <c r="EM66" s="144"/>
      <c r="EN66" s="144"/>
      <c r="EO66" s="141"/>
      <c r="EP66" s="141"/>
      <c r="EQ66" s="142"/>
      <c r="ER66" s="142"/>
      <c r="ES66" s="143"/>
      <c r="ET66" s="144"/>
      <c r="EU66" s="144"/>
      <c r="EV66" s="144"/>
      <c r="EW66" s="141"/>
      <c r="EX66" s="141"/>
      <c r="EY66" s="142"/>
      <c r="EZ66" s="142"/>
      <c r="FA66" s="143"/>
      <c r="FB66" s="144"/>
      <c r="FC66" s="144"/>
      <c r="FD66" s="144"/>
      <c r="FE66" s="141"/>
      <c r="FF66" s="141"/>
      <c r="FG66" s="142"/>
      <c r="FH66" s="142"/>
      <c r="FI66" s="143"/>
      <c r="FJ66" s="144"/>
      <c r="FK66" s="144"/>
      <c r="FL66" s="144"/>
      <c r="FM66" s="141"/>
      <c r="FN66" s="141"/>
      <c r="FO66" s="142"/>
      <c r="FP66" s="142"/>
      <c r="FQ66" s="143"/>
      <c r="FR66" s="144"/>
      <c r="FS66" s="144"/>
      <c r="FT66" s="144"/>
      <c r="FU66" s="141"/>
      <c r="FV66" s="141"/>
      <c r="FW66" s="142"/>
      <c r="FX66" s="142"/>
      <c r="FY66" s="143"/>
      <c r="FZ66" s="144"/>
      <c r="GA66" s="144"/>
      <c r="GB66" s="144"/>
      <c r="GC66" s="141"/>
      <c r="GD66" s="141"/>
      <c r="GE66" s="142"/>
      <c r="GF66" s="142"/>
      <c r="GG66" s="143"/>
      <c r="GH66" s="144"/>
      <c r="GI66" s="144"/>
      <c r="GJ66" s="144"/>
      <c r="GK66" s="141"/>
      <c r="GL66" s="141"/>
      <c r="GM66" s="142"/>
      <c r="GN66" s="142"/>
      <c r="GO66" s="143"/>
      <c r="GP66" s="144"/>
      <c r="GQ66" s="144"/>
      <c r="GR66" s="144"/>
      <c r="GS66" s="141"/>
      <c r="GT66" s="141"/>
      <c r="GU66" s="142"/>
      <c r="GV66" s="142"/>
      <c r="GW66" s="143"/>
      <c r="GX66" s="144"/>
      <c r="GY66" s="144"/>
      <c r="GZ66" s="144"/>
      <c r="HA66" s="141"/>
      <c r="HB66" s="141"/>
      <c r="HC66" s="142"/>
      <c r="HD66" s="142"/>
      <c r="HE66" s="143"/>
      <c r="HF66" s="144"/>
      <c r="HG66" s="144"/>
      <c r="HH66" s="144"/>
      <c r="HI66" s="141"/>
      <c r="HJ66" s="141"/>
      <c r="HK66" s="142"/>
      <c r="HL66" s="142"/>
      <c r="HM66" s="143"/>
      <c r="HN66" s="144"/>
      <c r="HO66" s="144"/>
      <c r="HP66" s="144"/>
      <c r="HQ66" s="141"/>
      <c r="HR66" s="141"/>
      <c r="HS66" s="142"/>
      <c r="HT66" s="142"/>
      <c r="HU66" s="143"/>
      <c r="HV66" s="144"/>
      <c r="HW66" s="144"/>
      <c r="HX66" s="144"/>
      <c r="HY66" s="141"/>
      <c r="HZ66" s="141"/>
      <c r="IA66" s="142"/>
      <c r="IB66" s="142"/>
      <c r="IC66" s="143"/>
      <c r="ID66" s="144"/>
      <c r="IE66" s="144"/>
      <c r="IF66" s="144"/>
      <c r="IG66" s="141"/>
      <c r="IH66" s="141"/>
      <c r="II66" s="142"/>
      <c r="IJ66" s="142"/>
      <c r="IK66" s="143"/>
      <c r="IL66" s="144"/>
      <c r="IM66" s="144"/>
      <c r="IN66" s="144"/>
      <c r="IO66" s="141"/>
      <c r="IP66" s="141"/>
      <c r="IQ66" s="142"/>
      <c r="IR66" s="142"/>
      <c r="IS66" s="143"/>
      <c r="IT66" s="144"/>
      <c r="IU66" s="144"/>
      <c r="IV66" s="144"/>
      <c r="IW66" s="141"/>
      <c r="IX66" s="141"/>
      <c r="IY66" s="142"/>
      <c r="IZ66" s="142"/>
      <c r="JA66" s="143"/>
      <c r="JB66" s="144"/>
      <c r="JC66" s="144"/>
      <c r="JD66" s="144"/>
      <c r="JE66" s="141"/>
      <c r="JF66" s="141"/>
      <c r="JG66" s="142"/>
      <c r="JH66" s="142"/>
      <c r="JI66" s="143"/>
      <c r="JJ66" s="144"/>
      <c r="JK66" s="144"/>
      <c r="JL66" s="144"/>
      <c r="JM66" s="141"/>
      <c r="JN66" s="141"/>
      <c r="JO66" s="142"/>
      <c r="JP66" s="142"/>
      <c r="JQ66" s="143"/>
      <c r="JR66" s="144"/>
      <c r="JS66" s="144"/>
      <c r="JT66" s="144"/>
      <c r="JU66" s="141"/>
      <c r="JV66" s="141"/>
      <c r="JW66" s="142"/>
      <c r="JX66" s="142"/>
      <c r="JY66" s="143"/>
      <c r="JZ66" s="144"/>
      <c r="KA66" s="144"/>
      <c r="KB66" s="144"/>
      <c r="KC66" s="141"/>
      <c r="KD66" s="141"/>
      <c r="KE66" s="142"/>
      <c r="KF66" s="142"/>
      <c r="KG66" s="143"/>
      <c r="KH66" s="144"/>
      <c r="KI66" s="144"/>
      <c r="KJ66" s="144"/>
      <c r="KK66" s="141"/>
      <c r="KL66" s="141"/>
      <c r="KM66" s="142"/>
      <c r="KN66" s="142"/>
      <c r="KO66" s="143"/>
      <c r="KP66" s="144"/>
      <c r="KQ66" s="144"/>
      <c r="KR66" s="144"/>
      <c r="KS66" s="141"/>
      <c r="KT66" s="141"/>
      <c r="KU66" s="142"/>
      <c r="KV66" s="142"/>
      <c r="KW66" s="143"/>
      <c r="KX66" s="144"/>
      <c r="KY66" s="144"/>
      <c r="KZ66" s="144"/>
      <c r="LA66" s="141"/>
      <c r="LB66" s="141"/>
      <c r="LC66" s="142"/>
      <c r="LD66" s="142"/>
      <c r="LE66" s="143"/>
      <c r="LF66" s="144"/>
      <c r="LG66" s="144"/>
      <c r="LH66" s="144"/>
      <c r="LI66" s="141"/>
      <c r="LJ66" s="141"/>
      <c r="LK66" s="142"/>
      <c r="LL66" s="142"/>
      <c r="LM66" s="143"/>
      <c r="LN66" s="144"/>
      <c r="LO66" s="144"/>
      <c r="LP66" s="144"/>
      <c r="LQ66" s="141"/>
      <c r="LR66" s="141"/>
      <c r="LS66" s="142"/>
      <c r="LT66" s="142"/>
      <c r="LU66" s="143"/>
      <c r="LV66" s="144"/>
      <c r="LW66" s="144"/>
      <c r="LX66" s="144"/>
      <c r="LY66" s="141"/>
      <c r="LZ66" s="141"/>
      <c r="MA66" s="142"/>
      <c r="MB66" s="142"/>
      <c r="MC66" s="143"/>
      <c r="MD66" s="144"/>
      <c r="ME66" s="144"/>
      <c r="MF66" s="144"/>
      <c r="MG66" s="141"/>
      <c r="MH66" s="141"/>
      <c r="MI66" s="142"/>
      <c r="MJ66" s="142"/>
      <c r="MK66" s="143"/>
      <c r="ML66" s="144"/>
      <c r="MM66" s="144"/>
      <c r="MN66" s="144"/>
      <c r="MO66" s="141"/>
      <c r="MP66" s="141"/>
      <c r="MQ66" s="142"/>
      <c r="MR66" s="142"/>
      <c r="MS66" s="143"/>
      <c r="MT66" s="144"/>
      <c r="MU66" s="144"/>
      <c r="MV66" s="144"/>
      <c r="MW66" s="141"/>
      <c r="MX66" s="141"/>
      <c r="MY66" s="142"/>
      <c r="MZ66" s="142"/>
      <c r="NA66" s="143"/>
      <c r="NB66" s="144"/>
      <c r="NC66" s="144"/>
      <c r="ND66" s="144"/>
      <c r="NE66" s="141"/>
      <c r="NF66" s="141"/>
      <c r="NG66" s="142"/>
      <c r="NH66" s="142"/>
      <c r="NI66" s="143"/>
      <c r="NJ66" s="144"/>
      <c r="NK66" s="144"/>
      <c r="NL66" s="144"/>
      <c r="NM66" s="141"/>
      <c r="NN66" s="141"/>
      <c r="NO66" s="142"/>
      <c r="NP66" s="142"/>
      <c r="NQ66" s="143"/>
      <c r="NR66" s="144"/>
      <c r="NS66" s="144"/>
      <c r="NT66" s="144"/>
      <c r="NU66" s="141"/>
      <c r="NV66" s="141"/>
      <c r="NW66" s="142"/>
      <c r="NX66" s="142"/>
      <c r="NY66" s="143"/>
      <c r="NZ66" s="144"/>
      <c r="OA66" s="144"/>
      <c r="OB66" s="144"/>
      <c r="OC66" s="141"/>
      <c r="OD66" s="141"/>
      <c r="OE66" s="142"/>
      <c r="OF66" s="142"/>
      <c r="OG66" s="143"/>
      <c r="OH66" s="144"/>
      <c r="OI66" s="144"/>
      <c r="OJ66" s="144"/>
      <c r="OK66" s="141"/>
      <c r="OL66" s="141"/>
      <c r="OM66" s="142"/>
      <c r="ON66" s="142"/>
      <c r="OO66" s="143"/>
      <c r="OP66" s="144"/>
      <c r="OQ66" s="144"/>
      <c r="OR66" s="144"/>
      <c r="OS66" s="141"/>
      <c r="OT66" s="141"/>
      <c r="OU66" s="142"/>
      <c r="OV66" s="142"/>
      <c r="OW66" s="143"/>
      <c r="OX66" s="144"/>
      <c r="OY66" s="144"/>
      <c r="OZ66" s="144"/>
      <c r="PA66" s="141"/>
      <c r="PB66" s="141"/>
      <c r="PC66" s="142"/>
      <c r="PD66" s="142"/>
      <c r="PE66" s="143"/>
      <c r="PF66" s="144"/>
      <c r="PG66" s="144"/>
      <c r="PH66" s="144"/>
      <c r="PI66" s="141"/>
      <c r="PJ66" s="141"/>
      <c r="PK66" s="142"/>
      <c r="PL66" s="142"/>
      <c r="PM66" s="143"/>
      <c r="PN66" s="144"/>
      <c r="PO66" s="144"/>
      <c r="PP66" s="144"/>
      <c r="PQ66" s="141"/>
      <c r="PR66" s="141"/>
      <c r="PS66" s="142"/>
      <c r="PT66" s="142"/>
      <c r="PU66" s="143"/>
      <c r="PV66" s="144"/>
      <c r="PW66" s="144"/>
      <c r="PX66" s="144"/>
      <c r="PY66" s="141"/>
      <c r="PZ66" s="141"/>
      <c r="QA66" s="142"/>
      <c r="QB66" s="142"/>
      <c r="QC66" s="143"/>
      <c r="QD66" s="144"/>
      <c r="QE66" s="144"/>
      <c r="QF66" s="144"/>
      <c r="QG66" s="141"/>
      <c r="QH66" s="141"/>
      <c r="QI66" s="142"/>
      <c r="QJ66" s="142"/>
      <c r="QK66" s="143"/>
      <c r="QL66" s="144"/>
      <c r="QM66" s="144"/>
      <c r="QN66" s="144"/>
      <c r="QO66" s="141"/>
      <c r="QP66" s="141"/>
      <c r="QQ66" s="142"/>
      <c r="QR66" s="142"/>
      <c r="QS66" s="143"/>
      <c r="QT66" s="144"/>
      <c r="QU66" s="144"/>
      <c r="QV66" s="144"/>
      <c r="QW66" s="141"/>
      <c r="QX66" s="141"/>
      <c r="QY66" s="142"/>
      <c r="QZ66" s="142"/>
      <c r="RA66" s="143"/>
      <c r="RB66" s="144"/>
      <c r="RC66" s="144"/>
      <c r="RD66" s="144"/>
      <c r="RE66" s="141"/>
      <c r="RF66" s="141"/>
      <c r="RG66" s="142"/>
      <c r="RH66" s="142"/>
      <c r="RI66" s="143"/>
      <c r="RJ66" s="144"/>
      <c r="RK66" s="144"/>
      <c r="RL66" s="144"/>
      <c r="RM66" s="141"/>
      <c r="RN66" s="141"/>
      <c r="RO66" s="142"/>
      <c r="RP66" s="142"/>
      <c r="RQ66" s="143"/>
      <c r="RR66" s="144"/>
      <c r="RS66" s="144"/>
      <c r="RT66" s="144"/>
      <c r="RU66" s="141"/>
      <c r="RV66" s="141"/>
      <c r="RW66" s="142"/>
      <c r="RX66" s="142"/>
      <c r="RY66" s="143"/>
      <c r="RZ66" s="144"/>
      <c r="SA66" s="144"/>
      <c r="SB66" s="144"/>
      <c r="SC66" s="141"/>
      <c r="SD66" s="141"/>
      <c r="SE66" s="142"/>
      <c r="SF66" s="142"/>
      <c r="SG66" s="143"/>
      <c r="SH66" s="144"/>
      <c r="SI66" s="144"/>
      <c r="SJ66" s="144"/>
      <c r="SK66" s="141"/>
      <c r="SL66" s="141"/>
      <c r="SM66" s="142"/>
      <c r="SN66" s="142"/>
      <c r="SO66" s="143"/>
      <c r="SP66" s="144"/>
      <c r="SQ66" s="144"/>
      <c r="SR66" s="144"/>
      <c r="SS66" s="141"/>
      <c r="ST66" s="141"/>
      <c r="SU66" s="142"/>
      <c r="SV66" s="142"/>
      <c r="SW66" s="143"/>
      <c r="SX66" s="144"/>
      <c r="SY66" s="144"/>
      <c r="SZ66" s="144"/>
      <c r="TA66" s="141"/>
      <c r="TB66" s="141"/>
      <c r="TC66" s="142"/>
      <c r="TD66" s="142"/>
      <c r="TE66" s="143"/>
      <c r="TF66" s="144"/>
      <c r="TG66" s="144"/>
      <c r="TH66" s="144"/>
      <c r="TI66" s="141"/>
      <c r="TJ66" s="141"/>
      <c r="TK66" s="142"/>
      <c r="TL66" s="142"/>
      <c r="TM66" s="143"/>
      <c r="TN66" s="144"/>
      <c r="TO66" s="144"/>
      <c r="TP66" s="144"/>
      <c r="TQ66" s="141"/>
      <c r="TR66" s="141"/>
      <c r="TS66" s="142"/>
      <c r="TT66" s="142"/>
      <c r="TU66" s="143"/>
      <c r="TV66" s="144"/>
      <c r="TW66" s="144"/>
      <c r="TX66" s="144"/>
      <c r="TY66" s="141"/>
      <c r="TZ66" s="141"/>
      <c r="UA66" s="142"/>
      <c r="UB66" s="142"/>
      <c r="UC66" s="143"/>
      <c r="UD66" s="144"/>
      <c r="UE66" s="144"/>
      <c r="UF66" s="144"/>
      <c r="UG66" s="141"/>
      <c r="UH66" s="141"/>
      <c r="UI66" s="142"/>
      <c r="UJ66" s="142"/>
      <c r="UK66" s="143"/>
      <c r="UL66" s="144"/>
      <c r="UM66" s="144"/>
      <c r="UN66" s="144"/>
      <c r="UO66" s="141"/>
      <c r="UP66" s="141"/>
      <c r="UQ66" s="142"/>
      <c r="UR66" s="142"/>
      <c r="US66" s="143"/>
      <c r="UT66" s="144"/>
      <c r="UU66" s="144"/>
      <c r="UV66" s="144"/>
      <c r="UW66" s="141"/>
      <c r="UX66" s="141"/>
      <c r="UY66" s="142"/>
      <c r="UZ66" s="142"/>
      <c r="VA66" s="143"/>
      <c r="VB66" s="144"/>
      <c r="VC66" s="144"/>
      <c r="VD66" s="144"/>
      <c r="VE66" s="141"/>
      <c r="VF66" s="141"/>
      <c r="VG66" s="142"/>
      <c r="VH66" s="142"/>
      <c r="VI66" s="143"/>
      <c r="VJ66" s="144"/>
      <c r="VK66" s="144"/>
      <c r="VL66" s="144"/>
      <c r="VM66" s="141"/>
      <c r="VN66" s="141"/>
      <c r="VO66" s="142"/>
      <c r="VP66" s="142"/>
      <c r="VQ66" s="143"/>
      <c r="VR66" s="144"/>
      <c r="VS66" s="144"/>
      <c r="VT66" s="144"/>
      <c r="VU66" s="141"/>
      <c r="VV66" s="141"/>
      <c r="VW66" s="142"/>
      <c r="VX66" s="142"/>
      <c r="VY66" s="143"/>
      <c r="VZ66" s="144"/>
      <c r="WA66" s="144"/>
      <c r="WB66" s="144"/>
      <c r="WC66" s="141"/>
      <c r="WD66" s="141"/>
      <c r="WE66" s="142"/>
      <c r="WF66" s="142"/>
      <c r="WG66" s="143"/>
      <c r="WH66" s="144"/>
      <c r="WI66" s="144"/>
      <c r="WJ66" s="144"/>
      <c r="WK66" s="141"/>
      <c r="WL66" s="141"/>
      <c r="WM66" s="142"/>
      <c r="WN66" s="142"/>
      <c r="WO66" s="143"/>
      <c r="WP66" s="144"/>
      <c r="WQ66" s="144"/>
      <c r="WR66" s="144"/>
      <c r="WS66" s="141"/>
      <c r="WT66" s="141"/>
      <c r="WU66" s="142"/>
      <c r="WV66" s="142"/>
      <c r="WW66" s="143"/>
      <c r="WX66" s="144"/>
      <c r="WY66" s="144"/>
      <c r="WZ66" s="144"/>
      <c r="XA66" s="141"/>
      <c r="XB66" s="141"/>
      <c r="XC66" s="142"/>
      <c r="XD66" s="142"/>
      <c r="XE66" s="143"/>
      <c r="XF66" s="144"/>
      <c r="XG66" s="144"/>
      <c r="XH66" s="144"/>
      <c r="XI66" s="141"/>
      <c r="XJ66" s="141"/>
      <c r="XK66" s="142"/>
      <c r="XL66" s="142"/>
      <c r="XM66" s="143"/>
      <c r="XN66" s="144"/>
      <c r="XO66" s="144"/>
      <c r="XP66" s="144"/>
      <c r="XQ66" s="141"/>
      <c r="XR66" s="141"/>
      <c r="XS66" s="142"/>
      <c r="XT66" s="142"/>
      <c r="XU66" s="143"/>
      <c r="XV66" s="144"/>
      <c r="XW66" s="144"/>
      <c r="XX66" s="144"/>
      <c r="XY66" s="141"/>
      <c r="XZ66" s="141"/>
      <c r="YA66" s="142"/>
      <c r="YB66" s="142"/>
      <c r="YC66" s="143"/>
      <c r="YD66" s="144"/>
      <c r="YE66" s="144"/>
      <c r="YF66" s="144"/>
      <c r="YG66" s="141"/>
      <c r="YH66" s="141"/>
      <c r="YI66" s="142"/>
      <c r="YJ66" s="142"/>
      <c r="YK66" s="143"/>
      <c r="YL66" s="144"/>
      <c r="YM66" s="144"/>
      <c r="YN66" s="144"/>
      <c r="YO66" s="141"/>
      <c r="YP66" s="141"/>
      <c r="YQ66" s="142"/>
      <c r="YR66" s="142"/>
      <c r="YS66" s="143"/>
      <c r="YT66" s="144"/>
      <c r="YU66" s="144"/>
      <c r="YV66" s="144"/>
      <c r="YW66" s="141"/>
      <c r="YX66" s="141"/>
      <c r="YY66" s="142"/>
      <c r="YZ66" s="142"/>
      <c r="ZA66" s="143"/>
      <c r="ZB66" s="144"/>
      <c r="ZC66" s="144"/>
      <c r="ZD66" s="144"/>
      <c r="ZE66" s="141"/>
      <c r="ZF66" s="141"/>
      <c r="ZG66" s="142"/>
      <c r="ZH66" s="142"/>
      <c r="ZI66" s="143"/>
      <c r="ZJ66" s="144"/>
      <c r="ZK66" s="144"/>
      <c r="ZL66" s="144"/>
      <c r="ZM66" s="141"/>
      <c r="ZN66" s="141"/>
      <c r="ZO66" s="142"/>
      <c r="ZP66" s="142"/>
      <c r="ZQ66" s="143"/>
      <c r="ZR66" s="144"/>
      <c r="ZS66" s="144"/>
      <c r="ZT66" s="144"/>
      <c r="ZU66" s="141"/>
      <c r="ZV66" s="141"/>
      <c r="ZW66" s="142"/>
      <c r="ZX66" s="142"/>
      <c r="ZY66" s="143"/>
      <c r="ZZ66" s="144"/>
      <c r="AAA66" s="144"/>
      <c r="AAB66" s="144"/>
      <c r="AAC66" s="141"/>
      <c r="AAD66" s="141"/>
      <c r="AAE66" s="142"/>
      <c r="AAF66" s="142"/>
      <c r="AAG66" s="143"/>
      <c r="AAH66" s="144"/>
      <c r="AAI66" s="144"/>
      <c r="AAJ66" s="144"/>
      <c r="AAK66" s="141"/>
      <c r="AAL66" s="141"/>
      <c r="AAM66" s="142"/>
      <c r="AAN66" s="142"/>
      <c r="AAO66" s="143"/>
      <c r="AAP66" s="144"/>
      <c r="AAQ66" s="144"/>
      <c r="AAR66" s="144"/>
      <c r="AAS66" s="141"/>
      <c r="AAT66" s="141"/>
      <c r="AAU66" s="142"/>
      <c r="AAV66" s="142"/>
      <c r="AAW66" s="143"/>
      <c r="AAX66" s="144"/>
      <c r="AAY66" s="144"/>
      <c r="AAZ66" s="144"/>
      <c r="ABA66" s="141"/>
      <c r="ABB66" s="141"/>
      <c r="ABC66" s="142"/>
      <c r="ABD66" s="142"/>
      <c r="ABE66" s="143"/>
      <c r="ABF66" s="144"/>
      <c r="ABG66" s="144"/>
      <c r="ABH66" s="144"/>
      <c r="ABI66" s="141"/>
      <c r="ABJ66" s="141"/>
      <c r="ABK66" s="142"/>
      <c r="ABL66" s="142"/>
      <c r="ABM66" s="143"/>
      <c r="ABN66" s="144"/>
      <c r="ABO66" s="144"/>
      <c r="ABP66" s="144"/>
      <c r="ABQ66" s="141"/>
      <c r="ABR66" s="141"/>
      <c r="ABS66" s="142"/>
      <c r="ABT66" s="142"/>
      <c r="ABU66" s="143"/>
      <c r="ABV66" s="144"/>
      <c r="ABW66" s="144"/>
      <c r="ABX66" s="144"/>
      <c r="ABY66" s="141"/>
      <c r="ABZ66" s="141"/>
      <c r="ACA66" s="142"/>
      <c r="ACB66" s="142"/>
      <c r="ACC66" s="143"/>
      <c r="ACD66" s="144"/>
      <c r="ACE66" s="144"/>
      <c r="ACF66" s="144"/>
      <c r="ACG66" s="141"/>
      <c r="ACH66" s="141"/>
      <c r="ACI66" s="142"/>
      <c r="ACJ66" s="142"/>
      <c r="ACK66" s="143"/>
      <c r="ACL66" s="144"/>
      <c r="ACM66" s="144"/>
      <c r="ACN66" s="144"/>
      <c r="ACO66" s="141"/>
      <c r="ACP66" s="141"/>
      <c r="ACQ66" s="142"/>
      <c r="ACR66" s="142"/>
      <c r="ACS66" s="143"/>
      <c r="ACT66" s="144"/>
      <c r="ACU66" s="144"/>
      <c r="ACV66" s="144"/>
      <c r="ACW66" s="141"/>
      <c r="ACX66" s="141"/>
      <c r="ACY66" s="142"/>
      <c r="ACZ66" s="142"/>
      <c r="ADA66" s="143"/>
      <c r="ADB66" s="144"/>
      <c r="ADC66" s="144"/>
      <c r="ADD66" s="144"/>
      <c r="ADE66" s="141"/>
      <c r="ADF66" s="141"/>
      <c r="ADG66" s="142"/>
      <c r="ADH66" s="142"/>
      <c r="ADI66" s="143"/>
      <c r="ADJ66" s="144"/>
      <c r="ADK66" s="144"/>
      <c r="ADL66" s="144"/>
      <c r="ADM66" s="141"/>
      <c r="ADN66" s="141"/>
      <c r="ADO66" s="142"/>
      <c r="ADP66" s="142"/>
      <c r="ADQ66" s="143"/>
      <c r="ADR66" s="144"/>
      <c r="ADS66" s="144"/>
      <c r="ADT66" s="144"/>
      <c r="ADU66" s="141"/>
      <c r="ADV66" s="141"/>
      <c r="ADW66" s="142"/>
      <c r="ADX66" s="142"/>
      <c r="ADY66" s="143"/>
      <c r="ADZ66" s="144"/>
      <c r="AEA66" s="144"/>
      <c r="AEB66" s="144"/>
      <c r="AEC66" s="141"/>
      <c r="AED66" s="141"/>
      <c r="AEE66" s="142"/>
      <c r="AEF66" s="142"/>
      <c r="AEG66" s="143"/>
      <c r="AEH66" s="144"/>
      <c r="AEI66" s="144"/>
      <c r="AEJ66" s="144"/>
      <c r="AEK66" s="141"/>
      <c r="AEL66" s="141"/>
      <c r="AEM66" s="142"/>
      <c r="AEN66" s="142"/>
      <c r="AEO66" s="143"/>
      <c r="AEP66" s="144"/>
      <c r="AEQ66" s="144"/>
      <c r="AER66" s="144"/>
      <c r="AES66" s="141"/>
      <c r="AET66" s="141"/>
      <c r="AEU66" s="142"/>
      <c r="AEV66" s="142"/>
      <c r="AEW66" s="143"/>
      <c r="AEX66" s="144"/>
      <c r="AEY66" s="144"/>
      <c r="AEZ66" s="144"/>
      <c r="AFA66" s="141"/>
      <c r="AFB66" s="141"/>
      <c r="AFC66" s="142"/>
      <c r="AFD66" s="142"/>
      <c r="AFE66" s="143"/>
      <c r="AFF66" s="144"/>
      <c r="AFG66" s="144"/>
      <c r="AFH66" s="144"/>
      <c r="AFI66" s="141"/>
      <c r="AFJ66" s="141"/>
      <c r="AFK66" s="142"/>
      <c r="AFL66" s="142"/>
      <c r="AFM66" s="143"/>
      <c r="AFN66" s="144"/>
      <c r="AFO66" s="144"/>
      <c r="AFP66" s="144"/>
      <c r="AFQ66" s="141"/>
      <c r="AFR66" s="141"/>
      <c r="AFS66" s="142"/>
      <c r="AFT66" s="142"/>
      <c r="AFU66" s="143"/>
      <c r="AFV66" s="144"/>
      <c r="AFW66" s="144"/>
      <c r="AFX66" s="144"/>
      <c r="AFY66" s="141"/>
      <c r="AFZ66" s="141"/>
      <c r="AGA66" s="142"/>
      <c r="AGB66" s="142"/>
      <c r="AGC66" s="143"/>
      <c r="AGD66" s="144"/>
      <c r="AGE66" s="144"/>
      <c r="AGF66" s="144"/>
      <c r="AGG66" s="141"/>
      <c r="AGH66" s="141"/>
      <c r="AGI66" s="142"/>
      <c r="AGJ66" s="142"/>
      <c r="AGK66" s="143"/>
      <c r="AGL66" s="144"/>
      <c r="AGM66" s="144"/>
      <c r="AGN66" s="144"/>
      <c r="AGO66" s="141"/>
      <c r="AGP66" s="141"/>
      <c r="AGQ66" s="142"/>
      <c r="AGR66" s="142"/>
      <c r="AGS66" s="143"/>
      <c r="AGT66" s="144"/>
      <c r="AGU66" s="144"/>
      <c r="AGV66" s="144"/>
      <c r="AGW66" s="141"/>
      <c r="AGX66" s="141"/>
      <c r="AGY66" s="142"/>
      <c r="AGZ66" s="142"/>
      <c r="AHA66" s="143"/>
      <c r="AHB66" s="144"/>
      <c r="AHC66" s="144"/>
      <c r="AHD66" s="144"/>
      <c r="AHE66" s="141"/>
      <c r="AHF66" s="141"/>
      <c r="AHG66" s="142"/>
      <c r="AHH66" s="142"/>
      <c r="AHI66" s="143"/>
      <c r="AHJ66" s="144"/>
      <c r="AHK66" s="144"/>
      <c r="AHL66" s="144"/>
      <c r="AHM66" s="141"/>
      <c r="AHN66" s="141"/>
      <c r="AHO66" s="142"/>
      <c r="AHP66" s="142"/>
      <c r="AHQ66" s="143"/>
      <c r="AHR66" s="144"/>
      <c r="AHS66" s="144"/>
      <c r="AHT66" s="144"/>
      <c r="AHU66" s="141"/>
      <c r="AHV66" s="141"/>
      <c r="AHW66" s="142"/>
      <c r="AHX66" s="142"/>
      <c r="AHY66" s="143"/>
      <c r="AHZ66" s="144"/>
      <c r="AIA66" s="144"/>
      <c r="AIB66" s="144"/>
      <c r="AIC66" s="141"/>
      <c r="AID66" s="141"/>
      <c r="AIE66" s="142"/>
      <c r="AIF66" s="142"/>
      <c r="AIG66" s="143"/>
      <c r="AIH66" s="144"/>
      <c r="AII66" s="144"/>
      <c r="AIJ66" s="144"/>
      <c r="AIK66" s="141"/>
      <c r="AIL66" s="141"/>
      <c r="AIM66" s="142"/>
      <c r="AIN66" s="142"/>
      <c r="AIO66" s="143"/>
      <c r="AIP66" s="144"/>
      <c r="AIQ66" s="144"/>
      <c r="AIR66" s="144"/>
      <c r="AIS66" s="141"/>
      <c r="AIT66" s="141"/>
      <c r="AIU66" s="142"/>
      <c r="AIV66" s="142"/>
      <c r="AIW66" s="143"/>
      <c r="AIX66" s="144"/>
      <c r="AIY66" s="144"/>
      <c r="AIZ66" s="144"/>
      <c r="AJA66" s="141"/>
      <c r="AJB66" s="141"/>
      <c r="AJC66" s="142"/>
      <c r="AJD66" s="142"/>
      <c r="AJE66" s="143"/>
      <c r="AJF66" s="144"/>
      <c r="AJG66" s="144"/>
      <c r="AJH66" s="144"/>
      <c r="AJI66" s="141"/>
      <c r="AJJ66" s="141"/>
      <c r="AJK66" s="142"/>
      <c r="AJL66" s="142"/>
      <c r="AJM66" s="143"/>
      <c r="AJN66" s="144"/>
      <c r="AJO66" s="144"/>
      <c r="AJP66" s="144"/>
      <c r="AJQ66" s="141"/>
      <c r="AJR66" s="141"/>
      <c r="AJS66" s="142"/>
      <c r="AJT66" s="142"/>
      <c r="AJU66" s="143"/>
      <c r="AJV66" s="144"/>
      <c r="AJW66" s="144"/>
      <c r="AJX66" s="144"/>
      <c r="AJY66" s="141"/>
      <c r="AJZ66" s="141"/>
      <c r="AKA66" s="142"/>
      <c r="AKB66" s="142"/>
      <c r="AKC66" s="143"/>
      <c r="AKD66" s="144"/>
      <c r="AKE66" s="144"/>
      <c r="AKF66" s="144"/>
      <c r="AKG66" s="141"/>
      <c r="AKH66" s="141"/>
      <c r="AKI66" s="142"/>
      <c r="AKJ66" s="142"/>
      <c r="AKK66" s="143"/>
      <c r="AKL66" s="144"/>
      <c r="AKM66" s="144"/>
      <c r="AKN66" s="144"/>
      <c r="AKO66" s="141"/>
      <c r="AKP66" s="141"/>
      <c r="AKQ66" s="142"/>
      <c r="AKR66" s="142"/>
      <c r="AKS66" s="143"/>
      <c r="AKT66" s="144"/>
      <c r="AKU66" s="144"/>
      <c r="AKV66" s="144"/>
      <c r="AKW66" s="141"/>
      <c r="AKX66" s="141"/>
      <c r="AKY66" s="142"/>
      <c r="AKZ66" s="142"/>
      <c r="ALA66" s="143"/>
      <c r="ALB66" s="144"/>
      <c r="ALC66" s="144"/>
      <c r="ALD66" s="144"/>
      <c r="ALE66" s="141"/>
      <c r="ALF66" s="141"/>
      <c r="ALG66" s="142"/>
      <c r="ALH66" s="142"/>
      <c r="ALI66" s="143"/>
      <c r="ALJ66" s="144"/>
      <c r="ALK66" s="144"/>
      <c r="ALL66" s="144"/>
      <c r="ALM66" s="141"/>
      <c r="ALN66" s="141"/>
      <c r="ALO66" s="142"/>
      <c r="ALP66" s="142"/>
      <c r="ALQ66" s="143"/>
      <c r="ALR66" s="144"/>
      <c r="ALS66" s="144"/>
      <c r="ALT66" s="144"/>
      <c r="ALU66" s="141"/>
      <c r="ALV66" s="141"/>
      <c r="ALW66" s="142"/>
      <c r="ALX66" s="142"/>
      <c r="ALY66" s="143"/>
      <c r="ALZ66" s="144"/>
      <c r="AMA66" s="144"/>
      <c r="AMB66" s="144"/>
      <c r="AMC66" s="141"/>
      <c r="AMD66" s="141"/>
      <c r="AME66" s="142"/>
      <c r="AMF66" s="142"/>
      <c r="AMG66" s="143"/>
      <c r="AMH66" s="144"/>
      <c r="AMI66" s="144"/>
      <c r="AMJ66" s="144"/>
      <c r="AMK66" s="141"/>
      <c r="AML66" s="141"/>
      <c r="AMM66" s="142"/>
      <c r="AMN66" s="142"/>
      <c r="AMO66" s="143"/>
      <c r="AMP66" s="144"/>
      <c r="AMQ66" s="144"/>
      <c r="AMR66" s="144"/>
      <c r="AMS66" s="141"/>
      <c r="AMT66" s="141"/>
      <c r="AMU66" s="142"/>
      <c r="AMV66" s="142"/>
      <c r="AMW66" s="143"/>
      <c r="AMX66" s="144"/>
      <c r="AMY66" s="144"/>
      <c r="AMZ66" s="144"/>
      <c r="ANA66" s="141"/>
      <c r="ANB66" s="141"/>
      <c r="ANC66" s="142"/>
      <c r="AND66" s="142"/>
      <c r="ANE66" s="143"/>
      <c r="ANF66" s="144"/>
      <c r="ANG66" s="144"/>
      <c r="ANH66" s="144"/>
      <c r="ANI66" s="141"/>
      <c r="ANJ66" s="141"/>
      <c r="ANK66" s="142"/>
      <c r="ANL66" s="142"/>
      <c r="ANM66" s="143"/>
      <c r="ANN66" s="144"/>
      <c r="ANO66" s="144"/>
      <c r="ANP66" s="144"/>
      <c r="ANQ66" s="141"/>
      <c r="ANR66" s="141"/>
      <c r="ANS66" s="142"/>
      <c r="ANT66" s="142"/>
      <c r="ANU66" s="143"/>
      <c r="ANV66" s="144"/>
      <c r="ANW66" s="144"/>
      <c r="ANX66" s="144"/>
      <c r="ANY66" s="141"/>
      <c r="ANZ66" s="141"/>
      <c r="AOA66" s="142"/>
      <c r="AOB66" s="142"/>
      <c r="AOC66" s="143"/>
      <c r="AOD66" s="144"/>
      <c r="AOE66" s="144"/>
      <c r="AOF66" s="144"/>
      <c r="AOG66" s="141"/>
      <c r="AOH66" s="141"/>
      <c r="AOI66" s="142"/>
      <c r="AOJ66" s="142"/>
      <c r="AOK66" s="143"/>
      <c r="AOL66" s="144"/>
      <c r="AOM66" s="144"/>
      <c r="AON66" s="144"/>
      <c r="AOO66" s="141"/>
      <c r="AOP66" s="141"/>
      <c r="AOQ66" s="142"/>
      <c r="AOR66" s="142"/>
      <c r="AOS66" s="143"/>
      <c r="AOT66" s="144"/>
      <c r="AOU66" s="144"/>
      <c r="AOV66" s="144"/>
      <c r="AOW66" s="141"/>
      <c r="AOX66" s="141"/>
      <c r="AOY66" s="142"/>
      <c r="AOZ66" s="142"/>
      <c r="APA66" s="143"/>
      <c r="APB66" s="144"/>
      <c r="APC66" s="144"/>
      <c r="APD66" s="144"/>
      <c r="APE66" s="141"/>
      <c r="APF66" s="141"/>
      <c r="APG66" s="142"/>
      <c r="APH66" s="142"/>
      <c r="API66" s="143"/>
      <c r="APJ66" s="144"/>
      <c r="APK66" s="144"/>
      <c r="APL66" s="144"/>
      <c r="APM66" s="141"/>
      <c r="APN66" s="141"/>
      <c r="APO66" s="142"/>
      <c r="APP66" s="142"/>
      <c r="APQ66" s="143"/>
      <c r="APR66" s="144"/>
      <c r="APS66" s="144"/>
      <c r="APT66" s="144"/>
      <c r="APU66" s="141"/>
      <c r="APV66" s="141"/>
      <c r="APW66" s="142"/>
      <c r="APX66" s="142"/>
      <c r="APY66" s="143"/>
      <c r="APZ66" s="144"/>
      <c r="AQA66" s="144"/>
      <c r="AQB66" s="144"/>
      <c r="AQC66" s="141"/>
      <c r="AQD66" s="141"/>
      <c r="AQE66" s="142"/>
      <c r="AQF66" s="142"/>
      <c r="AQG66" s="143"/>
      <c r="AQH66" s="144"/>
      <c r="AQI66" s="144"/>
      <c r="AQJ66" s="144"/>
      <c r="AQK66" s="141"/>
      <c r="AQL66" s="141"/>
      <c r="AQM66" s="142"/>
      <c r="AQN66" s="142"/>
      <c r="AQO66" s="143"/>
      <c r="AQP66" s="144"/>
      <c r="AQQ66" s="144"/>
      <c r="AQR66" s="144"/>
      <c r="AQS66" s="141"/>
      <c r="AQT66" s="141"/>
      <c r="AQU66" s="142"/>
      <c r="AQV66" s="142"/>
      <c r="AQW66" s="143"/>
      <c r="AQX66" s="144"/>
      <c r="AQY66" s="144"/>
      <c r="AQZ66" s="144"/>
      <c r="ARA66" s="141"/>
      <c r="ARB66" s="141"/>
      <c r="ARC66" s="142"/>
      <c r="ARD66" s="142"/>
      <c r="ARE66" s="143"/>
      <c r="ARF66" s="144"/>
      <c r="ARG66" s="144"/>
      <c r="ARH66" s="144"/>
      <c r="ARI66" s="141"/>
      <c r="ARJ66" s="141"/>
      <c r="ARK66" s="142"/>
      <c r="ARL66" s="142"/>
      <c r="ARM66" s="143"/>
      <c r="ARN66" s="144"/>
      <c r="ARO66" s="144"/>
      <c r="ARP66" s="144"/>
      <c r="ARQ66" s="141"/>
      <c r="ARR66" s="141"/>
      <c r="ARS66" s="142"/>
      <c r="ART66" s="142"/>
      <c r="ARU66" s="143"/>
      <c r="ARV66" s="144"/>
      <c r="ARW66" s="144"/>
      <c r="ARX66" s="144"/>
      <c r="ARY66" s="141"/>
      <c r="ARZ66" s="141"/>
      <c r="ASA66" s="142"/>
      <c r="ASB66" s="142"/>
      <c r="ASC66" s="143"/>
      <c r="ASD66" s="144"/>
      <c r="ASE66" s="144"/>
      <c r="ASF66" s="144"/>
      <c r="ASG66" s="141"/>
      <c r="ASH66" s="141"/>
      <c r="ASI66" s="142"/>
      <c r="ASJ66" s="142"/>
      <c r="ASK66" s="143"/>
      <c r="ASL66" s="144"/>
      <c r="ASM66" s="144"/>
      <c r="ASN66" s="144"/>
      <c r="ASO66" s="141"/>
      <c r="ASP66" s="141"/>
      <c r="ASQ66" s="142"/>
      <c r="ASR66" s="142"/>
      <c r="ASS66" s="143"/>
      <c r="AST66" s="144"/>
      <c r="ASU66" s="144"/>
      <c r="ASV66" s="144"/>
      <c r="ASW66" s="141"/>
      <c r="ASX66" s="141"/>
      <c r="ASY66" s="142"/>
      <c r="ASZ66" s="142"/>
      <c r="ATA66" s="143"/>
      <c r="ATB66" s="144"/>
      <c r="ATC66" s="144"/>
      <c r="ATD66" s="144"/>
      <c r="ATE66" s="141"/>
      <c r="ATF66" s="141"/>
      <c r="ATG66" s="142"/>
      <c r="ATH66" s="142"/>
      <c r="ATI66" s="143"/>
      <c r="ATJ66" s="144"/>
      <c r="ATK66" s="144"/>
      <c r="ATL66" s="144"/>
      <c r="ATM66" s="141"/>
      <c r="ATN66" s="141"/>
      <c r="ATO66" s="142"/>
      <c r="ATP66" s="142"/>
      <c r="ATQ66" s="143"/>
      <c r="ATR66" s="144"/>
      <c r="ATS66" s="144"/>
      <c r="ATT66" s="144"/>
      <c r="ATU66" s="141"/>
      <c r="ATV66" s="141"/>
      <c r="ATW66" s="142"/>
      <c r="ATX66" s="142"/>
      <c r="ATY66" s="143"/>
      <c r="ATZ66" s="144"/>
      <c r="AUA66" s="144"/>
      <c r="AUB66" s="144"/>
      <c r="AUC66" s="141"/>
      <c r="AUD66" s="141"/>
      <c r="AUE66" s="142"/>
      <c r="AUF66" s="142"/>
      <c r="AUG66" s="143"/>
      <c r="AUH66" s="144"/>
      <c r="AUI66" s="144"/>
      <c r="AUJ66" s="144"/>
      <c r="AUK66" s="141"/>
      <c r="AUL66" s="141"/>
      <c r="AUM66" s="142"/>
      <c r="AUN66" s="142"/>
      <c r="AUO66" s="143"/>
      <c r="AUP66" s="144"/>
      <c r="AUQ66" s="144"/>
      <c r="AUR66" s="144"/>
      <c r="AUS66" s="141"/>
      <c r="AUT66" s="141"/>
      <c r="AUU66" s="142"/>
      <c r="AUV66" s="142"/>
      <c r="AUW66" s="143"/>
      <c r="AUX66" s="144"/>
      <c r="AUY66" s="144"/>
      <c r="AUZ66" s="144"/>
      <c r="AVA66" s="141"/>
      <c r="AVB66" s="141"/>
      <c r="AVC66" s="142"/>
      <c r="AVD66" s="142"/>
      <c r="AVE66" s="143"/>
      <c r="AVF66" s="144"/>
      <c r="AVG66" s="144"/>
      <c r="AVH66" s="144"/>
      <c r="AVI66" s="141"/>
      <c r="AVJ66" s="141"/>
      <c r="AVK66" s="142"/>
      <c r="AVL66" s="142"/>
      <c r="AVM66" s="143"/>
      <c r="AVN66" s="144"/>
      <c r="AVO66" s="144"/>
      <c r="AVP66" s="144"/>
      <c r="AVQ66" s="141"/>
      <c r="AVR66" s="141"/>
      <c r="AVS66" s="142"/>
      <c r="AVT66" s="142"/>
      <c r="AVU66" s="143"/>
      <c r="AVV66" s="144"/>
      <c r="AVW66" s="144"/>
      <c r="AVX66" s="144"/>
      <c r="AVY66" s="141"/>
      <c r="AVZ66" s="141"/>
      <c r="AWA66" s="142"/>
      <c r="AWB66" s="142"/>
      <c r="AWC66" s="143"/>
      <c r="AWD66" s="144"/>
      <c r="AWE66" s="144"/>
      <c r="AWF66" s="144"/>
      <c r="AWG66" s="141"/>
      <c r="AWH66" s="141"/>
      <c r="AWI66" s="142"/>
      <c r="AWJ66" s="142"/>
      <c r="AWK66" s="143"/>
      <c r="AWL66" s="144"/>
      <c r="AWM66" s="144"/>
      <c r="AWN66" s="144"/>
      <c r="AWO66" s="141"/>
      <c r="AWP66" s="141"/>
      <c r="AWQ66" s="142"/>
      <c r="AWR66" s="142"/>
      <c r="AWS66" s="143"/>
      <c r="AWT66" s="144"/>
      <c r="AWU66" s="144"/>
      <c r="AWV66" s="144"/>
      <c r="AWW66" s="141"/>
      <c r="AWX66" s="141"/>
      <c r="AWY66" s="142"/>
      <c r="AWZ66" s="142"/>
      <c r="AXA66" s="143"/>
      <c r="AXB66" s="144"/>
      <c r="AXC66" s="144"/>
      <c r="AXD66" s="144"/>
      <c r="AXE66" s="141"/>
      <c r="AXF66" s="141"/>
      <c r="AXG66" s="142"/>
      <c r="AXH66" s="142"/>
      <c r="AXI66" s="143"/>
      <c r="AXJ66" s="144"/>
      <c r="AXK66" s="144"/>
      <c r="AXL66" s="144"/>
      <c r="AXM66" s="141"/>
      <c r="AXN66" s="141"/>
      <c r="AXO66" s="142"/>
      <c r="AXP66" s="142"/>
      <c r="AXQ66" s="143"/>
      <c r="AXR66" s="144"/>
      <c r="AXS66" s="144"/>
      <c r="AXT66" s="144"/>
      <c r="AXU66" s="141"/>
      <c r="AXV66" s="141"/>
      <c r="AXW66" s="142"/>
      <c r="AXX66" s="142"/>
      <c r="AXY66" s="143"/>
      <c r="AXZ66" s="144"/>
      <c r="AYA66" s="144"/>
      <c r="AYB66" s="144"/>
      <c r="AYC66" s="141"/>
      <c r="AYD66" s="141"/>
      <c r="AYE66" s="142"/>
      <c r="AYF66" s="142"/>
      <c r="AYG66" s="143"/>
      <c r="AYH66" s="144"/>
      <c r="AYI66" s="144"/>
      <c r="AYJ66" s="144"/>
      <c r="AYK66" s="141"/>
      <c r="AYL66" s="141"/>
      <c r="AYM66" s="142"/>
      <c r="AYN66" s="142"/>
      <c r="AYO66" s="143"/>
      <c r="AYP66" s="144"/>
      <c r="AYQ66" s="144"/>
      <c r="AYR66" s="144"/>
      <c r="AYS66" s="141"/>
      <c r="AYT66" s="141"/>
      <c r="AYU66" s="142"/>
      <c r="AYV66" s="142"/>
      <c r="AYW66" s="143"/>
      <c r="AYX66" s="144"/>
      <c r="AYY66" s="144"/>
      <c r="AYZ66" s="144"/>
      <c r="AZA66" s="141"/>
      <c r="AZB66" s="141"/>
      <c r="AZC66" s="142"/>
      <c r="AZD66" s="142"/>
      <c r="AZE66" s="143"/>
      <c r="AZF66" s="144"/>
      <c r="AZG66" s="144"/>
      <c r="AZH66" s="144"/>
      <c r="AZI66" s="141"/>
      <c r="AZJ66" s="141"/>
      <c r="AZK66" s="142"/>
      <c r="AZL66" s="142"/>
      <c r="AZM66" s="143"/>
      <c r="AZN66" s="144"/>
      <c r="AZO66" s="144"/>
      <c r="AZP66" s="144"/>
      <c r="AZQ66" s="141"/>
      <c r="AZR66" s="141"/>
      <c r="AZS66" s="142"/>
      <c r="AZT66" s="142"/>
      <c r="AZU66" s="143"/>
      <c r="AZV66" s="144"/>
      <c r="AZW66" s="144"/>
      <c r="AZX66" s="144"/>
      <c r="AZY66" s="141"/>
      <c r="AZZ66" s="141"/>
      <c r="BAA66" s="142"/>
      <c r="BAB66" s="142"/>
      <c r="BAC66" s="143"/>
      <c r="BAD66" s="144"/>
      <c r="BAE66" s="144"/>
      <c r="BAF66" s="144"/>
      <c r="BAG66" s="141"/>
      <c r="BAH66" s="141"/>
      <c r="BAI66" s="142"/>
      <c r="BAJ66" s="142"/>
      <c r="BAK66" s="143"/>
      <c r="BAL66" s="144"/>
      <c r="BAM66" s="144"/>
      <c r="BAN66" s="144"/>
      <c r="BAO66" s="141"/>
      <c r="BAP66" s="141"/>
      <c r="BAQ66" s="142"/>
      <c r="BAR66" s="142"/>
      <c r="BAS66" s="143"/>
      <c r="BAT66" s="144"/>
      <c r="BAU66" s="144"/>
      <c r="BAV66" s="144"/>
      <c r="BAW66" s="141"/>
      <c r="BAX66" s="141"/>
      <c r="BAY66" s="142"/>
      <c r="BAZ66" s="142"/>
      <c r="BBA66" s="143"/>
      <c r="BBB66" s="144"/>
      <c r="BBC66" s="144"/>
      <c r="BBD66" s="144"/>
      <c r="BBE66" s="141"/>
      <c r="BBF66" s="141"/>
      <c r="BBG66" s="142"/>
      <c r="BBH66" s="142"/>
      <c r="BBI66" s="143"/>
      <c r="BBJ66" s="144"/>
      <c r="BBK66" s="144"/>
      <c r="BBL66" s="144"/>
      <c r="BBM66" s="141"/>
      <c r="BBN66" s="141"/>
      <c r="BBO66" s="142"/>
      <c r="BBP66" s="142"/>
      <c r="BBQ66" s="143"/>
      <c r="BBR66" s="144"/>
      <c r="BBS66" s="144"/>
      <c r="BBT66" s="144"/>
      <c r="BBU66" s="141"/>
      <c r="BBV66" s="141"/>
      <c r="BBW66" s="142"/>
      <c r="BBX66" s="142"/>
      <c r="BBY66" s="143"/>
      <c r="BBZ66" s="144"/>
      <c r="BCA66" s="144"/>
      <c r="BCB66" s="144"/>
      <c r="BCC66" s="141"/>
      <c r="BCD66" s="141"/>
      <c r="BCE66" s="142"/>
      <c r="BCF66" s="142"/>
      <c r="BCG66" s="143"/>
      <c r="BCH66" s="144"/>
      <c r="BCI66" s="144"/>
      <c r="BCJ66" s="144"/>
      <c r="BCK66" s="141"/>
      <c r="BCL66" s="141"/>
      <c r="BCM66" s="142"/>
      <c r="BCN66" s="142"/>
      <c r="BCO66" s="143"/>
      <c r="BCP66" s="144"/>
      <c r="BCQ66" s="144"/>
      <c r="BCR66" s="144"/>
      <c r="BCS66" s="141"/>
      <c r="BCT66" s="141"/>
      <c r="BCU66" s="142"/>
      <c r="BCV66" s="142"/>
      <c r="BCW66" s="143"/>
      <c r="BCX66" s="144"/>
      <c r="BCY66" s="144"/>
      <c r="BCZ66" s="144"/>
      <c r="BDA66" s="141"/>
      <c r="BDB66" s="141"/>
      <c r="BDC66" s="142"/>
      <c r="BDD66" s="142"/>
      <c r="BDE66" s="143"/>
      <c r="BDF66" s="144"/>
      <c r="BDG66" s="144"/>
      <c r="BDH66" s="144"/>
      <c r="BDI66" s="141"/>
      <c r="BDJ66" s="141"/>
      <c r="BDK66" s="142"/>
      <c r="BDL66" s="142"/>
      <c r="BDM66" s="143"/>
      <c r="BDN66" s="144"/>
      <c r="BDO66" s="144"/>
      <c r="BDP66" s="144"/>
      <c r="BDQ66" s="141"/>
      <c r="BDR66" s="141"/>
      <c r="BDS66" s="142"/>
      <c r="BDT66" s="142"/>
      <c r="BDU66" s="143"/>
      <c r="BDV66" s="144"/>
      <c r="BDW66" s="144"/>
      <c r="BDX66" s="144"/>
      <c r="BDY66" s="141"/>
      <c r="BDZ66" s="141"/>
      <c r="BEA66" s="142"/>
      <c r="BEB66" s="142"/>
      <c r="BEC66" s="143"/>
      <c r="BED66" s="144"/>
      <c r="BEE66" s="144"/>
      <c r="BEF66" s="144"/>
      <c r="BEG66" s="141"/>
      <c r="BEH66" s="141"/>
      <c r="BEI66" s="142"/>
      <c r="BEJ66" s="142"/>
      <c r="BEK66" s="143"/>
      <c r="BEL66" s="144"/>
      <c r="BEM66" s="144"/>
      <c r="BEN66" s="144"/>
      <c r="BEO66" s="141"/>
      <c r="BEP66" s="141"/>
      <c r="BEQ66" s="142"/>
      <c r="BER66" s="142"/>
      <c r="BES66" s="143"/>
      <c r="BET66" s="144"/>
      <c r="BEU66" s="144"/>
      <c r="BEV66" s="144"/>
      <c r="BEW66" s="141"/>
      <c r="BEX66" s="141"/>
      <c r="BEY66" s="142"/>
      <c r="BEZ66" s="142"/>
      <c r="BFA66" s="143"/>
      <c r="BFB66" s="144"/>
      <c r="BFC66" s="144"/>
      <c r="BFD66" s="144"/>
      <c r="BFE66" s="141"/>
      <c r="BFF66" s="141"/>
      <c r="BFG66" s="142"/>
      <c r="BFH66" s="142"/>
      <c r="BFI66" s="143"/>
      <c r="BFJ66" s="144"/>
      <c r="BFK66" s="144"/>
      <c r="BFL66" s="144"/>
      <c r="BFM66" s="141"/>
      <c r="BFN66" s="141"/>
      <c r="BFO66" s="142"/>
      <c r="BFP66" s="142"/>
      <c r="BFQ66" s="143"/>
      <c r="BFR66" s="144"/>
      <c r="BFS66" s="144"/>
      <c r="BFT66" s="144"/>
      <c r="BFU66" s="141"/>
      <c r="BFV66" s="141"/>
      <c r="BFW66" s="142"/>
      <c r="BFX66" s="142"/>
      <c r="BFY66" s="143"/>
      <c r="BFZ66" s="144"/>
      <c r="BGA66" s="144"/>
      <c r="BGB66" s="144"/>
      <c r="BGC66" s="141"/>
      <c r="BGD66" s="141"/>
      <c r="BGE66" s="142"/>
      <c r="BGF66" s="142"/>
      <c r="BGG66" s="143"/>
      <c r="BGH66" s="144"/>
      <c r="BGI66" s="144"/>
      <c r="BGJ66" s="144"/>
      <c r="BGK66" s="141"/>
      <c r="BGL66" s="141"/>
      <c r="BGM66" s="142"/>
      <c r="BGN66" s="142"/>
      <c r="BGO66" s="143"/>
      <c r="BGP66" s="144"/>
      <c r="BGQ66" s="144"/>
      <c r="BGR66" s="144"/>
      <c r="BGS66" s="141"/>
      <c r="BGT66" s="141"/>
      <c r="BGU66" s="142"/>
      <c r="BGV66" s="142"/>
      <c r="BGW66" s="143"/>
      <c r="BGX66" s="144"/>
      <c r="BGY66" s="144"/>
      <c r="BGZ66" s="144"/>
      <c r="BHA66" s="141"/>
      <c r="BHB66" s="141"/>
      <c r="BHC66" s="142"/>
      <c r="BHD66" s="142"/>
      <c r="BHE66" s="143"/>
      <c r="BHF66" s="144"/>
      <c r="BHG66" s="144"/>
      <c r="BHH66" s="144"/>
      <c r="BHI66" s="141"/>
      <c r="BHJ66" s="141"/>
      <c r="BHK66" s="142"/>
      <c r="BHL66" s="142"/>
      <c r="BHM66" s="143"/>
      <c r="BHN66" s="144"/>
      <c r="BHO66" s="144"/>
      <c r="BHP66" s="144"/>
      <c r="BHQ66" s="141"/>
      <c r="BHR66" s="141"/>
      <c r="BHS66" s="142"/>
      <c r="BHT66" s="142"/>
      <c r="BHU66" s="143"/>
      <c r="BHV66" s="144"/>
      <c r="BHW66" s="144"/>
      <c r="BHX66" s="144"/>
      <c r="BHY66" s="141"/>
      <c r="BHZ66" s="141"/>
      <c r="BIA66" s="142"/>
      <c r="BIB66" s="142"/>
      <c r="BIC66" s="143"/>
      <c r="BID66" s="144"/>
      <c r="BIE66" s="144"/>
      <c r="BIF66" s="144"/>
      <c r="BIG66" s="141"/>
      <c r="BIH66" s="141"/>
      <c r="BII66" s="142"/>
      <c r="BIJ66" s="142"/>
      <c r="BIK66" s="143"/>
      <c r="BIL66" s="144"/>
      <c r="BIM66" s="144"/>
      <c r="BIN66" s="144"/>
      <c r="BIO66" s="141"/>
      <c r="BIP66" s="141"/>
      <c r="BIQ66" s="142"/>
      <c r="BIR66" s="142"/>
      <c r="BIS66" s="143"/>
      <c r="BIT66" s="144"/>
      <c r="BIU66" s="144"/>
      <c r="BIV66" s="144"/>
      <c r="BIW66" s="141"/>
      <c r="BIX66" s="141"/>
      <c r="BIY66" s="142"/>
      <c r="BIZ66" s="142"/>
      <c r="BJA66" s="143"/>
      <c r="BJB66" s="144"/>
      <c r="BJC66" s="144"/>
      <c r="BJD66" s="144"/>
      <c r="BJE66" s="141"/>
      <c r="BJF66" s="141"/>
      <c r="BJG66" s="142"/>
      <c r="BJH66" s="142"/>
      <c r="BJI66" s="143"/>
      <c r="BJJ66" s="144"/>
      <c r="BJK66" s="144"/>
      <c r="BJL66" s="144"/>
      <c r="BJM66" s="141"/>
      <c r="BJN66" s="141"/>
      <c r="BJO66" s="142"/>
      <c r="BJP66" s="142"/>
      <c r="BJQ66" s="143"/>
      <c r="BJR66" s="144"/>
      <c r="BJS66" s="144"/>
      <c r="BJT66" s="144"/>
      <c r="BJU66" s="141"/>
      <c r="BJV66" s="141"/>
      <c r="BJW66" s="142"/>
      <c r="BJX66" s="142"/>
      <c r="BJY66" s="143"/>
      <c r="BJZ66" s="144"/>
      <c r="BKA66" s="144"/>
      <c r="BKB66" s="144"/>
      <c r="BKC66" s="141"/>
      <c r="BKD66" s="141"/>
      <c r="BKE66" s="142"/>
      <c r="BKF66" s="142"/>
      <c r="BKG66" s="143"/>
      <c r="BKH66" s="144"/>
      <c r="BKI66" s="144"/>
      <c r="BKJ66" s="144"/>
      <c r="BKK66" s="141"/>
      <c r="BKL66" s="141"/>
      <c r="BKM66" s="142"/>
      <c r="BKN66" s="142"/>
      <c r="BKO66" s="143"/>
      <c r="BKP66" s="144"/>
      <c r="BKQ66" s="144"/>
      <c r="BKR66" s="144"/>
      <c r="BKS66" s="141"/>
      <c r="BKT66" s="141"/>
      <c r="BKU66" s="142"/>
      <c r="BKV66" s="142"/>
      <c r="BKW66" s="143"/>
      <c r="BKX66" s="144"/>
      <c r="BKY66" s="144"/>
      <c r="BKZ66" s="144"/>
      <c r="BLA66" s="141"/>
      <c r="BLB66" s="141"/>
      <c r="BLC66" s="142"/>
      <c r="BLD66" s="142"/>
      <c r="BLE66" s="143"/>
      <c r="BLF66" s="144"/>
      <c r="BLG66" s="144"/>
      <c r="BLH66" s="144"/>
      <c r="BLI66" s="141"/>
      <c r="BLJ66" s="141"/>
      <c r="BLK66" s="142"/>
      <c r="BLL66" s="142"/>
      <c r="BLM66" s="143"/>
      <c r="BLN66" s="144"/>
      <c r="BLO66" s="144"/>
      <c r="BLP66" s="144"/>
      <c r="BLQ66" s="141"/>
      <c r="BLR66" s="141"/>
      <c r="BLS66" s="142"/>
      <c r="BLT66" s="142"/>
      <c r="BLU66" s="143"/>
      <c r="BLV66" s="144"/>
      <c r="BLW66" s="144"/>
      <c r="BLX66" s="144"/>
      <c r="BLY66" s="141"/>
      <c r="BLZ66" s="141"/>
      <c r="BMA66" s="142"/>
      <c r="BMB66" s="142"/>
      <c r="BMC66" s="143"/>
      <c r="BMD66" s="144"/>
      <c r="BME66" s="144"/>
      <c r="BMF66" s="144"/>
      <c r="BMG66" s="141"/>
      <c r="BMH66" s="141"/>
      <c r="BMI66" s="142"/>
      <c r="BMJ66" s="142"/>
      <c r="BMK66" s="143"/>
      <c r="BML66" s="144"/>
      <c r="BMM66" s="144"/>
      <c r="BMN66" s="144"/>
      <c r="BMO66" s="141"/>
      <c r="BMP66" s="141"/>
      <c r="BMQ66" s="142"/>
      <c r="BMR66" s="142"/>
      <c r="BMS66" s="143"/>
      <c r="BMT66" s="144"/>
      <c r="BMU66" s="144"/>
      <c r="BMV66" s="144"/>
      <c r="BMW66" s="141"/>
      <c r="BMX66" s="141"/>
      <c r="BMY66" s="142"/>
      <c r="BMZ66" s="142"/>
      <c r="BNA66" s="143"/>
      <c r="BNB66" s="144"/>
      <c r="BNC66" s="144"/>
      <c r="BND66" s="144"/>
      <c r="BNE66" s="141"/>
      <c r="BNF66" s="141"/>
      <c r="BNG66" s="142"/>
      <c r="BNH66" s="142"/>
      <c r="BNI66" s="143"/>
      <c r="BNJ66" s="144"/>
      <c r="BNK66" s="144"/>
      <c r="BNL66" s="144"/>
      <c r="BNM66" s="141"/>
      <c r="BNN66" s="141"/>
      <c r="BNO66" s="142"/>
      <c r="BNP66" s="142"/>
      <c r="BNQ66" s="143"/>
      <c r="BNR66" s="144"/>
      <c r="BNS66" s="144"/>
      <c r="BNT66" s="144"/>
      <c r="BNU66" s="141"/>
      <c r="BNV66" s="141"/>
      <c r="BNW66" s="142"/>
      <c r="BNX66" s="142"/>
      <c r="BNY66" s="143"/>
      <c r="BNZ66" s="144"/>
      <c r="BOA66" s="144"/>
      <c r="BOB66" s="144"/>
      <c r="BOC66" s="141"/>
      <c r="BOD66" s="141"/>
      <c r="BOE66" s="142"/>
      <c r="BOF66" s="142"/>
      <c r="BOG66" s="143"/>
      <c r="BOH66" s="144"/>
      <c r="BOI66" s="144"/>
      <c r="BOJ66" s="144"/>
      <c r="BOK66" s="141"/>
      <c r="BOL66" s="141"/>
      <c r="BOM66" s="142"/>
      <c r="BON66" s="142"/>
      <c r="BOO66" s="143"/>
      <c r="BOP66" s="144"/>
      <c r="BOQ66" s="144"/>
      <c r="BOR66" s="144"/>
      <c r="BOS66" s="141"/>
      <c r="BOT66" s="141"/>
      <c r="BOU66" s="142"/>
      <c r="BOV66" s="142"/>
      <c r="BOW66" s="143"/>
      <c r="BOX66" s="144"/>
      <c r="BOY66" s="144"/>
      <c r="BOZ66" s="144"/>
      <c r="BPA66" s="141"/>
      <c r="BPB66" s="141"/>
      <c r="BPC66" s="142"/>
      <c r="BPD66" s="142"/>
      <c r="BPE66" s="143"/>
      <c r="BPF66" s="144"/>
      <c r="BPG66" s="144"/>
      <c r="BPH66" s="144"/>
      <c r="BPI66" s="141"/>
      <c r="BPJ66" s="141"/>
      <c r="BPK66" s="142"/>
      <c r="BPL66" s="142"/>
      <c r="BPM66" s="143"/>
      <c r="BPN66" s="144"/>
      <c r="BPO66" s="144"/>
      <c r="BPP66" s="144"/>
      <c r="BPQ66" s="141"/>
      <c r="BPR66" s="141"/>
      <c r="BPS66" s="142"/>
      <c r="BPT66" s="142"/>
      <c r="BPU66" s="143"/>
      <c r="BPV66" s="144"/>
      <c r="BPW66" s="144"/>
      <c r="BPX66" s="144"/>
      <c r="BPY66" s="141"/>
      <c r="BPZ66" s="141"/>
      <c r="BQA66" s="142"/>
      <c r="BQB66" s="142"/>
      <c r="BQC66" s="143"/>
      <c r="BQD66" s="144"/>
      <c r="BQE66" s="144"/>
      <c r="BQF66" s="144"/>
      <c r="BQG66" s="141"/>
      <c r="BQH66" s="141"/>
      <c r="BQI66" s="142"/>
      <c r="BQJ66" s="142"/>
      <c r="BQK66" s="143"/>
      <c r="BQL66" s="144"/>
      <c r="BQM66" s="144"/>
      <c r="BQN66" s="144"/>
      <c r="BQO66" s="141"/>
      <c r="BQP66" s="141"/>
      <c r="BQQ66" s="142"/>
      <c r="BQR66" s="142"/>
      <c r="BQS66" s="143"/>
      <c r="BQT66" s="144"/>
      <c r="BQU66" s="144"/>
      <c r="BQV66" s="144"/>
      <c r="BQW66" s="141"/>
      <c r="BQX66" s="141"/>
      <c r="BQY66" s="142"/>
      <c r="BQZ66" s="142"/>
      <c r="BRA66" s="143"/>
      <c r="BRB66" s="144"/>
      <c r="BRC66" s="144"/>
      <c r="BRD66" s="144"/>
      <c r="BRE66" s="141"/>
      <c r="BRF66" s="141"/>
      <c r="BRG66" s="142"/>
      <c r="BRH66" s="142"/>
      <c r="BRI66" s="143"/>
      <c r="BRJ66" s="144"/>
      <c r="BRK66" s="144"/>
      <c r="BRL66" s="144"/>
      <c r="BRM66" s="141"/>
      <c r="BRN66" s="141"/>
      <c r="BRO66" s="142"/>
      <c r="BRP66" s="142"/>
      <c r="BRQ66" s="143"/>
      <c r="BRR66" s="144"/>
      <c r="BRS66" s="144"/>
      <c r="BRT66" s="144"/>
      <c r="BRU66" s="141"/>
      <c r="BRV66" s="141"/>
      <c r="BRW66" s="142"/>
      <c r="BRX66" s="142"/>
      <c r="BRY66" s="143"/>
      <c r="BRZ66" s="144"/>
      <c r="BSA66" s="144"/>
      <c r="BSB66" s="144"/>
      <c r="BSC66" s="141"/>
      <c r="BSD66" s="141"/>
      <c r="BSE66" s="142"/>
      <c r="BSF66" s="142"/>
      <c r="BSG66" s="143"/>
      <c r="BSH66" s="144"/>
      <c r="BSI66" s="144"/>
      <c r="BSJ66" s="144"/>
      <c r="BSK66" s="141"/>
      <c r="BSL66" s="141"/>
      <c r="BSM66" s="142"/>
      <c r="BSN66" s="142"/>
      <c r="BSO66" s="143"/>
      <c r="BSP66" s="144"/>
      <c r="BSQ66" s="144"/>
      <c r="BSR66" s="144"/>
      <c r="BSS66" s="141"/>
      <c r="BST66" s="141"/>
      <c r="BSU66" s="142"/>
      <c r="BSV66" s="142"/>
      <c r="BSW66" s="143"/>
      <c r="BSX66" s="144"/>
      <c r="BSY66" s="144"/>
      <c r="BSZ66" s="144"/>
      <c r="BTA66" s="141"/>
      <c r="BTB66" s="141"/>
      <c r="BTC66" s="142"/>
      <c r="BTD66" s="142"/>
      <c r="BTE66" s="143"/>
      <c r="BTF66" s="144"/>
      <c r="BTG66" s="144"/>
      <c r="BTH66" s="144"/>
      <c r="BTI66" s="141"/>
      <c r="BTJ66" s="141"/>
      <c r="BTK66" s="142"/>
      <c r="BTL66" s="142"/>
      <c r="BTM66" s="143"/>
      <c r="BTN66" s="144"/>
      <c r="BTO66" s="144"/>
      <c r="BTP66" s="144"/>
      <c r="BTQ66" s="141"/>
      <c r="BTR66" s="141"/>
      <c r="BTS66" s="142"/>
      <c r="BTT66" s="142"/>
      <c r="BTU66" s="143"/>
      <c r="BTV66" s="144"/>
      <c r="BTW66" s="144"/>
      <c r="BTX66" s="144"/>
      <c r="BTY66" s="141"/>
      <c r="BTZ66" s="141"/>
      <c r="BUA66" s="142"/>
      <c r="BUB66" s="142"/>
      <c r="BUC66" s="143"/>
      <c r="BUD66" s="144"/>
      <c r="BUE66" s="144"/>
      <c r="BUF66" s="144"/>
      <c r="BUG66" s="141"/>
      <c r="BUH66" s="141"/>
      <c r="BUI66" s="142"/>
      <c r="BUJ66" s="142"/>
      <c r="BUK66" s="143"/>
      <c r="BUL66" s="144"/>
      <c r="BUM66" s="144"/>
      <c r="BUN66" s="144"/>
      <c r="BUO66" s="141"/>
      <c r="BUP66" s="141"/>
      <c r="BUQ66" s="142"/>
      <c r="BUR66" s="142"/>
      <c r="BUS66" s="143"/>
      <c r="BUT66" s="144"/>
      <c r="BUU66" s="144"/>
      <c r="BUV66" s="144"/>
      <c r="BUW66" s="141"/>
      <c r="BUX66" s="141"/>
      <c r="BUY66" s="142"/>
      <c r="BUZ66" s="142"/>
      <c r="BVA66" s="143"/>
      <c r="BVB66" s="144"/>
      <c r="BVC66" s="144"/>
      <c r="BVD66" s="144"/>
      <c r="BVE66" s="141"/>
      <c r="BVF66" s="141"/>
      <c r="BVG66" s="142"/>
      <c r="BVH66" s="142"/>
      <c r="BVI66" s="143"/>
      <c r="BVJ66" s="144"/>
      <c r="BVK66" s="144"/>
      <c r="BVL66" s="144"/>
      <c r="BVM66" s="141"/>
      <c r="BVN66" s="141"/>
      <c r="BVO66" s="142"/>
      <c r="BVP66" s="142"/>
      <c r="BVQ66" s="143"/>
      <c r="BVR66" s="144"/>
      <c r="BVS66" s="144"/>
      <c r="BVT66" s="144"/>
      <c r="BVU66" s="141"/>
      <c r="BVV66" s="141"/>
      <c r="BVW66" s="142"/>
      <c r="BVX66" s="142"/>
      <c r="BVY66" s="143"/>
      <c r="BVZ66" s="144"/>
      <c r="BWA66" s="144"/>
      <c r="BWB66" s="144"/>
      <c r="BWC66" s="141"/>
      <c r="BWD66" s="141"/>
      <c r="BWE66" s="142"/>
      <c r="BWF66" s="142"/>
      <c r="BWG66" s="143"/>
      <c r="BWH66" s="144"/>
      <c r="BWI66" s="144"/>
      <c r="BWJ66" s="144"/>
      <c r="BWK66" s="141"/>
      <c r="BWL66" s="141"/>
      <c r="BWM66" s="142"/>
      <c r="BWN66" s="142"/>
      <c r="BWO66" s="143"/>
      <c r="BWP66" s="144"/>
      <c r="BWQ66" s="144"/>
      <c r="BWR66" s="144"/>
      <c r="BWS66" s="141"/>
      <c r="BWT66" s="141"/>
      <c r="BWU66" s="142"/>
      <c r="BWV66" s="142"/>
      <c r="BWW66" s="143"/>
      <c r="BWX66" s="144"/>
      <c r="BWY66" s="144"/>
      <c r="BWZ66" s="144"/>
      <c r="BXA66" s="141"/>
      <c r="BXB66" s="141"/>
      <c r="BXC66" s="142"/>
      <c r="BXD66" s="142"/>
      <c r="BXE66" s="143"/>
      <c r="BXF66" s="144"/>
      <c r="BXG66" s="144"/>
      <c r="BXH66" s="144"/>
      <c r="BXI66" s="141"/>
      <c r="BXJ66" s="141"/>
      <c r="BXK66" s="142"/>
      <c r="BXL66" s="142"/>
      <c r="BXM66" s="143"/>
      <c r="BXN66" s="144"/>
      <c r="BXO66" s="144"/>
      <c r="BXP66" s="144"/>
      <c r="BXQ66" s="141"/>
      <c r="BXR66" s="141"/>
      <c r="BXS66" s="142"/>
      <c r="BXT66" s="142"/>
      <c r="BXU66" s="143"/>
      <c r="BXV66" s="144"/>
      <c r="BXW66" s="144"/>
      <c r="BXX66" s="144"/>
      <c r="BXY66" s="141"/>
      <c r="BXZ66" s="141"/>
      <c r="BYA66" s="142"/>
      <c r="BYB66" s="142"/>
      <c r="BYC66" s="143"/>
      <c r="BYD66" s="144"/>
      <c r="BYE66" s="144"/>
      <c r="BYF66" s="144"/>
      <c r="BYG66" s="141"/>
      <c r="BYH66" s="141"/>
      <c r="BYI66" s="142"/>
      <c r="BYJ66" s="142"/>
      <c r="BYK66" s="143"/>
      <c r="BYL66" s="144"/>
      <c r="BYM66" s="144"/>
      <c r="BYN66" s="144"/>
      <c r="BYO66" s="141"/>
      <c r="BYP66" s="141"/>
      <c r="BYQ66" s="142"/>
      <c r="BYR66" s="142"/>
      <c r="BYS66" s="143"/>
      <c r="BYT66" s="144"/>
      <c r="BYU66" s="144"/>
      <c r="BYV66" s="144"/>
      <c r="BYW66" s="141"/>
      <c r="BYX66" s="141"/>
      <c r="BYY66" s="142"/>
      <c r="BYZ66" s="142"/>
      <c r="BZA66" s="143"/>
      <c r="BZB66" s="144"/>
      <c r="BZC66" s="144"/>
      <c r="BZD66" s="144"/>
      <c r="BZE66" s="141"/>
      <c r="BZF66" s="141"/>
      <c r="BZG66" s="142"/>
      <c r="BZH66" s="142"/>
      <c r="BZI66" s="143"/>
      <c r="BZJ66" s="144"/>
      <c r="BZK66" s="144"/>
      <c r="BZL66" s="144"/>
      <c r="BZM66" s="141"/>
      <c r="BZN66" s="141"/>
      <c r="BZO66" s="142"/>
      <c r="BZP66" s="142"/>
      <c r="BZQ66" s="143"/>
      <c r="BZR66" s="144"/>
      <c r="BZS66" s="144"/>
      <c r="BZT66" s="144"/>
      <c r="BZU66" s="141"/>
      <c r="BZV66" s="141"/>
      <c r="BZW66" s="142"/>
      <c r="BZX66" s="142"/>
      <c r="BZY66" s="143"/>
      <c r="BZZ66" s="144"/>
      <c r="CAA66" s="144"/>
      <c r="CAB66" s="144"/>
      <c r="CAC66" s="141"/>
      <c r="CAD66" s="141"/>
      <c r="CAE66" s="142"/>
      <c r="CAF66" s="142"/>
      <c r="CAG66" s="143"/>
      <c r="CAH66" s="144"/>
      <c r="CAI66" s="144"/>
      <c r="CAJ66" s="144"/>
      <c r="CAK66" s="141"/>
      <c r="CAL66" s="141"/>
      <c r="CAM66" s="142"/>
      <c r="CAN66" s="142"/>
      <c r="CAO66" s="143"/>
      <c r="CAP66" s="144"/>
      <c r="CAQ66" s="144"/>
      <c r="CAR66" s="144"/>
      <c r="CAS66" s="141"/>
      <c r="CAT66" s="141"/>
      <c r="CAU66" s="142"/>
      <c r="CAV66" s="142"/>
      <c r="CAW66" s="143"/>
      <c r="CAX66" s="144"/>
      <c r="CAY66" s="144"/>
      <c r="CAZ66" s="144"/>
      <c r="CBA66" s="141"/>
      <c r="CBB66" s="141"/>
      <c r="CBC66" s="142"/>
      <c r="CBD66" s="142"/>
      <c r="CBE66" s="143"/>
      <c r="CBF66" s="144"/>
      <c r="CBG66" s="144"/>
      <c r="CBH66" s="144"/>
      <c r="CBI66" s="141"/>
      <c r="CBJ66" s="141"/>
      <c r="CBK66" s="142"/>
      <c r="CBL66" s="142"/>
      <c r="CBM66" s="143"/>
      <c r="CBN66" s="144"/>
      <c r="CBO66" s="144"/>
      <c r="CBP66" s="144"/>
      <c r="CBQ66" s="141"/>
      <c r="CBR66" s="141"/>
      <c r="CBS66" s="142"/>
      <c r="CBT66" s="142"/>
      <c r="CBU66" s="143"/>
      <c r="CBV66" s="144"/>
      <c r="CBW66" s="144"/>
      <c r="CBX66" s="144"/>
      <c r="CBY66" s="141"/>
      <c r="CBZ66" s="141"/>
      <c r="CCA66" s="142"/>
      <c r="CCB66" s="142"/>
      <c r="CCC66" s="143"/>
      <c r="CCD66" s="144"/>
      <c r="CCE66" s="144"/>
      <c r="CCF66" s="144"/>
      <c r="CCG66" s="141"/>
      <c r="CCH66" s="141"/>
      <c r="CCI66" s="142"/>
      <c r="CCJ66" s="142"/>
      <c r="CCK66" s="143"/>
      <c r="CCL66" s="144"/>
      <c r="CCM66" s="144"/>
      <c r="CCN66" s="144"/>
      <c r="CCO66" s="141"/>
      <c r="CCP66" s="141"/>
      <c r="CCQ66" s="142"/>
      <c r="CCR66" s="142"/>
      <c r="CCS66" s="143"/>
      <c r="CCT66" s="144"/>
      <c r="CCU66" s="144"/>
      <c r="CCV66" s="144"/>
      <c r="CCW66" s="141"/>
      <c r="CCX66" s="141"/>
      <c r="CCY66" s="142"/>
      <c r="CCZ66" s="142"/>
      <c r="CDA66" s="143"/>
      <c r="CDB66" s="144"/>
      <c r="CDC66" s="144"/>
      <c r="CDD66" s="144"/>
      <c r="CDE66" s="141"/>
      <c r="CDF66" s="141"/>
      <c r="CDG66" s="142"/>
      <c r="CDH66" s="142"/>
      <c r="CDI66" s="143"/>
      <c r="CDJ66" s="144"/>
      <c r="CDK66" s="144"/>
      <c r="CDL66" s="144"/>
      <c r="CDM66" s="141"/>
      <c r="CDN66" s="141"/>
      <c r="CDO66" s="142"/>
      <c r="CDP66" s="142"/>
      <c r="CDQ66" s="143"/>
      <c r="CDR66" s="144"/>
      <c r="CDS66" s="144"/>
      <c r="CDT66" s="144"/>
      <c r="CDU66" s="141"/>
      <c r="CDV66" s="141"/>
      <c r="CDW66" s="142"/>
      <c r="CDX66" s="142"/>
      <c r="CDY66" s="143"/>
      <c r="CDZ66" s="144"/>
      <c r="CEA66" s="144"/>
      <c r="CEB66" s="144"/>
      <c r="CEC66" s="141"/>
      <c r="CED66" s="141"/>
      <c r="CEE66" s="142"/>
      <c r="CEF66" s="142"/>
      <c r="CEG66" s="143"/>
      <c r="CEH66" s="144"/>
      <c r="CEI66" s="144"/>
      <c r="CEJ66" s="144"/>
      <c r="CEK66" s="141"/>
      <c r="CEL66" s="141"/>
      <c r="CEM66" s="142"/>
      <c r="CEN66" s="142"/>
      <c r="CEO66" s="143"/>
      <c r="CEP66" s="144"/>
      <c r="CEQ66" s="144"/>
      <c r="CER66" s="144"/>
      <c r="CES66" s="141"/>
      <c r="CET66" s="141"/>
      <c r="CEU66" s="142"/>
      <c r="CEV66" s="142"/>
      <c r="CEW66" s="143"/>
      <c r="CEX66" s="144"/>
      <c r="CEY66" s="144"/>
      <c r="CEZ66" s="144"/>
      <c r="CFA66" s="141"/>
      <c r="CFB66" s="141"/>
      <c r="CFC66" s="142"/>
      <c r="CFD66" s="142"/>
      <c r="CFE66" s="143"/>
      <c r="CFF66" s="144"/>
      <c r="CFG66" s="144"/>
      <c r="CFH66" s="144"/>
      <c r="CFI66" s="141"/>
      <c r="CFJ66" s="141"/>
      <c r="CFK66" s="142"/>
      <c r="CFL66" s="142"/>
      <c r="CFM66" s="143"/>
      <c r="CFN66" s="144"/>
      <c r="CFO66" s="144"/>
      <c r="CFP66" s="144"/>
      <c r="CFQ66" s="141"/>
      <c r="CFR66" s="141"/>
      <c r="CFS66" s="142"/>
      <c r="CFT66" s="142"/>
      <c r="CFU66" s="143"/>
      <c r="CFV66" s="144"/>
      <c r="CFW66" s="144"/>
      <c r="CFX66" s="144"/>
      <c r="CFY66" s="141"/>
      <c r="CFZ66" s="141"/>
      <c r="CGA66" s="142"/>
      <c r="CGB66" s="142"/>
      <c r="CGC66" s="143"/>
      <c r="CGD66" s="144"/>
      <c r="CGE66" s="144"/>
      <c r="CGF66" s="144"/>
      <c r="CGG66" s="141"/>
      <c r="CGH66" s="141"/>
      <c r="CGI66" s="142"/>
      <c r="CGJ66" s="142"/>
      <c r="CGK66" s="143"/>
      <c r="CGL66" s="144"/>
      <c r="CGM66" s="144"/>
      <c r="CGN66" s="144"/>
      <c r="CGO66" s="141"/>
      <c r="CGP66" s="141"/>
      <c r="CGQ66" s="142"/>
      <c r="CGR66" s="142"/>
      <c r="CGS66" s="143"/>
      <c r="CGT66" s="144"/>
      <c r="CGU66" s="144"/>
      <c r="CGV66" s="144"/>
      <c r="CGW66" s="141"/>
      <c r="CGX66" s="141"/>
      <c r="CGY66" s="142"/>
      <c r="CGZ66" s="142"/>
      <c r="CHA66" s="143"/>
      <c r="CHB66" s="144"/>
      <c r="CHC66" s="144"/>
      <c r="CHD66" s="144"/>
      <c r="CHE66" s="141"/>
      <c r="CHF66" s="141"/>
      <c r="CHG66" s="142"/>
      <c r="CHH66" s="142"/>
      <c r="CHI66" s="143"/>
      <c r="CHJ66" s="144"/>
      <c r="CHK66" s="144"/>
      <c r="CHL66" s="144"/>
      <c r="CHM66" s="141"/>
      <c r="CHN66" s="141"/>
      <c r="CHO66" s="142"/>
      <c r="CHP66" s="142"/>
      <c r="CHQ66" s="143"/>
      <c r="CHR66" s="144"/>
      <c r="CHS66" s="144"/>
      <c r="CHT66" s="144"/>
      <c r="CHU66" s="141"/>
      <c r="CHV66" s="141"/>
      <c r="CHW66" s="142"/>
      <c r="CHX66" s="142"/>
      <c r="CHY66" s="143"/>
      <c r="CHZ66" s="144"/>
      <c r="CIA66" s="144"/>
      <c r="CIB66" s="144"/>
      <c r="CIC66" s="141"/>
      <c r="CID66" s="141"/>
      <c r="CIE66" s="142"/>
      <c r="CIF66" s="142"/>
      <c r="CIG66" s="143"/>
      <c r="CIH66" s="144"/>
      <c r="CII66" s="144"/>
      <c r="CIJ66" s="144"/>
      <c r="CIK66" s="141"/>
      <c r="CIL66" s="141"/>
      <c r="CIM66" s="142"/>
      <c r="CIN66" s="142"/>
      <c r="CIO66" s="143"/>
      <c r="CIP66" s="144"/>
      <c r="CIQ66" s="144"/>
      <c r="CIR66" s="144"/>
      <c r="CIS66" s="141"/>
      <c r="CIT66" s="141"/>
      <c r="CIU66" s="142"/>
      <c r="CIV66" s="142"/>
      <c r="CIW66" s="143"/>
      <c r="CIX66" s="144"/>
      <c r="CIY66" s="144"/>
      <c r="CIZ66" s="144"/>
      <c r="CJA66" s="141"/>
      <c r="CJB66" s="141"/>
      <c r="CJC66" s="142"/>
      <c r="CJD66" s="142"/>
      <c r="CJE66" s="143"/>
      <c r="CJF66" s="144"/>
      <c r="CJG66" s="144"/>
      <c r="CJH66" s="144"/>
      <c r="CJI66" s="141"/>
      <c r="CJJ66" s="141"/>
      <c r="CJK66" s="142"/>
      <c r="CJL66" s="142"/>
      <c r="CJM66" s="143"/>
      <c r="CJN66" s="144"/>
      <c r="CJO66" s="144"/>
      <c r="CJP66" s="144"/>
      <c r="CJQ66" s="141"/>
      <c r="CJR66" s="141"/>
      <c r="CJS66" s="142"/>
      <c r="CJT66" s="142"/>
      <c r="CJU66" s="143"/>
      <c r="CJV66" s="144"/>
      <c r="CJW66" s="144"/>
      <c r="CJX66" s="144"/>
      <c r="CJY66" s="141"/>
      <c r="CJZ66" s="141"/>
      <c r="CKA66" s="142"/>
      <c r="CKB66" s="142"/>
      <c r="CKC66" s="143"/>
      <c r="CKD66" s="144"/>
      <c r="CKE66" s="144"/>
      <c r="CKF66" s="144"/>
      <c r="CKG66" s="141"/>
      <c r="CKH66" s="141"/>
      <c r="CKI66" s="142"/>
      <c r="CKJ66" s="142"/>
      <c r="CKK66" s="143"/>
      <c r="CKL66" s="144"/>
      <c r="CKM66" s="144"/>
      <c r="CKN66" s="144"/>
      <c r="CKO66" s="141"/>
      <c r="CKP66" s="141"/>
      <c r="CKQ66" s="142"/>
      <c r="CKR66" s="142"/>
      <c r="CKS66" s="143"/>
      <c r="CKT66" s="144"/>
      <c r="CKU66" s="144"/>
      <c r="CKV66" s="144"/>
      <c r="CKW66" s="141"/>
      <c r="CKX66" s="141"/>
      <c r="CKY66" s="142"/>
      <c r="CKZ66" s="142"/>
      <c r="CLA66" s="143"/>
      <c r="CLB66" s="144"/>
      <c r="CLC66" s="144"/>
      <c r="CLD66" s="144"/>
      <c r="CLE66" s="141"/>
      <c r="CLF66" s="141"/>
      <c r="CLG66" s="142"/>
      <c r="CLH66" s="142"/>
      <c r="CLI66" s="143"/>
      <c r="CLJ66" s="144"/>
      <c r="CLK66" s="144"/>
      <c r="CLL66" s="144"/>
      <c r="CLM66" s="141"/>
      <c r="CLN66" s="141"/>
      <c r="CLO66" s="142"/>
      <c r="CLP66" s="142"/>
      <c r="CLQ66" s="143"/>
      <c r="CLR66" s="144"/>
      <c r="CLS66" s="144"/>
      <c r="CLT66" s="144"/>
      <c r="CLU66" s="141"/>
      <c r="CLV66" s="141"/>
      <c r="CLW66" s="142"/>
      <c r="CLX66" s="142"/>
      <c r="CLY66" s="143"/>
      <c r="CLZ66" s="144"/>
      <c r="CMA66" s="144"/>
      <c r="CMB66" s="144"/>
      <c r="CMC66" s="141"/>
      <c r="CMD66" s="141"/>
      <c r="CME66" s="142"/>
      <c r="CMF66" s="142"/>
      <c r="CMG66" s="143"/>
      <c r="CMH66" s="144"/>
      <c r="CMI66" s="144"/>
      <c r="CMJ66" s="144"/>
      <c r="CMK66" s="141"/>
      <c r="CML66" s="141"/>
      <c r="CMM66" s="142"/>
      <c r="CMN66" s="142"/>
      <c r="CMO66" s="143"/>
      <c r="CMP66" s="144"/>
      <c r="CMQ66" s="144"/>
      <c r="CMR66" s="144"/>
      <c r="CMS66" s="141"/>
      <c r="CMT66" s="141"/>
      <c r="CMU66" s="142"/>
      <c r="CMV66" s="142"/>
      <c r="CMW66" s="143"/>
      <c r="CMX66" s="144"/>
      <c r="CMY66" s="144"/>
      <c r="CMZ66" s="144"/>
      <c r="CNA66" s="141"/>
      <c r="CNB66" s="141"/>
      <c r="CNC66" s="142"/>
      <c r="CND66" s="142"/>
      <c r="CNE66" s="143"/>
      <c r="CNF66" s="144"/>
      <c r="CNG66" s="144"/>
      <c r="CNH66" s="144"/>
      <c r="CNI66" s="141"/>
      <c r="CNJ66" s="141"/>
      <c r="CNK66" s="142"/>
      <c r="CNL66" s="142"/>
      <c r="CNM66" s="143"/>
      <c r="CNN66" s="144"/>
      <c r="CNO66" s="144"/>
      <c r="CNP66" s="144"/>
      <c r="CNQ66" s="141"/>
      <c r="CNR66" s="141"/>
      <c r="CNS66" s="142"/>
      <c r="CNT66" s="142"/>
      <c r="CNU66" s="143"/>
      <c r="CNV66" s="144"/>
      <c r="CNW66" s="144"/>
      <c r="CNX66" s="144"/>
      <c r="CNY66" s="141"/>
      <c r="CNZ66" s="141"/>
      <c r="COA66" s="142"/>
      <c r="COB66" s="142"/>
      <c r="COC66" s="143"/>
      <c r="COD66" s="144"/>
      <c r="COE66" s="144"/>
      <c r="COF66" s="144"/>
      <c r="COG66" s="141"/>
      <c r="COH66" s="141"/>
      <c r="COI66" s="142"/>
      <c r="COJ66" s="142"/>
      <c r="COK66" s="143"/>
      <c r="COL66" s="144"/>
      <c r="COM66" s="144"/>
      <c r="CON66" s="144"/>
      <c r="COO66" s="141"/>
      <c r="COP66" s="141"/>
      <c r="COQ66" s="142"/>
      <c r="COR66" s="142"/>
      <c r="COS66" s="143"/>
      <c r="COT66" s="144"/>
      <c r="COU66" s="144"/>
      <c r="COV66" s="144"/>
      <c r="COW66" s="141"/>
      <c r="COX66" s="141"/>
      <c r="COY66" s="142"/>
      <c r="COZ66" s="142"/>
      <c r="CPA66" s="143"/>
      <c r="CPB66" s="144"/>
      <c r="CPC66" s="144"/>
      <c r="CPD66" s="144"/>
      <c r="CPE66" s="141"/>
      <c r="CPF66" s="141"/>
      <c r="CPG66" s="142"/>
      <c r="CPH66" s="142"/>
      <c r="CPI66" s="143"/>
      <c r="CPJ66" s="144"/>
      <c r="CPK66" s="144"/>
      <c r="CPL66" s="144"/>
      <c r="CPM66" s="141"/>
      <c r="CPN66" s="141"/>
      <c r="CPO66" s="142"/>
      <c r="CPP66" s="142"/>
      <c r="CPQ66" s="143"/>
      <c r="CPR66" s="144"/>
      <c r="CPS66" s="144"/>
      <c r="CPT66" s="144"/>
      <c r="CPU66" s="141"/>
      <c r="CPV66" s="141"/>
      <c r="CPW66" s="142"/>
      <c r="CPX66" s="142"/>
      <c r="CPY66" s="143"/>
      <c r="CPZ66" s="144"/>
      <c r="CQA66" s="144"/>
      <c r="CQB66" s="144"/>
      <c r="CQC66" s="141"/>
      <c r="CQD66" s="141"/>
      <c r="CQE66" s="142"/>
      <c r="CQF66" s="142"/>
      <c r="CQG66" s="143"/>
      <c r="CQH66" s="144"/>
      <c r="CQI66" s="144"/>
      <c r="CQJ66" s="144"/>
      <c r="CQK66" s="141"/>
      <c r="CQL66" s="141"/>
      <c r="CQM66" s="142"/>
      <c r="CQN66" s="142"/>
      <c r="CQO66" s="143"/>
      <c r="CQP66" s="144"/>
      <c r="CQQ66" s="144"/>
      <c r="CQR66" s="144"/>
      <c r="CQS66" s="141"/>
      <c r="CQT66" s="141"/>
      <c r="CQU66" s="142"/>
      <c r="CQV66" s="142"/>
      <c r="CQW66" s="143"/>
      <c r="CQX66" s="144"/>
      <c r="CQY66" s="144"/>
      <c r="CQZ66" s="144"/>
      <c r="CRA66" s="141"/>
      <c r="CRB66" s="141"/>
      <c r="CRC66" s="142"/>
      <c r="CRD66" s="142"/>
      <c r="CRE66" s="143"/>
      <c r="CRF66" s="144"/>
      <c r="CRG66" s="144"/>
      <c r="CRH66" s="144"/>
      <c r="CRI66" s="141"/>
      <c r="CRJ66" s="141"/>
      <c r="CRK66" s="142"/>
      <c r="CRL66" s="142"/>
      <c r="CRM66" s="143"/>
      <c r="CRN66" s="144"/>
      <c r="CRO66" s="144"/>
      <c r="CRP66" s="144"/>
      <c r="CRQ66" s="141"/>
      <c r="CRR66" s="141"/>
      <c r="CRS66" s="142"/>
      <c r="CRT66" s="142"/>
      <c r="CRU66" s="143"/>
      <c r="CRV66" s="144"/>
      <c r="CRW66" s="144"/>
      <c r="CRX66" s="144"/>
      <c r="CRY66" s="141"/>
      <c r="CRZ66" s="141"/>
      <c r="CSA66" s="142"/>
      <c r="CSB66" s="142"/>
      <c r="CSC66" s="143"/>
      <c r="CSD66" s="144"/>
      <c r="CSE66" s="144"/>
      <c r="CSF66" s="144"/>
      <c r="CSG66" s="141"/>
      <c r="CSH66" s="141"/>
      <c r="CSI66" s="142"/>
      <c r="CSJ66" s="142"/>
      <c r="CSK66" s="143"/>
      <c r="CSL66" s="144"/>
      <c r="CSM66" s="144"/>
      <c r="CSN66" s="144"/>
      <c r="CSO66" s="141"/>
      <c r="CSP66" s="141"/>
      <c r="CSQ66" s="142"/>
      <c r="CSR66" s="142"/>
      <c r="CSS66" s="143"/>
      <c r="CST66" s="144"/>
      <c r="CSU66" s="144"/>
      <c r="CSV66" s="144"/>
      <c r="CSW66" s="141"/>
      <c r="CSX66" s="141"/>
      <c r="CSY66" s="142"/>
      <c r="CSZ66" s="142"/>
      <c r="CTA66" s="143"/>
      <c r="CTB66" s="144"/>
      <c r="CTC66" s="144"/>
      <c r="CTD66" s="144"/>
      <c r="CTE66" s="141"/>
      <c r="CTF66" s="141"/>
      <c r="CTG66" s="142"/>
      <c r="CTH66" s="142"/>
      <c r="CTI66" s="143"/>
      <c r="CTJ66" s="144"/>
      <c r="CTK66" s="144"/>
      <c r="CTL66" s="144"/>
      <c r="CTM66" s="141"/>
      <c r="CTN66" s="141"/>
      <c r="CTO66" s="142"/>
      <c r="CTP66" s="142"/>
      <c r="CTQ66" s="143"/>
      <c r="CTR66" s="144"/>
      <c r="CTS66" s="144"/>
      <c r="CTT66" s="144"/>
      <c r="CTU66" s="141"/>
      <c r="CTV66" s="141"/>
      <c r="CTW66" s="142"/>
      <c r="CTX66" s="142"/>
      <c r="CTY66" s="143"/>
      <c r="CTZ66" s="144"/>
      <c r="CUA66" s="144"/>
      <c r="CUB66" s="144"/>
      <c r="CUC66" s="141"/>
      <c r="CUD66" s="141"/>
      <c r="CUE66" s="142"/>
      <c r="CUF66" s="142"/>
      <c r="CUG66" s="143"/>
      <c r="CUH66" s="144"/>
      <c r="CUI66" s="144"/>
      <c r="CUJ66" s="144"/>
      <c r="CUK66" s="141"/>
      <c r="CUL66" s="141"/>
      <c r="CUM66" s="142"/>
      <c r="CUN66" s="142"/>
      <c r="CUO66" s="143"/>
      <c r="CUP66" s="144"/>
      <c r="CUQ66" s="144"/>
      <c r="CUR66" s="144"/>
      <c r="CUS66" s="141"/>
      <c r="CUT66" s="141"/>
      <c r="CUU66" s="142"/>
      <c r="CUV66" s="142"/>
      <c r="CUW66" s="143"/>
      <c r="CUX66" s="144"/>
      <c r="CUY66" s="144"/>
      <c r="CUZ66" s="144"/>
      <c r="CVA66" s="141"/>
      <c r="CVB66" s="141"/>
      <c r="CVC66" s="142"/>
      <c r="CVD66" s="142"/>
      <c r="CVE66" s="143"/>
      <c r="CVF66" s="144"/>
      <c r="CVG66" s="144"/>
      <c r="CVH66" s="144"/>
      <c r="CVI66" s="141"/>
      <c r="CVJ66" s="141"/>
      <c r="CVK66" s="142"/>
      <c r="CVL66" s="142"/>
      <c r="CVM66" s="143"/>
      <c r="CVN66" s="144"/>
      <c r="CVO66" s="144"/>
      <c r="CVP66" s="144"/>
      <c r="CVQ66" s="141"/>
      <c r="CVR66" s="141"/>
      <c r="CVS66" s="142"/>
      <c r="CVT66" s="142"/>
      <c r="CVU66" s="143"/>
      <c r="CVV66" s="144"/>
      <c r="CVW66" s="144"/>
      <c r="CVX66" s="144"/>
      <c r="CVY66" s="141"/>
      <c r="CVZ66" s="141"/>
      <c r="CWA66" s="142"/>
      <c r="CWB66" s="142"/>
      <c r="CWC66" s="143"/>
      <c r="CWD66" s="144"/>
      <c r="CWE66" s="144"/>
      <c r="CWF66" s="144"/>
      <c r="CWG66" s="141"/>
      <c r="CWH66" s="141"/>
      <c r="CWI66" s="142"/>
      <c r="CWJ66" s="142"/>
      <c r="CWK66" s="143"/>
      <c r="CWL66" s="144"/>
      <c r="CWM66" s="144"/>
      <c r="CWN66" s="144"/>
      <c r="CWO66" s="141"/>
      <c r="CWP66" s="141"/>
      <c r="CWQ66" s="142"/>
      <c r="CWR66" s="142"/>
      <c r="CWS66" s="143"/>
      <c r="CWT66" s="144"/>
      <c r="CWU66" s="144"/>
      <c r="CWV66" s="144"/>
      <c r="CWW66" s="141"/>
      <c r="CWX66" s="141"/>
      <c r="CWY66" s="142"/>
      <c r="CWZ66" s="142"/>
      <c r="CXA66" s="143"/>
      <c r="CXB66" s="144"/>
      <c r="CXC66" s="144"/>
      <c r="CXD66" s="144"/>
      <c r="CXE66" s="141"/>
      <c r="CXF66" s="141"/>
      <c r="CXG66" s="142"/>
      <c r="CXH66" s="142"/>
      <c r="CXI66" s="143"/>
      <c r="CXJ66" s="144"/>
      <c r="CXK66" s="144"/>
      <c r="CXL66" s="144"/>
      <c r="CXM66" s="141"/>
      <c r="CXN66" s="141"/>
      <c r="CXO66" s="142"/>
      <c r="CXP66" s="142"/>
      <c r="CXQ66" s="143"/>
      <c r="CXR66" s="144"/>
      <c r="CXS66" s="144"/>
      <c r="CXT66" s="144"/>
      <c r="CXU66" s="141"/>
      <c r="CXV66" s="141"/>
      <c r="CXW66" s="142"/>
      <c r="CXX66" s="142"/>
      <c r="CXY66" s="143"/>
      <c r="CXZ66" s="144"/>
      <c r="CYA66" s="144"/>
      <c r="CYB66" s="144"/>
      <c r="CYC66" s="141"/>
      <c r="CYD66" s="141"/>
      <c r="CYE66" s="142"/>
      <c r="CYF66" s="142"/>
      <c r="CYG66" s="143"/>
      <c r="CYH66" s="144"/>
      <c r="CYI66" s="144"/>
      <c r="CYJ66" s="144"/>
      <c r="CYK66" s="141"/>
      <c r="CYL66" s="141"/>
      <c r="CYM66" s="142"/>
      <c r="CYN66" s="142"/>
      <c r="CYO66" s="143"/>
      <c r="CYP66" s="144"/>
      <c r="CYQ66" s="144"/>
      <c r="CYR66" s="144"/>
      <c r="CYS66" s="141"/>
      <c r="CYT66" s="141"/>
      <c r="CYU66" s="142"/>
      <c r="CYV66" s="142"/>
      <c r="CYW66" s="143"/>
      <c r="CYX66" s="144"/>
      <c r="CYY66" s="144"/>
      <c r="CYZ66" s="144"/>
      <c r="CZA66" s="141"/>
      <c r="CZB66" s="141"/>
      <c r="CZC66" s="142"/>
      <c r="CZD66" s="142"/>
      <c r="CZE66" s="143"/>
      <c r="CZF66" s="144"/>
      <c r="CZG66" s="144"/>
      <c r="CZH66" s="144"/>
      <c r="CZI66" s="141"/>
      <c r="CZJ66" s="141"/>
      <c r="CZK66" s="142"/>
      <c r="CZL66" s="142"/>
      <c r="CZM66" s="143"/>
      <c r="CZN66" s="144"/>
      <c r="CZO66" s="144"/>
      <c r="CZP66" s="144"/>
      <c r="CZQ66" s="141"/>
      <c r="CZR66" s="141"/>
      <c r="CZS66" s="142"/>
      <c r="CZT66" s="142"/>
      <c r="CZU66" s="143"/>
      <c r="CZV66" s="144"/>
      <c r="CZW66" s="144"/>
      <c r="CZX66" s="144"/>
      <c r="CZY66" s="141"/>
      <c r="CZZ66" s="141"/>
      <c r="DAA66" s="142"/>
      <c r="DAB66" s="142"/>
      <c r="DAC66" s="143"/>
      <c r="DAD66" s="144"/>
      <c r="DAE66" s="144"/>
      <c r="DAF66" s="144"/>
      <c r="DAG66" s="141"/>
      <c r="DAH66" s="141"/>
      <c r="DAI66" s="142"/>
      <c r="DAJ66" s="142"/>
      <c r="DAK66" s="143"/>
      <c r="DAL66" s="144"/>
      <c r="DAM66" s="144"/>
      <c r="DAN66" s="144"/>
      <c r="DAO66" s="141"/>
      <c r="DAP66" s="141"/>
      <c r="DAQ66" s="142"/>
      <c r="DAR66" s="142"/>
      <c r="DAS66" s="143"/>
      <c r="DAT66" s="144"/>
      <c r="DAU66" s="144"/>
      <c r="DAV66" s="144"/>
      <c r="DAW66" s="141"/>
      <c r="DAX66" s="141"/>
      <c r="DAY66" s="142"/>
      <c r="DAZ66" s="142"/>
      <c r="DBA66" s="143"/>
      <c r="DBB66" s="144"/>
      <c r="DBC66" s="144"/>
      <c r="DBD66" s="144"/>
      <c r="DBE66" s="141"/>
      <c r="DBF66" s="141"/>
      <c r="DBG66" s="142"/>
      <c r="DBH66" s="142"/>
      <c r="DBI66" s="143"/>
      <c r="DBJ66" s="144"/>
      <c r="DBK66" s="144"/>
      <c r="DBL66" s="144"/>
      <c r="DBM66" s="141"/>
      <c r="DBN66" s="141"/>
      <c r="DBO66" s="142"/>
      <c r="DBP66" s="142"/>
      <c r="DBQ66" s="143"/>
      <c r="DBR66" s="144"/>
      <c r="DBS66" s="144"/>
      <c r="DBT66" s="144"/>
      <c r="DBU66" s="141"/>
      <c r="DBV66" s="141"/>
      <c r="DBW66" s="142"/>
      <c r="DBX66" s="142"/>
      <c r="DBY66" s="143"/>
      <c r="DBZ66" s="144"/>
      <c r="DCA66" s="144"/>
      <c r="DCB66" s="144"/>
      <c r="DCC66" s="141"/>
      <c r="DCD66" s="141"/>
      <c r="DCE66" s="142"/>
      <c r="DCF66" s="142"/>
      <c r="DCG66" s="143"/>
      <c r="DCH66" s="144"/>
      <c r="DCI66" s="144"/>
      <c r="DCJ66" s="144"/>
      <c r="DCK66" s="141"/>
      <c r="DCL66" s="141"/>
      <c r="DCM66" s="142"/>
      <c r="DCN66" s="142"/>
      <c r="DCO66" s="143"/>
      <c r="DCP66" s="144"/>
      <c r="DCQ66" s="144"/>
      <c r="DCR66" s="144"/>
      <c r="DCS66" s="141"/>
      <c r="DCT66" s="141"/>
      <c r="DCU66" s="142"/>
      <c r="DCV66" s="142"/>
      <c r="DCW66" s="143"/>
      <c r="DCX66" s="144"/>
      <c r="DCY66" s="144"/>
      <c r="DCZ66" s="144"/>
      <c r="DDA66" s="141"/>
      <c r="DDB66" s="141"/>
      <c r="DDC66" s="142"/>
      <c r="DDD66" s="142"/>
      <c r="DDE66" s="143"/>
      <c r="DDF66" s="144"/>
      <c r="DDG66" s="144"/>
      <c r="DDH66" s="144"/>
      <c r="DDI66" s="141"/>
      <c r="DDJ66" s="141"/>
      <c r="DDK66" s="142"/>
      <c r="DDL66" s="142"/>
      <c r="DDM66" s="143"/>
      <c r="DDN66" s="144"/>
      <c r="DDO66" s="144"/>
      <c r="DDP66" s="144"/>
      <c r="DDQ66" s="141"/>
      <c r="DDR66" s="141"/>
      <c r="DDS66" s="142"/>
      <c r="DDT66" s="142"/>
      <c r="DDU66" s="143"/>
      <c r="DDV66" s="144"/>
      <c r="DDW66" s="144"/>
      <c r="DDX66" s="144"/>
      <c r="DDY66" s="141"/>
      <c r="DDZ66" s="141"/>
      <c r="DEA66" s="142"/>
      <c r="DEB66" s="142"/>
      <c r="DEC66" s="143"/>
      <c r="DED66" s="144"/>
      <c r="DEE66" s="144"/>
      <c r="DEF66" s="144"/>
      <c r="DEG66" s="141"/>
      <c r="DEH66" s="141"/>
      <c r="DEI66" s="142"/>
      <c r="DEJ66" s="142"/>
      <c r="DEK66" s="143"/>
      <c r="DEL66" s="144"/>
      <c r="DEM66" s="144"/>
      <c r="DEN66" s="144"/>
      <c r="DEO66" s="141"/>
      <c r="DEP66" s="141"/>
      <c r="DEQ66" s="142"/>
      <c r="DER66" s="142"/>
      <c r="DES66" s="143"/>
      <c r="DET66" s="144"/>
      <c r="DEU66" s="144"/>
      <c r="DEV66" s="144"/>
      <c r="DEW66" s="141"/>
      <c r="DEX66" s="141"/>
      <c r="DEY66" s="142"/>
      <c r="DEZ66" s="142"/>
      <c r="DFA66" s="143"/>
      <c r="DFB66" s="144"/>
      <c r="DFC66" s="144"/>
      <c r="DFD66" s="144"/>
      <c r="DFE66" s="141"/>
      <c r="DFF66" s="141"/>
      <c r="DFG66" s="142"/>
      <c r="DFH66" s="142"/>
      <c r="DFI66" s="143"/>
      <c r="DFJ66" s="144"/>
      <c r="DFK66" s="144"/>
      <c r="DFL66" s="144"/>
      <c r="DFM66" s="141"/>
      <c r="DFN66" s="141"/>
      <c r="DFO66" s="142"/>
      <c r="DFP66" s="142"/>
      <c r="DFQ66" s="143"/>
      <c r="DFR66" s="144"/>
      <c r="DFS66" s="144"/>
      <c r="DFT66" s="144"/>
      <c r="DFU66" s="141"/>
      <c r="DFV66" s="141"/>
      <c r="DFW66" s="142"/>
      <c r="DFX66" s="142"/>
      <c r="DFY66" s="143"/>
      <c r="DFZ66" s="144"/>
      <c r="DGA66" s="144"/>
      <c r="DGB66" s="144"/>
      <c r="DGC66" s="141"/>
      <c r="DGD66" s="141"/>
      <c r="DGE66" s="142"/>
      <c r="DGF66" s="142"/>
      <c r="DGG66" s="143"/>
      <c r="DGH66" s="144"/>
      <c r="DGI66" s="144"/>
      <c r="DGJ66" s="144"/>
      <c r="DGK66" s="141"/>
      <c r="DGL66" s="141"/>
      <c r="DGM66" s="142"/>
      <c r="DGN66" s="142"/>
      <c r="DGO66" s="143"/>
      <c r="DGP66" s="144"/>
      <c r="DGQ66" s="144"/>
      <c r="DGR66" s="144"/>
      <c r="DGS66" s="141"/>
      <c r="DGT66" s="141"/>
      <c r="DGU66" s="142"/>
      <c r="DGV66" s="142"/>
      <c r="DGW66" s="143"/>
      <c r="DGX66" s="144"/>
      <c r="DGY66" s="144"/>
      <c r="DGZ66" s="144"/>
      <c r="DHA66" s="141"/>
      <c r="DHB66" s="141"/>
      <c r="DHC66" s="142"/>
      <c r="DHD66" s="142"/>
      <c r="DHE66" s="143"/>
      <c r="DHF66" s="144"/>
      <c r="DHG66" s="144"/>
      <c r="DHH66" s="144"/>
      <c r="DHI66" s="141"/>
      <c r="DHJ66" s="141"/>
      <c r="DHK66" s="142"/>
      <c r="DHL66" s="142"/>
      <c r="DHM66" s="143"/>
      <c r="DHN66" s="144"/>
      <c r="DHO66" s="144"/>
      <c r="DHP66" s="144"/>
      <c r="DHQ66" s="141"/>
      <c r="DHR66" s="141"/>
      <c r="DHS66" s="142"/>
      <c r="DHT66" s="142"/>
      <c r="DHU66" s="143"/>
      <c r="DHV66" s="144"/>
      <c r="DHW66" s="144"/>
      <c r="DHX66" s="144"/>
      <c r="DHY66" s="141"/>
      <c r="DHZ66" s="141"/>
      <c r="DIA66" s="142"/>
      <c r="DIB66" s="142"/>
      <c r="DIC66" s="143"/>
      <c r="DID66" s="144"/>
      <c r="DIE66" s="144"/>
      <c r="DIF66" s="144"/>
      <c r="DIG66" s="141"/>
      <c r="DIH66" s="141"/>
      <c r="DII66" s="142"/>
      <c r="DIJ66" s="142"/>
      <c r="DIK66" s="143"/>
      <c r="DIL66" s="144"/>
      <c r="DIM66" s="144"/>
      <c r="DIN66" s="144"/>
      <c r="DIO66" s="141"/>
      <c r="DIP66" s="141"/>
      <c r="DIQ66" s="142"/>
      <c r="DIR66" s="142"/>
      <c r="DIS66" s="143"/>
      <c r="DIT66" s="144"/>
      <c r="DIU66" s="144"/>
      <c r="DIV66" s="144"/>
      <c r="DIW66" s="141"/>
      <c r="DIX66" s="141"/>
      <c r="DIY66" s="142"/>
      <c r="DIZ66" s="142"/>
      <c r="DJA66" s="143"/>
      <c r="DJB66" s="144"/>
      <c r="DJC66" s="144"/>
      <c r="DJD66" s="144"/>
      <c r="DJE66" s="141"/>
      <c r="DJF66" s="141"/>
      <c r="DJG66" s="142"/>
      <c r="DJH66" s="142"/>
      <c r="DJI66" s="143"/>
      <c r="DJJ66" s="144"/>
      <c r="DJK66" s="144"/>
      <c r="DJL66" s="144"/>
      <c r="DJM66" s="141"/>
      <c r="DJN66" s="141"/>
      <c r="DJO66" s="142"/>
      <c r="DJP66" s="142"/>
      <c r="DJQ66" s="143"/>
      <c r="DJR66" s="144"/>
      <c r="DJS66" s="144"/>
      <c r="DJT66" s="144"/>
      <c r="DJU66" s="141"/>
      <c r="DJV66" s="141"/>
      <c r="DJW66" s="142"/>
      <c r="DJX66" s="142"/>
      <c r="DJY66" s="143"/>
      <c r="DJZ66" s="144"/>
      <c r="DKA66" s="144"/>
      <c r="DKB66" s="144"/>
      <c r="DKC66" s="141"/>
      <c r="DKD66" s="141"/>
      <c r="DKE66" s="142"/>
      <c r="DKF66" s="142"/>
      <c r="DKG66" s="143"/>
      <c r="DKH66" s="144"/>
      <c r="DKI66" s="144"/>
      <c r="DKJ66" s="144"/>
      <c r="DKK66" s="141"/>
      <c r="DKL66" s="141"/>
      <c r="DKM66" s="142"/>
      <c r="DKN66" s="142"/>
      <c r="DKO66" s="143"/>
      <c r="DKP66" s="144"/>
      <c r="DKQ66" s="144"/>
      <c r="DKR66" s="144"/>
      <c r="DKS66" s="141"/>
      <c r="DKT66" s="141"/>
      <c r="DKU66" s="142"/>
      <c r="DKV66" s="142"/>
      <c r="DKW66" s="143"/>
      <c r="DKX66" s="144"/>
      <c r="DKY66" s="144"/>
      <c r="DKZ66" s="144"/>
      <c r="DLA66" s="141"/>
      <c r="DLB66" s="141"/>
      <c r="DLC66" s="142"/>
      <c r="DLD66" s="142"/>
      <c r="DLE66" s="143"/>
      <c r="DLF66" s="144"/>
      <c r="DLG66" s="144"/>
      <c r="DLH66" s="144"/>
      <c r="DLI66" s="141"/>
      <c r="DLJ66" s="141"/>
      <c r="DLK66" s="142"/>
      <c r="DLL66" s="142"/>
      <c r="DLM66" s="143"/>
      <c r="DLN66" s="144"/>
      <c r="DLO66" s="144"/>
      <c r="DLP66" s="144"/>
      <c r="DLQ66" s="141"/>
      <c r="DLR66" s="141"/>
      <c r="DLS66" s="142"/>
      <c r="DLT66" s="142"/>
      <c r="DLU66" s="143"/>
      <c r="DLV66" s="144"/>
      <c r="DLW66" s="144"/>
      <c r="DLX66" s="144"/>
      <c r="DLY66" s="141"/>
      <c r="DLZ66" s="141"/>
      <c r="DMA66" s="142"/>
      <c r="DMB66" s="142"/>
      <c r="DMC66" s="143"/>
      <c r="DMD66" s="144"/>
      <c r="DME66" s="144"/>
      <c r="DMF66" s="144"/>
      <c r="DMG66" s="141"/>
      <c r="DMH66" s="141"/>
      <c r="DMI66" s="142"/>
      <c r="DMJ66" s="142"/>
      <c r="DMK66" s="143"/>
      <c r="DML66" s="144"/>
      <c r="DMM66" s="144"/>
      <c r="DMN66" s="144"/>
      <c r="DMO66" s="141"/>
      <c r="DMP66" s="141"/>
      <c r="DMQ66" s="142"/>
      <c r="DMR66" s="142"/>
      <c r="DMS66" s="143"/>
      <c r="DMT66" s="144"/>
      <c r="DMU66" s="144"/>
      <c r="DMV66" s="144"/>
      <c r="DMW66" s="141"/>
      <c r="DMX66" s="141"/>
      <c r="DMY66" s="142"/>
      <c r="DMZ66" s="142"/>
      <c r="DNA66" s="143"/>
      <c r="DNB66" s="144"/>
      <c r="DNC66" s="144"/>
      <c r="DND66" s="144"/>
      <c r="DNE66" s="141"/>
      <c r="DNF66" s="141"/>
      <c r="DNG66" s="142"/>
      <c r="DNH66" s="142"/>
      <c r="DNI66" s="143"/>
      <c r="DNJ66" s="144"/>
      <c r="DNK66" s="144"/>
      <c r="DNL66" s="144"/>
      <c r="DNM66" s="141"/>
      <c r="DNN66" s="141"/>
      <c r="DNO66" s="142"/>
      <c r="DNP66" s="142"/>
      <c r="DNQ66" s="143"/>
      <c r="DNR66" s="144"/>
      <c r="DNS66" s="144"/>
      <c r="DNT66" s="144"/>
      <c r="DNU66" s="141"/>
      <c r="DNV66" s="141"/>
      <c r="DNW66" s="142"/>
      <c r="DNX66" s="142"/>
      <c r="DNY66" s="143"/>
      <c r="DNZ66" s="144"/>
      <c r="DOA66" s="144"/>
      <c r="DOB66" s="144"/>
      <c r="DOC66" s="141"/>
      <c r="DOD66" s="141"/>
      <c r="DOE66" s="142"/>
      <c r="DOF66" s="142"/>
      <c r="DOG66" s="143"/>
      <c r="DOH66" s="144"/>
      <c r="DOI66" s="144"/>
      <c r="DOJ66" s="144"/>
      <c r="DOK66" s="141"/>
      <c r="DOL66" s="141"/>
      <c r="DOM66" s="142"/>
      <c r="DON66" s="142"/>
      <c r="DOO66" s="143"/>
      <c r="DOP66" s="144"/>
      <c r="DOQ66" s="144"/>
      <c r="DOR66" s="144"/>
      <c r="DOS66" s="141"/>
      <c r="DOT66" s="141"/>
      <c r="DOU66" s="142"/>
      <c r="DOV66" s="142"/>
      <c r="DOW66" s="143"/>
      <c r="DOX66" s="144"/>
      <c r="DOY66" s="144"/>
      <c r="DOZ66" s="144"/>
      <c r="DPA66" s="141"/>
      <c r="DPB66" s="141"/>
      <c r="DPC66" s="142"/>
      <c r="DPD66" s="142"/>
      <c r="DPE66" s="143"/>
      <c r="DPF66" s="144"/>
      <c r="DPG66" s="144"/>
      <c r="DPH66" s="144"/>
      <c r="DPI66" s="141"/>
      <c r="DPJ66" s="141"/>
      <c r="DPK66" s="142"/>
      <c r="DPL66" s="142"/>
      <c r="DPM66" s="143"/>
      <c r="DPN66" s="144"/>
      <c r="DPO66" s="144"/>
      <c r="DPP66" s="144"/>
      <c r="DPQ66" s="141"/>
      <c r="DPR66" s="141"/>
      <c r="DPS66" s="142"/>
      <c r="DPT66" s="142"/>
      <c r="DPU66" s="143"/>
      <c r="DPV66" s="144"/>
      <c r="DPW66" s="144"/>
      <c r="DPX66" s="144"/>
      <c r="DPY66" s="141"/>
      <c r="DPZ66" s="141"/>
      <c r="DQA66" s="142"/>
      <c r="DQB66" s="142"/>
      <c r="DQC66" s="143"/>
      <c r="DQD66" s="144"/>
      <c r="DQE66" s="144"/>
      <c r="DQF66" s="144"/>
      <c r="DQG66" s="141"/>
      <c r="DQH66" s="141"/>
      <c r="DQI66" s="142"/>
      <c r="DQJ66" s="142"/>
      <c r="DQK66" s="143"/>
      <c r="DQL66" s="144"/>
      <c r="DQM66" s="144"/>
      <c r="DQN66" s="144"/>
      <c r="DQO66" s="141"/>
      <c r="DQP66" s="141"/>
      <c r="DQQ66" s="142"/>
      <c r="DQR66" s="142"/>
      <c r="DQS66" s="143"/>
      <c r="DQT66" s="144"/>
      <c r="DQU66" s="144"/>
      <c r="DQV66" s="144"/>
      <c r="DQW66" s="141"/>
      <c r="DQX66" s="141"/>
      <c r="DQY66" s="142"/>
      <c r="DQZ66" s="142"/>
      <c r="DRA66" s="143"/>
      <c r="DRB66" s="144"/>
      <c r="DRC66" s="144"/>
      <c r="DRD66" s="144"/>
      <c r="DRE66" s="141"/>
      <c r="DRF66" s="141"/>
      <c r="DRG66" s="142"/>
      <c r="DRH66" s="142"/>
      <c r="DRI66" s="143"/>
      <c r="DRJ66" s="144"/>
      <c r="DRK66" s="144"/>
      <c r="DRL66" s="144"/>
      <c r="DRM66" s="141"/>
      <c r="DRN66" s="141"/>
      <c r="DRO66" s="142"/>
      <c r="DRP66" s="142"/>
      <c r="DRQ66" s="143"/>
      <c r="DRR66" s="144"/>
      <c r="DRS66" s="144"/>
      <c r="DRT66" s="144"/>
      <c r="DRU66" s="141"/>
      <c r="DRV66" s="141"/>
      <c r="DRW66" s="142"/>
      <c r="DRX66" s="142"/>
      <c r="DRY66" s="143"/>
      <c r="DRZ66" s="144"/>
      <c r="DSA66" s="144"/>
      <c r="DSB66" s="144"/>
      <c r="DSC66" s="141"/>
      <c r="DSD66" s="141"/>
      <c r="DSE66" s="142"/>
      <c r="DSF66" s="142"/>
      <c r="DSG66" s="143"/>
      <c r="DSH66" s="144"/>
      <c r="DSI66" s="144"/>
      <c r="DSJ66" s="144"/>
      <c r="DSK66" s="141"/>
      <c r="DSL66" s="141"/>
      <c r="DSM66" s="142"/>
      <c r="DSN66" s="142"/>
      <c r="DSO66" s="143"/>
      <c r="DSP66" s="144"/>
      <c r="DSQ66" s="144"/>
      <c r="DSR66" s="144"/>
      <c r="DSS66" s="141"/>
      <c r="DST66" s="141"/>
      <c r="DSU66" s="142"/>
      <c r="DSV66" s="142"/>
      <c r="DSW66" s="143"/>
      <c r="DSX66" s="144"/>
      <c r="DSY66" s="144"/>
      <c r="DSZ66" s="144"/>
      <c r="DTA66" s="141"/>
      <c r="DTB66" s="141"/>
      <c r="DTC66" s="142"/>
      <c r="DTD66" s="142"/>
      <c r="DTE66" s="143"/>
      <c r="DTF66" s="144"/>
      <c r="DTG66" s="144"/>
      <c r="DTH66" s="144"/>
      <c r="DTI66" s="141"/>
      <c r="DTJ66" s="141"/>
      <c r="DTK66" s="142"/>
      <c r="DTL66" s="142"/>
      <c r="DTM66" s="143"/>
      <c r="DTN66" s="144"/>
      <c r="DTO66" s="144"/>
      <c r="DTP66" s="144"/>
      <c r="DTQ66" s="141"/>
      <c r="DTR66" s="141"/>
      <c r="DTS66" s="142"/>
      <c r="DTT66" s="142"/>
      <c r="DTU66" s="143"/>
      <c r="DTV66" s="144"/>
      <c r="DTW66" s="144"/>
      <c r="DTX66" s="144"/>
      <c r="DTY66" s="141"/>
      <c r="DTZ66" s="141"/>
      <c r="DUA66" s="142"/>
      <c r="DUB66" s="142"/>
      <c r="DUC66" s="143"/>
      <c r="DUD66" s="144"/>
      <c r="DUE66" s="144"/>
      <c r="DUF66" s="144"/>
      <c r="DUG66" s="141"/>
      <c r="DUH66" s="141"/>
      <c r="DUI66" s="142"/>
      <c r="DUJ66" s="142"/>
      <c r="DUK66" s="143"/>
      <c r="DUL66" s="144"/>
      <c r="DUM66" s="144"/>
      <c r="DUN66" s="144"/>
      <c r="DUO66" s="141"/>
      <c r="DUP66" s="141"/>
      <c r="DUQ66" s="142"/>
      <c r="DUR66" s="142"/>
      <c r="DUS66" s="143"/>
      <c r="DUT66" s="144"/>
      <c r="DUU66" s="144"/>
      <c r="DUV66" s="144"/>
      <c r="DUW66" s="141"/>
      <c r="DUX66" s="141"/>
      <c r="DUY66" s="142"/>
      <c r="DUZ66" s="142"/>
      <c r="DVA66" s="143"/>
      <c r="DVB66" s="144"/>
      <c r="DVC66" s="144"/>
      <c r="DVD66" s="144"/>
      <c r="DVE66" s="141"/>
      <c r="DVF66" s="141"/>
      <c r="DVG66" s="142"/>
      <c r="DVH66" s="142"/>
      <c r="DVI66" s="143"/>
      <c r="DVJ66" s="144"/>
      <c r="DVK66" s="144"/>
      <c r="DVL66" s="144"/>
      <c r="DVM66" s="141"/>
      <c r="DVN66" s="141"/>
      <c r="DVO66" s="142"/>
      <c r="DVP66" s="142"/>
      <c r="DVQ66" s="143"/>
      <c r="DVR66" s="144"/>
      <c r="DVS66" s="144"/>
      <c r="DVT66" s="144"/>
      <c r="DVU66" s="141"/>
      <c r="DVV66" s="141"/>
      <c r="DVW66" s="142"/>
      <c r="DVX66" s="142"/>
      <c r="DVY66" s="143"/>
      <c r="DVZ66" s="144"/>
      <c r="DWA66" s="144"/>
      <c r="DWB66" s="144"/>
      <c r="DWC66" s="141"/>
      <c r="DWD66" s="141"/>
      <c r="DWE66" s="142"/>
      <c r="DWF66" s="142"/>
      <c r="DWG66" s="143"/>
      <c r="DWH66" s="144"/>
      <c r="DWI66" s="144"/>
      <c r="DWJ66" s="144"/>
      <c r="DWK66" s="141"/>
      <c r="DWL66" s="141"/>
      <c r="DWM66" s="142"/>
      <c r="DWN66" s="142"/>
      <c r="DWO66" s="143"/>
      <c r="DWP66" s="144"/>
      <c r="DWQ66" s="144"/>
      <c r="DWR66" s="144"/>
      <c r="DWS66" s="141"/>
      <c r="DWT66" s="141"/>
      <c r="DWU66" s="142"/>
      <c r="DWV66" s="142"/>
      <c r="DWW66" s="143"/>
      <c r="DWX66" s="144"/>
      <c r="DWY66" s="144"/>
      <c r="DWZ66" s="144"/>
      <c r="DXA66" s="141"/>
      <c r="DXB66" s="141"/>
      <c r="DXC66" s="142"/>
      <c r="DXD66" s="142"/>
      <c r="DXE66" s="143"/>
      <c r="DXF66" s="144"/>
      <c r="DXG66" s="144"/>
      <c r="DXH66" s="144"/>
      <c r="DXI66" s="141"/>
      <c r="DXJ66" s="141"/>
      <c r="DXK66" s="142"/>
      <c r="DXL66" s="142"/>
      <c r="DXM66" s="143"/>
      <c r="DXN66" s="144"/>
      <c r="DXO66" s="144"/>
      <c r="DXP66" s="144"/>
      <c r="DXQ66" s="141"/>
      <c r="DXR66" s="141"/>
      <c r="DXS66" s="142"/>
      <c r="DXT66" s="142"/>
      <c r="DXU66" s="143"/>
      <c r="DXV66" s="144"/>
      <c r="DXW66" s="144"/>
      <c r="DXX66" s="144"/>
      <c r="DXY66" s="141"/>
      <c r="DXZ66" s="141"/>
      <c r="DYA66" s="142"/>
      <c r="DYB66" s="142"/>
      <c r="DYC66" s="143"/>
      <c r="DYD66" s="144"/>
      <c r="DYE66" s="144"/>
      <c r="DYF66" s="144"/>
      <c r="DYG66" s="141"/>
      <c r="DYH66" s="141"/>
      <c r="DYI66" s="142"/>
      <c r="DYJ66" s="142"/>
      <c r="DYK66" s="143"/>
      <c r="DYL66" s="144"/>
      <c r="DYM66" s="144"/>
      <c r="DYN66" s="144"/>
      <c r="DYO66" s="141"/>
      <c r="DYP66" s="141"/>
      <c r="DYQ66" s="142"/>
      <c r="DYR66" s="142"/>
      <c r="DYS66" s="143"/>
      <c r="DYT66" s="144"/>
      <c r="DYU66" s="144"/>
      <c r="DYV66" s="144"/>
      <c r="DYW66" s="141"/>
      <c r="DYX66" s="141"/>
      <c r="DYY66" s="142"/>
      <c r="DYZ66" s="142"/>
      <c r="DZA66" s="143"/>
      <c r="DZB66" s="144"/>
      <c r="DZC66" s="144"/>
      <c r="DZD66" s="144"/>
      <c r="DZE66" s="141"/>
      <c r="DZF66" s="141"/>
      <c r="DZG66" s="142"/>
      <c r="DZH66" s="142"/>
      <c r="DZI66" s="143"/>
      <c r="DZJ66" s="144"/>
      <c r="DZK66" s="144"/>
      <c r="DZL66" s="144"/>
      <c r="DZM66" s="141"/>
      <c r="DZN66" s="141"/>
      <c r="DZO66" s="142"/>
      <c r="DZP66" s="142"/>
      <c r="DZQ66" s="143"/>
      <c r="DZR66" s="144"/>
      <c r="DZS66" s="144"/>
      <c r="DZT66" s="144"/>
      <c r="DZU66" s="141"/>
      <c r="DZV66" s="141"/>
      <c r="DZW66" s="142"/>
      <c r="DZX66" s="142"/>
      <c r="DZY66" s="143"/>
      <c r="DZZ66" s="144"/>
      <c r="EAA66" s="144"/>
      <c r="EAB66" s="144"/>
      <c r="EAC66" s="141"/>
      <c r="EAD66" s="141"/>
      <c r="EAE66" s="142"/>
      <c r="EAF66" s="142"/>
      <c r="EAG66" s="143"/>
      <c r="EAH66" s="144"/>
      <c r="EAI66" s="144"/>
      <c r="EAJ66" s="144"/>
      <c r="EAK66" s="141"/>
      <c r="EAL66" s="141"/>
      <c r="EAM66" s="142"/>
      <c r="EAN66" s="142"/>
      <c r="EAO66" s="143"/>
      <c r="EAP66" s="144"/>
      <c r="EAQ66" s="144"/>
      <c r="EAR66" s="144"/>
      <c r="EAS66" s="141"/>
      <c r="EAT66" s="141"/>
      <c r="EAU66" s="142"/>
      <c r="EAV66" s="142"/>
      <c r="EAW66" s="143"/>
      <c r="EAX66" s="144"/>
      <c r="EAY66" s="144"/>
      <c r="EAZ66" s="144"/>
      <c r="EBA66" s="141"/>
      <c r="EBB66" s="141"/>
      <c r="EBC66" s="142"/>
      <c r="EBD66" s="142"/>
      <c r="EBE66" s="143"/>
      <c r="EBF66" s="144"/>
      <c r="EBG66" s="144"/>
      <c r="EBH66" s="144"/>
      <c r="EBI66" s="141"/>
      <c r="EBJ66" s="141"/>
      <c r="EBK66" s="142"/>
      <c r="EBL66" s="142"/>
      <c r="EBM66" s="143"/>
      <c r="EBN66" s="144"/>
      <c r="EBO66" s="144"/>
      <c r="EBP66" s="144"/>
      <c r="EBQ66" s="141"/>
      <c r="EBR66" s="141"/>
      <c r="EBS66" s="142"/>
      <c r="EBT66" s="142"/>
      <c r="EBU66" s="143"/>
      <c r="EBV66" s="144"/>
      <c r="EBW66" s="144"/>
      <c r="EBX66" s="144"/>
      <c r="EBY66" s="141"/>
      <c r="EBZ66" s="141"/>
      <c r="ECA66" s="142"/>
      <c r="ECB66" s="142"/>
      <c r="ECC66" s="143"/>
      <c r="ECD66" s="144"/>
      <c r="ECE66" s="144"/>
      <c r="ECF66" s="144"/>
      <c r="ECG66" s="141"/>
      <c r="ECH66" s="141"/>
      <c r="ECI66" s="142"/>
      <c r="ECJ66" s="142"/>
      <c r="ECK66" s="143"/>
      <c r="ECL66" s="144"/>
      <c r="ECM66" s="144"/>
      <c r="ECN66" s="144"/>
      <c r="ECO66" s="141"/>
      <c r="ECP66" s="141"/>
      <c r="ECQ66" s="142"/>
      <c r="ECR66" s="142"/>
      <c r="ECS66" s="143"/>
      <c r="ECT66" s="144"/>
      <c r="ECU66" s="144"/>
      <c r="ECV66" s="144"/>
      <c r="ECW66" s="141"/>
      <c r="ECX66" s="141"/>
      <c r="ECY66" s="142"/>
      <c r="ECZ66" s="142"/>
      <c r="EDA66" s="143"/>
      <c r="EDB66" s="144"/>
      <c r="EDC66" s="144"/>
      <c r="EDD66" s="144"/>
      <c r="EDE66" s="141"/>
      <c r="EDF66" s="141"/>
      <c r="EDG66" s="142"/>
      <c r="EDH66" s="142"/>
      <c r="EDI66" s="143"/>
      <c r="EDJ66" s="144"/>
      <c r="EDK66" s="144"/>
      <c r="EDL66" s="144"/>
      <c r="EDM66" s="141"/>
      <c r="EDN66" s="141"/>
      <c r="EDO66" s="142"/>
      <c r="EDP66" s="142"/>
      <c r="EDQ66" s="143"/>
      <c r="EDR66" s="144"/>
      <c r="EDS66" s="144"/>
      <c r="EDT66" s="144"/>
      <c r="EDU66" s="141"/>
      <c r="EDV66" s="141"/>
      <c r="EDW66" s="142"/>
      <c r="EDX66" s="142"/>
      <c r="EDY66" s="143"/>
      <c r="EDZ66" s="144"/>
      <c r="EEA66" s="144"/>
      <c r="EEB66" s="144"/>
      <c r="EEC66" s="141"/>
      <c r="EED66" s="141"/>
      <c r="EEE66" s="142"/>
      <c r="EEF66" s="142"/>
      <c r="EEG66" s="143"/>
      <c r="EEH66" s="144"/>
      <c r="EEI66" s="144"/>
      <c r="EEJ66" s="144"/>
      <c r="EEK66" s="141"/>
      <c r="EEL66" s="141"/>
      <c r="EEM66" s="142"/>
      <c r="EEN66" s="142"/>
      <c r="EEO66" s="143"/>
      <c r="EEP66" s="144"/>
      <c r="EEQ66" s="144"/>
      <c r="EER66" s="144"/>
      <c r="EES66" s="141"/>
      <c r="EET66" s="141"/>
      <c r="EEU66" s="142"/>
      <c r="EEV66" s="142"/>
      <c r="EEW66" s="143"/>
      <c r="EEX66" s="144"/>
      <c r="EEY66" s="144"/>
      <c r="EEZ66" s="144"/>
      <c r="EFA66" s="141"/>
      <c r="EFB66" s="141"/>
      <c r="EFC66" s="142"/>
      <c r="EFD66" s="142"/>
      <c r="EFE66" s="143"/>
      <c r="EFF66" s="144"/>
      <c r="EFG66" s="144"/>
      <c r="EFH66" s="144"/>
      <c r="EFI66" s="141"/>
      <c r="EFJ66" s="141"/>
      <c r="EFK66" s="142"/>
      <c r="EFL66" s="142"/>
      <c r="EFM66" s="143"/>
      <c r="EFN66" s="144"/>
      <c r="EFO66" s="144"/>
      <c r="EFP66" s="144"/>
      <c r="EFQ66" s="141"/>
      <c r="EFR66" s="141"/>
      <c r="EFS66" s="142"/>
      <c r="EFT66" s="142"/>
      <c r="EFU66" s="143"/>
      <c r="EFV66" s="144"/>
      <c r="EFW66" s="144"/>
      <c r="EFX66" s="144"/>
      <c r="EFY66" s="141"/>
      <c r="EFZ66" s="141"/>
      <c r="EGA66" s="142"/>
      <c r="EGB66" s="142"/>
      <c r="EGC66" s="143"/>
      <c r="EGD66" s="144"/>
      <c r="EGE66" s="144"/>
      <c r="EGF66" s="144"/>
      <c r="EGG66" s="141"/>
      <c r="EGH66" s="141"/>
      <c r="EGI66" s="142"/>
      <c r="EGJ66" s="142"/>
      <c r="EGK66" s="143"/>
      <c r="EGL66" s="144"/>
      <c r="EGM66" s="144"/>
      <c r="EGN66" s="144"/>
      <c r="EGO66" s="141"/>
      <c r="EGP66" s="141"/>
      <c r="EGQ66" s="142"/>
      <c r="EGR66" s="142"/>
      <c r="EGS66" s="143"/>
      <c r="EGT66" s="144"/>
      <c r="EGU66" s="144"/>
      <c r="EGV66" s="144"/>
      <c r="EGW66" s="141"/>
      <c r="EGX66" s="141"/>
      <c r="EGY66" s="142"/>
      <c r="EGZ66" s="142"/>
      <c r="EHA66" s="143"/>
      <c r="EHB66" s="144"/>
      <c r="EHC66" s="144"/>
      <c r="EHD66" s="144"/>
      <c r="EHE66" s="141"/>
      <c r="EHF66" s="141"/>
      <c r="EHG66" s="142"/>
      <c r="EHH66" s="142"/>
      <c r="EHI66" s="143"/>
      <c r="EHJ66" s="144"/>
      <c r="EHK66" s="144"/>
      <c r="EHL66" s="144"/>
      <c r="EHM66" s="141"/>
      <c r="EHN66" s="141"/>
      <c r="EHO66" s="142"/>
      <c r="EHP66" s="142"/>
      <c r="EHQ66" s="143"/>
      <c r="EHR66" s="144"/>
      <c r="EHS66" s="144"/>
      <c r="EHT66" s="144"/>
      <c r="EHU66" s="141"/>
      <c r="EHV66" s="141"/>
      <c r="EHW66" s="142"/>
      <c r="EHX66" s="142"/>
      <c r="EHY66" s="143"/>
      <c r="EHZ66" s="144"/>
      <c r="EIA66" s="144"/>
      <c r="EIB66" s="144"/>
      <c r="EIC66" s="141"/>
      <c r="EID66" s="141"/>
      <c r="EIE66" s="142"/>
      <c r="EIF66" s="142"/>
      <c r="EIG66" s="143"/>
      <c r="EIH66" s="144"/>
      <c r="EII66" s="144"/>
      <c r="EIJ66" s="144"/>
      <c r="EIK66" s="141"/>
      <c r="EIL66" s="141"/>
      <c r="EIM66" s="142"/>
      <c r="EIN66" s="142"/>
      <c r="EIO66" s="143"/>
      <c r="EIP66" s="144"/>
      <c r="EIQ66" s="144"/>
      <c r="EIR66" s="144"/>
      <c r="EIS66" s="141"/>
      <c r="EIT66" s="141"/>
      <c r="EIU66" s="142"/>
      <c r="EIV66" s="142"/>
      <c r="EIW66" s="143"/>
      <c r="EIX66" s="144"/>
      <c r="EIY66" s="144"/>
      <c r="EIZ66" s="144"/>
      <c r="EJA66" s="141"/>
      <c r="EJB66" s="141"/>
      <c r="EJC66" s="142"/>
      <c r="EJD66" s="142"/>
      <c r="EJE66" s="143"/>
      <c r="EJF66" s="144"/>
      <c r="EJG66" s="144"/>
      <c r="EJH66" s="144"/>
      <c r="EJI66" s="141"/>
      <c r="EJJ66" s="141"/>
      <c r="EJK66" s="142"/>
      <c r="EJL66" s="142"/>
      <c r="EJM66" s="143"/>
      <c r="EJN66" s="144"/>
      <c r="EJO66" s="144"/>
      <c r="EJP66" s="144"/>
      <c r="EJQ66" s="141"/>
      <c r="EJR66" s="141"/>
      <c r="EJS66" s="142"/>
      <c r="EJT66" s="142"/>
      <c r="EJU66" s="143"/>
      <c r="EJV66" s="144"/>
      <c r="EJW66" s="144"/>
      <c r="EJX66" s="144"/>
      <c r="EJY66" s="141"/>
      <c r="EJZ66" s="141"/>
      <c r="EKA66" s="142"/>
      <c r="EKB66" s="142"/>
      <c r="EKC66" s="143"/>
      <c r="EKD66" s="144"/>
      <c r="EKE66" s="144"/>
      <c r="EKF66" s="144"/>
      <c r="EKG66" s="141"/>
      <c r="EKH66" s="141"/>
      <c r="EKI66" s="142"/>
      <c r="EKJ66" s="142"/>
      <c r="EKK66" s="143"/>
      <c r="EKL66" s="144"/>
      <c r="EKM66" s="144"/>
      <c r="EKN66" s="144"/>
      <c r="EKO66" s="141"/>
      <c r="EKP66" s="141"/>
      <c r="EKQ66" s="142"/>
      <c r="EKR66" s="142"/>
      <c r="EKS66" s="143"/>
      <c r="EKT66" s="144"/>
      <c r="EKU66" s="144"/>
      <c r="EKV66" s="144"/>
      <c r="EKW66" s="141"/>
      <c r="EKX66" s="141"/>
      <c r="EKY66" s="142"/>
      <c r="EKZ66" s="142"/>
      <c r="ELA66" s="143"/>
      <c r="ELB66" s="144"/>
      <c r="ELC66" s="144"/>
      <c r="ELD66" s="144"/>
      <c r="ELE66" s="141"/>
      <c r="ELF66" s="141"/>
      <c r="ELG66" s="142"/>
      <c r="ELH66" s="142"/>
      <c r="ELI66" s="143"/>
      <c r="ELJ66" s="144"/>
      <c r="ELK66" s="144"/>
      <c r="ELL66" s="144"/>
      <c r="ELM66" s="141"/>
      <c r="ELN66" s="141"/>
      <c r="ELO66" s="142"/>
      <c r="ELP66" s="142"/>
      <c r="ELQ66" s="143"/>
      <c r="ELR66" s="144"/>
      <c r="ELS66" s="144"/>
      <c r="ELT66" s="144"/>
      <c r="ELU66" s="141"/>
      <c r="ELV66" s="141"/>
      <c r="ELW66" s="142"/>
      <c r="ELX66" s="142"/>
      <c r="ELY66" s="143"/>
      <c r="ELZ66" s="144"/>
      <c r="EMA66" s="144"/>
      <c r="EMB66" s="144"/>
      <c r="EMC66" s="141"/>
      <c r="EMD66" s="141"/>
      <c r="EME66" s="142"/>
      <c r="EMF66" s="142"/>
      <c r="EMG66" s="143"/>
      <c r="EMH66" s="144"/>
      <c r="EMI66" s="144"/>
      <c r="EMJ66" s="144"/>
      <c r="EMK66" s="141"/>
      <c r="EML66" s="141"/>
      <c r="EMM66" s="142"/>
      <c r="EMN66" s="142"/>
      <c r="EMO66" s="143"/>
      <c r="EMP66" s="144"/>
      <c r="EMQ66" s="144"/>
      <c r="EMR66" s="144"/>
      <c r="EMS66" s="141"/>
      <c r="EMT66" s="141"/>
      <c r="EMU66" s="142"/>
      <c r="EMV66" s="142"/>
      <c r="EMW66" s="143"/>
      <c r="EMX66" s="144"/>
      <c r="EMY66" s="144"/>
      <c r="EMZ66" s="144"/>
      <c r="ENA66" s="141"/>
      <c r="ENB66" s="141"/>
      <c r="ENC66" s="142"/>
      <c r="END66" s="142"/>
      <c r="ENE66" s="143"/>
      <c r="ENF66" s="144"/>
      <c r="ENG66" s="144"/>
      <c r="ENH66" s="144"/>
      <c r="ENI66" s="141"/>
      <c r="ENJ66" s="141"/>
      <c r="ENK66" s="142"/>
      <c r="ENL66" s="142"/>
      <c r="ENM66" s="143"/>
      <c r="ENN66" s="144"/>
      <c r="ENO66" s="144"/>
      <c r="ENP66" s="144"/>
      <c r="ENQ66" s="141"/>
      <c r="ENR66" s="141"/>
      <c r="ENS66" s="142"/>
      <c r="ENT66" s="142"/>
      <c r="ENU66" s="143"/>
      <c r="ENV66" s="144"/>
      <c r="ENW66" s="144"/>
      <c r="ENX66" s="144"/>
      <c r="ENY66" s="141"/>
      <c r="ENZ66" s="141"/>
      <c r="EOA66" s="142"/>
      <c r="EOB66" s="142"/>
      <c r="EOC66" s="143"/>
      <c r="EOD66" s="144"/>
      <c r="EOE66" s="144"/>
      <c r="EOF66" s="144"/>
      <c r="EOG66" s="141"/>
      <c r="EOH66" s="141"/>
      <c r="EOI66" s="142"/>
      <c r="EOJ66" s="142"/>
      <c r="EOK66" s="143"/>
      <c r="EOL66" s="144"/>
      <c r="EOM66" s="144"/>
      <c r="EON66" s="144"/>
      <c r="EOO66" s="141"/>
      <c r="EOP66" s="141"/>
      <c r="EOQ66" s="142"/>
      <c r="EOR66" s="142"/>
      <c r="EOS66" s="143"/>
      <c r="EOT66" s="144"/>
      <c r="EOU66" s="144"/>
      <c r="EOV66" s="144"/>
      <c r="EOW66" s="141"/>
      <c r="EOX66" s="141"/>
      <c r="EOY66" s="142"/>
      <c r="EOZ66" s="142"/>
      <c r="EPA66" s="143"/>
      <c r="EPB66" s="144"/>
      <c r="EPC66" s="144"/>
      <c r="EPD66" s="144"/>
      <c r="EPE66" s="141"/>
      <c r="EPF66" s="141"/>
      <c r="EPG66" s="142"/>
      <c r="EPH66" s="142"/>
      <c r="EPI66" s="143"/>
      <c r="EPJ66" s="144"/>
      <c r="EPK66" s="144"/>
      <c r="EPL66" s="144"/>
      <c r="EPM66" s="141"/>
      <c r="EPN66" s="141"/>
      <c r="EPO66" s="142"/>
      <c r="EPP66" s="142"/>
      <c r="EPQ66" s="143"/>
      <c r="EPR66" s="144"/>
      <c r="EPS66" s="144"/>
      <c r="EPT66" s="144"/>
      <c r="EPU66" s="141"/>
      <c r="EPV66" s="141"/>
      <c r="EPW66" s="142"/>
      <c r="EPX66" s="142"/>
      <c r="EPY66" s="143"/>
      <c r="EPZ66" s="144"/>
      <c r="EQA66" s="144"/>
      <c r="EQB66" s="144"/>
      <c r="EQC66" s="141"/>
      <c r="EQD66" s="141"/>
      <c r="EQE66" s="142"/>
      <c r="EQF66" s="142"/>
      <c r="EQG66" s="143"/>
      <c r="EQH66" s="144"/>
      <c r="EQI66" s="144"/>
      <c r="EQJ66" s="144"/>
      <c r="EQK66" s="141"/>
      <c r="EQL66" s="141"/>
      <c r="EQM66" s="142"/>
      <c r="EQN66" s="142"/>
      <c r="EQO66" s="143"/>
      <c r="EQP66" s="144"/>
      <c r="EQQ66" s="144"/>
      <c r="EQR66" s="144"/>
      <c r="EQS66" s="141"/>
      <c r="EQT66" s="141"/>
      <c r="EQU66" s="142"/>
      <c r="EQV66" s="142"/>
      <c r="EQW66" s="143"/>
      <c r="EQX66" s="144"/>
      <c r="EQY66" s="144"/>
      <c r="EQZ66" s="144"/>
      <c r="ERA66" s="141"/>
      <c r="ERB66" s="141"/>
      <c r="ERC66" s="142"/>
      <c r="ERD66" s="142"/>
      <c r="ERE66" s="143"/>
      <c r="ERF66" s="144"/>
      <c r="ERG66" s="144"/>
      <c r="ERH66" s="144"/>
      <c r="ERI66" s="141"/>
      <c r="ERJ66" s="141"/>
      <c r="ERK66" s="142"/>
      <c r="ERL66" s="142"/>
      <c r="ERM66" s="143"/>
      <c r="ERN66" s="144"/>
      <c r="ERO66" s="144"/>
      <c r="ERP66" s="144"/>
      <c r="ERQ66" s="141"/>
      <c r="ERR66" s="141"/>
      <c r="ERS66" s="142"/>
      <c r="ERT66" s="142"/>
      <c r="ERU66" s="143"/>
      <c r="ERV66" s="144"/>
      <c r="ERW66" s="144"/>
      <c r="ERX66" s="144"/>
      <c r="ERY66" s="141"/>
      <c r="ERZ66" s="141"/>
      <c r="ESA66" s="142"/>
      <c r="ESB66" s="142"/>
      <c r="ESC66" s="143"/>
      <c r="ESD66" s="144"/>
      <c r="ESE66" s="144"/>
      <c r="ESF66" s="144"/>
      <c r="ESG66" s="141"/>
      <c r="ESH66" s="141"/>
      <c r="ESI66" s="142"/>
      <c r="ESJ66" s="142"/>
      <c r="ESK66" s="143"/>
      <c r="ESL66" s="144"/>
      <c r="ESM66" s="144"/>
      <c r="ESN66" s="144"/>
      <c r="ESO66" s="141"/>
      <c r="ESP66" s="141"/>
      <c r="ESQ66" s="142"/>
      <c r="ESR66" s="142"/>
      <c r="ESS66" s="143"/>
      <c r="EST66" s="144"/>
      <c r="ESU66" s="144"/>
      <c r="ESV66" s="144"/>
      <c r="ESW66" s="141"/>
      <c r="ESX66" s="141"/>
      <c r="ESY66" s="142"/>
      <c r="ESZ66" s="142"/>
      <c r="ETA66" s="143"/>
      <c r="ETB66" s="144"/>
      <c r="ETC66" s="144"/>
      <c r="ETD66" s="144"/>
      <c r="ETE66" s="141"/>
      <c r="ETF66" s="141"/>
      <c r="ETG66" s="142"/>
      <c r="ETH66" s="142"/>
      <c r="ETI66" s="143"/>
      <c r="ETJ66" s="144"/>
      <c r="ETK66" s="144"/>
      <c r="ETL66" s="144"/>
      <c r="ETM66" s="141"/>
      <c r="ETN66" s="141"/>
      <c r="ETO66" s="142"/>
      <c r="ETP66" s="142"/>
      <c r="ETQ66" s="143"/>
      <c r="ETR66" s="144"/>
      <c r="ETS66" s="144"/>
      <c r="ETT66" s="144"/>
      <c r="ETU66" s="141"/>
      <c r="ETV66" s="141"/>
      <c r="ETW66" s="142"/>
      <c r="ETX66" s="142"/>
      <c r="ETY66" s="143"/>
      <c r="ETZ66" s="144"/>
      <c r="EUA66" s="144"/>
      <c r="EUB66" s="144"/>
      <c r="EUC66" s="141"/>
      <c r="EUD66" s="141"/>
      <c r="EUE66" s="142"/>
      <c r="EUF66" s="142"/>
      <c r="EUG66" s="143"/>
      <c r="EUH66" s="144"/>
      <c r="EUI66" s="144"/>
      <c r="EUJ66" s="144"/>
      <c r="EUK66" s="141"/>
      <c r="EUL66" s="141"/>
      <c r="EUM66" s="142"/>
      <c r="EUN66" s="142"/>
      <c r="EUO66" s="143"/>
      <c r="EUP66" s="144"/>
      <c r="EUQ66" s="144"/>
      <c r="EUR66" s="144"/>
      <c r="EUS66" s="141"/>
      <c r="EUT66" s="141"/>
      <c r="EUU66" s="142"/>
      <c r="EUV66" s="142"/>
      <c r="EUW66" s="143"/>
      <c r="EUX66" s="144"/>
      <c r="EUY66" s="144"/>
      <c r="EUZ66" s="144"/>
      <c r="EVA66" s="141"/>
      <c r="EVB66" s="141"/>
      <c r="EVC66" s="142"/>
      <c r="EVD66" s="142"/>
      <c r="EVE66" s="143"/>
      <c r="EVF66" s="144"/>
      <c r="EVG66" s="144"/>
      <c r="EVH66" s="144"/>
      <c r="EVI66" s="141"/>
      <c r="EVJ66" s="141"/>
      <c r="EVK66" s="142"/>
      <c r="EVL66" s="142"/>
      <c r="EVM66" s="143"/>
      <c r="EVN66" s="144"/>
      <c r="EVO66" s="144"/>
      <c r="EVP66" s="144"/>
      <c r="EVQ66" s="141"/>
      <c r="EVR66" s="141"/>
      <c r="EVS66" s="142"/>
      <c r="EVT66" s="142"/>
      <c r="EVU66" s="143"/>
      <c r="EVV66" s="144"/>
      <c r="EVW66" s="144"/>
      <c r="EVX66" s="144"/>
      <c r="EVY66" s="141"/>
      <c r="EVZ66" s="141"/>
      <c r="EWA66" s="142"/>
      <c r="EWB66" s="142"/>
      <c r="EWC66" s="143"/>
      <c r="EWD66" s="144"/>
      <c r="EWE66" s="144"/>
      <c r="EWF66" s="144"/>
      <c r="EWG66" s="141"/>
      <c r="EWH66" s="141"/>
      <c r="EWI66" s="142"/>
      <c r="EWJ66" s="142"/>
      <c r="EWK66" s="143"/>
      <c r="EWL66" s="144"/>
      <c r="EWM66" s="144"/>
      <c r="EWN66" s="144"/>
      <c r="EWO66" s="141"/>
      <c r="EWP66" s="141"/>
      <c r="EWQ66" s="142"/>
      <c r="EWR66" s="142"/>
      <c r="EWS66" s="143"/>
      <c r="EWT66" s="144"/>
      <c r="EWU66" s="144"/>
      <c r="EWV66" s="144"/>
      <c r="EWW66" s="141"/>
      <c r="EWX66" s="141"/>
      <c r="EWY66" s="142"/>
      <c r="EWZ66" s="142"/>
      <c r="EXA66" s="143"/>
      <c r="EXB66" s="144"/>
      <c r="EXC66" s="144"/>
      <c r="EXD66" s="144"/>
      <c r="EXE66" s="141"/>
      <c r="EXF66" s="141"/>
      <c r="EXG66" s="142"/>
      <c r="EXH66" s="142"/>
      <c r="EXI66" s="143"/>
      <c r="EXJ66" s="144"/>
      <c r="EXK66" s="144"/>
      <c r="EXL66" s="144"/>
      <c r="EXM66" s="141"/>
      <c r="EXN66" s="141"/>
      <c r="EXO66" s="142"/>
      <c r="EXP66" s="142"/>
      <c r="EXQ66" s="143"/>
      <c r="EXR66" s="144"/>
      <c r="EXS66" s="144"/>
      <c r="EXT66" s="144"/>
      <c r="EXU66" s="141"/>
      <c r="EXV66" s="141"/>
      <c r="EXW66" s="142"/>
      <c r="EXX66" s="142"/>
      <c r="EXY66" s="143"/>
      <c r="EXZ66" s="144"/>
      <c r="EYA66" s="144"/>
      <c r="EYB66" s="144"/>
      <c r="EYC66" s="141"/>
      <c r="EYD66" s="141"/>
      <c r="EYE66" s="142"/>
      <c r="EYF66" s="142"/>
      <c r="EYG66" s="143"/>
      <c r="EYH66" s="144"/>
      <c r="EYI66" s="144"/>
      <c r="EYJ66" s="144"/>
      <c r="EYK66" s="141"/>
      <c r="EYL66" s="141"/>
      <c r="EYM66" s="142"/>
      <c r="EYN66" s="142"/>
      <c r="EYO66" s="143"/>
      <c r="EYP66" s="144"/>
      <c r="EYQ66" s="144"/>
      <c r="EYR66" s="144"/>
      <c r="EYS66" s="141"/>
      <c r="EYT66" s="141"/>
      <c r="EYU66" s="142"/>
      <c r="EYV66" s="142"/>
      <c r="EYW66" s="143"/>
      <c r="EYX66" s="144"/>
      <c r="EYY66" s="144"/>
      <c r="EYZ66" s="144"/>
      <c r="EZA66" s="141"/>
      <c r="EZB66" s="141"/>
      <c r="EZC66" s="142"/>
      <c r="EZD66" s="142"/>
      <c r="EZE66" s="143"/>
      <c r="EZF66" s="144"/>
      <c r="EZG66" s="144"/>
      <c r="EZH66" s="144"/>
      <c r="EZI66" s="141"/>
      <c r="EZJ66" s="141"/>
      <c r="EZK66" s="142"/>
      <c r="EZL66" s="142"/>
      <c r="EZM66" s="143"/>
      <c r="EZN66" s="144"/>
      <c r="EZO66" s="144"/>
      <c r="EZP66" s="144"/>
      <c r="EZQ66" s="141"/>
      <c r="EZR66" s="141"/>
      <c r="EZS66" s="142"/>
      <c r="EZT66" s="142"/>
      <c r="EZU66" s="143"/>
      <c r="EZV66" s="144"/>
      <c r="EZW66" s="144"/>
      <c r="EZX66" s="144"/>
      <c r="EZY66" s="141"/>
      <c r="EZZ66" s="141"/>
      <c r="FAA66" s="142"/>
      <c r="FAB66" s="142"/>
      <c r="FAC66" s="143"/>
      <c r="FAD66" s="144"/>
      <c r="FAE66" s="144"/>
      <c r="FAF66" s="144"/>
      <c r="FAG66" s="141"/>
      <c r="FAH66" s="141"/>
      <c r="FAI66" s="142"/>
      <c r="FAJ66" s="142"/>
      <c r="FAK66" s="143"/>
      <c r="FAL66" s="144"/>
      <c r="FAM66" s="144"/>
      <c r="FAN66" s="144"/>
      <c r="FAO66" s="141"/>
      <c r="FAP66" s="141"/>
      <c r="FAQ66" s="142"/>
      <c r="FAR66" s="142"/>
      <c r="FAS66" s="143"/>
      <c r="FAT66" s="144"/>
      <c r="FAU66" s="144"/>
      <c r="FAV66" s="144"/>
      <c r="FAW66" s="141"/>
      <c r="FAX66" s="141"/>
      <c r="FAY66" s="142"/>
      <c r="FAZ66" s="142"/>
      <c r="FBA66" s="143"/>
      <c r="FBB66" s="144"/>
      <c r="FBC66" s="144"/>
      <c r="FBD66" s="144"/>
      <c r="FBE66" s="141"/>
      <c r="FBF66" s="141"/>
      <c r="FBG66" s="142"/>
      <c r="FBH66" s="142"/>
      <c r="FBI66" s="143"/>
      <c r="FBJ66" s="144"/>
      <c r="FBK66" s="144"/>
      <c r="FBL66" s="144"/>
      <c r="FBM66" s="141"/>
      <c r="FBN66" s="141"/>
      <c r="FBO66" s="142"/>
      <c r="FBP66" s="142"/>
      <c r="FBQ66" s="143"/>
      <c r="FBR66" s="144"/>
      <c r="FBS66" s="144"/>
      <c r="FBT66" s="144"/>
      <c r="FBU66" s="141"/>
      <c r="FBV66" s="141"/>
      <c r="FBW66" s="142"/>
      <c r="FBX66" s="142"/>
      <c r="FBY66" s="143"/>
      <c r="FBZ66" s="144"/>
      <c r="FCA66" s="144"/>
      <c r="FCB66" s="144"/>
      <c r="FCC66" s="141"/>
      <c r="FCD66" s="141"/>
      <c r="FCE66" s="142"/>
      <c r="FCF66" s="142"/>
      <c r="FCG66" s="143"/>
      <c r="FCH66" s="144"/>
      <c r="FCI66" s="144"/>
      <c r="FCJ66" s="144"/>
      <c r="FCK66" s="141"/>
      <c r="FCL66" s="141"/>
      <c r="FCM66" s="142"/>
      <c r="FCN66" s="142"/>
      <c r="FCO66" s="143"/>
      <c r="FCP66" s="144"/>
      <c r="FCQ66" s="144"/>
      <c r="FCR66" s="144"/>
      <c r="FCS66" s="141"/>
      <c r="FCT66" s="141"/>
      <c r="FCU66" s="142"/>
      <c r="FCV66" s="142"/>
      <c r="FCW66" s="143"/>
      <c r="FCX66" s="144"/>
      <c r="FCY66" s="144"/>
      <c r="FCZ66" s="144"/>
      <c r="FDA66" s="141"/>
      <c r="FDB66" s="141"/>
      <c r="FDC66" s="142"/>
      <c r="FDD66" s="142"/>
      <c r="FDE66" s="143"/>
      <c r="FDF66" s="144"/>
      <c r="FDG66" s="144"/>
      <c r="FDH66" s="144"/>
      <c r="FDI66" s="141"/>
      <c r="FDJ66" s="141"/>
      <c r="FDK66" s="142"/>
      <c r="FDL66" s="142"/>
      <c r="FDM66" s="143"/>
      <c r="FDN66" s="144"/>
      <c r="FDO66" s="144"/>
      <c r="FDP66" s="144"/>
      <c r="FDQ66" s="141"/>
      <c r="FDR66" s="141"/>
      <c r="FDS66" s="142"/>
      <c r="FDT66" s="142"/>
      <c r="FDU66" s="143"/>
      <c r="FDV66" s="144"/>
      <c r="FDW66" s="144"/>
      <c r="FDX66" s="144"/>
      <c r="FDY66" s="141"/>
      <c r="FDZ66" s="141"/>
      <c r="FEA66" s="142"/>
      <c r="FEB66" s="142"/>
      <c r="FEC66" s="143"/>
      <c r="FED66" s="144"/>
      <c r="FEE66" s="144"/>
      <c r="FEF66" s="144"/>
      <c r="FEG66" s="141"/>
      <c r="FEH66" s="141"/>
      <c r="FEI66" s="142"/>
      <c r="FEJ66" s="142"/>
      <c r="FEK66" s="143"/>
      <c r="FEL66" s="144"/>
      <c r="FEM66" s="144"/>
      <c r="FEN66" s="144"/>
      <c r="FEO66" s="141"/>
      <c r="FEP66" s="141"/>
      <c r="FEQ66" s="142"/>
      <c r="FER66" s="142"/>
      <c r="FES66" s="143"/>
      <c r="FET66" s="144"/>
      <c r="FEU66" s="144"/>
      <c r="FEV66" s="144"/>
      <c r="FEW66" s="141"/>
      <c r="FEX66" s="141"/>
      <c r="FEY66" s="142"/>
      <c r="FEZ66" s="142"/>
      <c r="FFA66" s="143"/>
      <c r="FFB66" s="144"/>
      <c r="FFC66" s="144"/>
      <c r="FFD66" s="144"/>
      <c r="FFE66" s="141"/>
      <c r="FFF66" s="141"/>
      <c r="FFG66" s="142"/>
      <c r="FFH66" s="142"/>
      <c r="FFI66" s="143"/>
      <c r="FFJ66" s="144"/>
      <c r="FFK66" s="144"/>
      <c r="FFL66" s="144"/>
      <c r="FFM66" s="141"/>
      <c r="FFN66" s="141"/>
      <c r="FFO66" s="142"/>
      <c r="FFP66" s="142"/>
      <c r="FFQ66" s="143"/>
      <c r="FFR66" s="144"/>
      <c r="FFS66" s="144"/>
      <c r="FFT66" s="144"/>
      <c r="FFU66" s="141"/>
      <c r="FFV66" s="141"/>
      <c r="FFW66" s="142"/>
      <c r="FFX66" s="142"/>
      <c r="FFY66" s="143"/>
      <c r="FFZ66" s="144"/>
      <c r="FGA66" s="144"/>
      <c r="FGB66" s="144"/>
      <c r="FGC66" s="141"/>
      <c r="FGD66" s="141"/>
      <c r="FGE66" s="142"/>
      <c r="FGF66" s="142"/>
      <c r="FGG66" s="143"/>
      <c r="FGH66" s="144"/>
      <c r="FGI66" s="144"/>
      <c r="FGJ66" s="144"/>
      <c r="FGK66" s="141"/>
      <c r="FGL66" s="141"/>
      <c r="FGM66" s="142"/>
      <c r="FGN66" s="142"/>
      <c r="FGO66" s="143"/>
      <c r="FGP66" s="144"/>
      <c r="FGQ66" s="144"/>
      <c r="FGR66" s="144"/>
      <c r="FGS66" s="141"/>
      <c r="FGT66" s="141"/>
      <c r="FGU66" s="142"/>
      <c r="FGV66" s="142"/>
      <c r="FGW66" s="143"/>
      <c r="FGX66" s="144"/>
      <c r="FGY66" s="144"/>
      <c r="FGZ66" s="144"/>
      <c r="FHA66" s="141"/>
      <c r="FHB66" s="141"/>
      <c r="FHC66" s="142"/>
      <c r="FHD66" s="142"/>
      <c r="FHE66" s="143"/>
      <c r="FHF66" s="144"/>
      <c r="FHG66" s="144"/>
      <c r="FHH66" s="144"/>
      <c r="FHI66" s="141"/>
      <c r="FHJ66" s="141"/>
      <c r="FHK66" s="142"/>
      <c r="FHL66" s="142"/>
      <c r="FHM66" s="143"/>
      <c r="FHN66" s="144"/>
      <c r="FHO66" s="144"/>
      <c r="FHP66" s="144"/>
      <c r="FHQ66" s="141"/>
      <c r="FHR66" s="141"/>
      <c r="FHS66" s="142"/>
      <c r="FHT66" s="142"/>
      <c r="FHU66" s="143"/>
      <c r="FHV66" s="144"/>
      <c r="FHW66" s="144"/>
      <c r="FHX66" s="144"/>
      <c r="FHY66" s="141"/>
      <c r="FHZ66" s="141"/>
      <c r="FIA66" s="142"/>
      <c r="FIB66" s="142"/>
      <c r="FIC66" s="143"/>
      <c r="FID66" s="144"/>
      <c r="FIE66" s="144"/>
      <c r="FIF66" s="144"/>
      <c r="FIG66" s="141"/>
      <c r="FIH66" s="141"/>
      <c r="FII66" s="142"/>
      <c r="FIJ66" s="142"/>
      <c r="FIK66" s="143"/>
      <c r="FIL66" s="144"/>
      <c r="FIM66" s="144"/>
      <c r="FIN66" s="144"/>
      <c r="FIO66" s="141"/>
      <c r="FIP66" s="141"/>
      <c r="FIQ66" s="142"/>
      <c r="FIR66" s="142"/>
      <c r="FIS66" s="143"/>
      <c r="FIT66" s="144"/>
      <c r="FIU66" s="144"/>
      <c r="FIV66" s="144"/>
      <c r="FIW66" s="141"/>
      <c r="FIX66" s="141"/>
      <c r="FIY66" s="142"/>
      <c r="FIZ66" s="142"/>
      <c r="FJA66" s="143"/>
      <c r="FJB66" s="144"/>
      <c r="FJC66" s="144"/>
      <c r="FJD66" s="144"/>
      <c r="FJE66" s="141"/>
      <c r="FJF66" s="141"/>
      <c r="FJG66" s="142"/>
      <c r="FJH66" s="142"/>
      <c r="FJI66" s="143"/>
      <c r="FJJ66" s="144"/>
      <c r="FJK66" s="144"/>
      <c r="FJL66" s="144"/>
      <c r="FJM66" s="141"/>
      <c r="FJN66" s="141"/>
      <c r="FJO66" s="142"/>
      <c r="FJP66" s="142"/>
      <c r="FJQ66" s="143"/>
      <c r="FJR66" s="144"/>
      <c r="FJS66" s="144"/>
      <c r="FJT66" s="144"/>
      <c r="FJU66" s="141"/>
      <c r="FJV66" s="141"/>
      <c r="FJW66" s="142"/>
      <c r="FJX66" s="142"/>
      <c r="FJY66" s="143"/>
      <c r="FJZ66" s="144"/>
      <c r="FKA66" s="144"/>
      <c r="FKB66" s="144"/>
      <c r="FKC66" s="141"/>
      <c r="FKD66" s="141"/>
      <c r="FKE66" s="142"/>
      <c r="FKF66" s="142"/>
      <c r="FKG66" s="143"/>
      <c r="FKH66" s="144"/>
      <c r="FKI66" s="144"/>
      <c r="FKJ66" s="144"/>
      <c r="FKK66" s="141"/>
      <c r="FKL66" s="141"/>
      <c r="FKM66" s="142"/>
      <c r="FKN66" s="142"/>
      <c r="FKO66" s="143"/>
      <c r="FKP66" s="144"/>
      <c r="FKQ66" s="144"/>
      <c r="FKR66" s="144"/>
      <c r="FKS66" s="141"/>
      <c r="FKT66" s="141"/>
      <c r="FKU66" s="142"/>
      <c r="FKV66" s="142"/>
      <c r="FKW66" s="143"/>
      <c r="FKX66" s="144"/>
      <c r="FKY66" s="144"/>
      <c r="FKZ66" s="144"/>
      <c r="FLA66" s="141"/>
      <c r="FLB66" s="141"/>
      <c r="FLC66" s="142"/>
      <c r="FLD66" s="142"/>
      <c r="FLE66" s="143"/>
      <c r="FLF66" s="144"/>
      <c r="FLG66" s="144"/>
      <c r="FLH66" s="144"/>
      <c r="FLI66" s="141"/>
      <c r="FLJ66" s="141"/>
      <c r="FLK66" s="142"/>
      <c r="FLL66" s="142"/>
      <c r="FLM66" s="143"/>
      <c r="FLN66" s="144"/>
      <c r="FLO66" s="144"/>
      <c r="FLP66" s="144"/>
      <c r="FLQ66" s="141"/>
      <c r="FLR66" s="141"/>
      <c r="FLS66" s="142"/>
      <c r="FLT66" s="142"/>
      <c r="FLU66" s="143"/>
      <c r="FLV66" s="144"/>
      <c r="FLW66" s="144"/>
      <c r="FLX66" s="144"/>
      <c r="FLY66" s="141"/>
      <c r="FLZ66" s="141"/>
      <c r="FMA66" s="142"/>
      <c r="FMB66" s="142"/>
      <c r="FMC66" s="143"/>
      <c r="FMD66" s="144"/>
      <c r="FME66" s="144"/>
      <c r="FMF66" s="144"/>
      <c r="FMG66" s="141"/>
      <c r="FMH66" s="141"/>
      <c r="FMI66" s="142"/>
      <c r="FMJ66" s="142"/>
      <c r="FMK66" s="143"/>
      <c r="FML66" s="144"/>
      <c r="FMM66" s="144"/>
      <c r="FMN66" s="144"/>
      <c r="FMO66" s="141"/>
      <c r="FMP66" s="141"/>
      <c r="FMQ66" s="142"/>
      <c r="FMR66" s="142"/>
      <c r="FMS66" s="143"/>
      <c r="FMT66" s="144"/>
      <c r="FMU66" s="144"/>
      <c r="FMV66" s="144"/>
      <c r="FMW66" s="141"/>
      <c r="FMX66" s="141"/>
      <c r="FMY66" s="142"/>
      <c r="FMZ66" s="142"/>
      <c r="FNA66" s="143"/>
      <c r="FNB66" s="144"/>
      <c r="FNC66" s="144"/>
      <c r="FND66" s="144"/>
      <c r="FNE66" s="141"/>
      <c r="FNF66" s="141"/>
      <c r="FNG66" s="142"/>
      <c r="FNH66" s="142"/>
      <c r="FNI66" s="143"/>
      <c r="FNJ66" s="144"/>
      <c r="FNK66" s="144"/>
      <c r="FNL66" s="144"/>
      <c r="FNM66" s="141"/>
      <c r="FNN66" s="141"/>
      <c r="FNO66" s="142"/>
      <c r="FNP66" s="142"/>
      <c r="FNQ66" s="143"/>
      <c r="FNR66" s="144"/>
      <c r="FNS66" s="144"/>
      <c r="FNT66" s="144"/>
      <c r="FNU66" s="141"/>
      <c r="FNV66" s="141"/>
      <c r="FNW66" s="142"/>
      <c r="FNX66" s="142"/>
      <c r="FNY66" s="143"/>
      <c r="FNZ66" s="144"/>
      <c r="FOA66" s="144"/>
      <c r="FOB66" s="144"/>
      <c r="FOC66" s="141"/>
      <c r="FOD66" s="141"/>
      <c r="FOE66" s="142"/>
      <c r="FOF66" s="142"/>
      <c r="FOG66" s="143"/>
      <c r="FOH66" s="144"/>
      <c r="FOI66" s="144"/>
      <c r="FOJ66" s="144"/>
      <c r="FOK66" s="141"/>
      <c r="FOL66" s="141"/>
      <c r="FOM66" s="142"/>
      <c r="FON66" s="142"/>
      <c r="FOO66" s="143"/>
      <c r="FOP66" s="144"/>
      <c r="FOQ66" s="144"/>
      <c r="FOR66" s="144"/>
      <c r="FOS66" s="141"/>
      <c r="FOT66" s="141"/>
      <c r="FOU66" s="142"/>
      <c r="FOV66" s="142"/>
      <c r="FOW66" s="143"/>
      <c r="FOX66" s="144"/>
      <c r="FOY66" s="144"/>
      <c r="FOZ66" s="144"/>
      <c r="FPA66" s="141"/>
      <c r="FPB66" s="141"/>
      <c r="FPC66" s="142"/>
      <c r="FPD66" s="142"/>
      <c r="FPE66" s="143"/>
      <c r="FPF66" s="144"/>
      <c r="FPG66" s="144"/>
      <c r="FPH66" s="144"/>
      <c r="FPI66" s="141"/>
      <c r="FPJ66" s="141"/>
      <c r="FPK66" s="142"/>
      <c r="FPL66" s="142"/>
      <c r="FPM66" s="143"/>
      <c r="FPN66" s="144"/>
      <c r="FPO66" s="144"/>
      <c r="FPP66" s="144"/>
      <c r="FPQ66" s="141"/>
      <c r="FPR66" s="141"/>
      <c r="FPS66" s="142"/>
      <c r="FPT66" s="142"/>
      <c r="FPU66" s="143"/>
      <c r="FPV66" s="144"/>
      <c r="FPW66" s="144"/>
      <c r="FPX66" s="144"/>
      <c r="FPY66" s="141"/>
      <c r="FPZ66" s="141"/>
      <c r="FQA66" s="142"/>
      <c r="FQB66" s="142"/>
      <c r="FQC66" s="143"/>
      <c r="FQD66" s="144"/>
      <c r="FQE66" s="144"/>
      <c r="FQF66" s="144"/>
      <c r="FQG66" s="141"/>
      <c r="FQH66" s="141"/>
      <c r="FQI66" s="142"/>
      <c r="FQJ66" s="142"/>
      <c r="FQK66" s="143"/>
      <c r="FQL66" s="144"/>
      <c r="FQM66" s="144"/>
      <c r="FQN66" s="144"/>
      <c r="FQO66" s="141"/>
      <c r="FQP66" s="141"/>
      <c r="FQQ66" s="142"/>
      <c r="FQR66" s="142"/>
      <c r="FQS66" s="143"/>
      <c r="FQT66" s="144"/>
      <c r="FQU66" s="144"/>
      <c r="FQV66" s="144"/>
      <c r="FQW66" s="141"/>
      <c r="FQX66" s="141"/>
      <c r="FQY66" s="142"/>
      <c r="FQZ66" s="142"/>
      <c r="FRA66" s="143"/>
      <c r="FRB66" s="144"/>
      <c r="FRC66" s="144"/>
      <c r="FRD66" s="144"/>
      <c r="FRE66" s="141"/>
      <c r="FRF66" s="141"/>
      <c r="FRG66" s="142"/>
      <c r="FRH66" s="142"/>
      <c r="FRI66" s="143"/>
      <c r="FRJ66" s="144"/>
      <c r="FRK66" s="144"/>
      <c r="FRL66" s="144"/>
      <c r="FRM66" s="141"/>
      <c r="FRN66" s="141"/>
      <c r="FRO66" s="142"/>
      <c r="FRP66" s="142"/>
      <c r="FRQ66" s="143"/>
      <c r="FRR66" s="144"/>
      <c r="FRS66" s="144"/>
      <c r="FRT66" s="144"/>
      <c r="FRU66" s="141"/>
      <c r="FRV66" s="141"/>
      <c r="FRW66" s="142"/>
      <c r="FRX66" s="142"/>
      <c r="FRY66" s="143"/>
      <c r="FRZ66" s="144"/>
      <c r="FSA66" s="144"/>
      <c r="FSB66" s="144"/>
      <c r="FSC66" s="141"/>
      <c r="FSD66" s="141"/>
      <c r="FSE66" s="142"/>
      <c r="FSF66" s="142"/>
      <c r="FSG66" s="143"/>
      <c r="FSH66" s="144"/>
      <c r="FSI66" s="144"/>
      <c r="FSJ66" s="144"/>
      <c r="FSK66" s="141"/>
      <c r="FSL66" s="141"/>
      <c r="FSM66" s="142"/>
      <c r="FSN66" s="142"/>
      <c r="FSO66" s="143"/>
      <c r="FSP66" s="144"/>
      <c r="FSQ66" s="144"/>
      <c r="FSR66" s="144"/>
      <c r="FSS66" s="141"/>
      <c r="FST66" s="141"/>
      <c r="FSU66" s="142"/>
      <c r="FSV66" s="142"/>
      <c r="FSW66" s="143"/>
      <c r="FSX66" s="144"/>
      <c r="FSY66" s="144"/>
      <c r="FSZ66" s="144"/>
      <c r="FTA66" s="141"/>
      <c r="FTB66" s="141"/>
      <c r="FTC66" s="142"/>
      <c r="FTD66" s="142"/>
      <c r="FTE66" s="143"/>
      <c r="FTF66" s="144"/>
      <c r="FTG66" s="144"/>
      <c r="FTH66" s="144"/>
      <c r="FTI66" s="141"/>
      <c r="FTJ66" s="141"/>
      <c r="FTK66" s="142"/>
      <c r="FTL66" s="142"/>
      <c r="FTM66" s="143"/>
      <c r="FTN66" s="144"/>
      <c r="FTO66" s="144"/>
      <c r="FTP66" s="144"/>
      <c r="FTQ66" s="141"/>
      <c r="FTR66" s="141"/>
      <c r="FTS66" s="142"/>
      <c r="FTT66" s="142"/>
      <c r="FTU66" s="143"/>
      <c r="FTV66" s="144"/>
      <c r="FTW66" s="144"/>
      <c r="FTX66" s="144"/>
      <c r="FTY66" s="141"/>
      <c r="FTZ66" s="141"/>
      <c r="FUA66" s="142"/>
      <c r="FUB66" s="142"/>
      <c r="FUC66" s="143"/>
      <c r="FUD66" s="144"/>
      <c r="FUE66" s="144"/>
      <c r="FUF66" s="144"/>
      <c r="FUG66" s="141"/>
      <c r="FUH66" s="141"/>
      <c r="FUI66" s="142"/>
      <c r="FUJ66" s="142"/>
      <c r="FUK66" s="143"/>
      <c r="FUL66" s="144"/>
      <c r="FUM66" s="144"/>
      <c r="FUN66" s="144"/>
      <c r="FUO66" s="141"/>
      <c r="FUP66" s="141"/>
      <c r="FUQ66" s="142"/>
      <c r="FUR66" s="142"/>
      <c r="FUS66" s="143"/>
      <c r="FUT66" s="144"/>
      <c r="FUU66" s="144"/>
      <c r="FUV66" s="144"/>
      <c r="FUW66" s="141"/>
      <c r="FUX66" s="141"/>
      <c r="FUY66" s="142"/>
      <c r="FUZ66" s="142"/>
      <c r="FVA66" s="143"/>
      <c r="FVB66" s="144"/>
      <c r="FVC66" s="144"/>
      <c r="FVD66" s="144"/>
      <c r="FVE66" s="141"/>
      <c r="FVF66" s="141"/>
      <c r="FVG66" s="142"/>
      <c r="FVH66" s="142"/>
      <c r="FVI66" s="143"/>
      <c r="FVJ66" s="144"/>
      <c r="FVK66" s="144"/>
      <c r="FVL66" s="144"/>
      <c r="FVM66" s="141"/>
      <c r="FVN66" s="141"/>
      <c r="FVO66" s="142"/>
      <c r="FVP66" s="142"/>
      <c r="FVQ66" s="143"/>
      <c r="FVR66" s="144"/>
      <c r="FVS66" s="144"/>
      <c r="FVT66" s="144"/>
      <c r="FVU66" s="141"/>
      <c r="FVV66" s="141"/>
      <c r="FVW66" s="142"/>
      <c r="FVX66" s="142"/>
      <c r="FVY66" s="143"/>
      <c r="FVZ66" s="144"/>
      <c r="FWA66" s="144"/>
      <c r="FWB66" s="144"/>
      <c r="FWC66" s="141"/>
      <c r="FWD66" s="141"/>
      <c r="FWE66" s="142"/>
      <c r="FWF66" s="142"/>
      <c r="FWG66" s="143"/>
      <c r="FWH66" s="144"/>
      <c r="FWI66" s="144"/>
      <c r="FWJ66" s="144"/>
      <c r="FWK66" s="141"/>
      <c r="FWL66" s="141"/>
      <c r="FWM66" s="142"/>
      <c r="FWN66" s="142"/>
      <c r="FWO66" s="143"/>
      <c r="FWP66" s="144"/>
      <c r="FWQ66" s="144"/>
      <c r="FWR66" s="144"/>
      <c r="FWS66" s="141"/>
      <c r="FWT66" s="141"/>
      <c r="FWU66" s="142"/>
      <c r="FWV66" s="142"/>
      <c r="FWW66" s="143"/>
      <c r="FWX66" s="144"/>
      <c r="FWY66" s="144"/>
      <c r="FWZ66" s="144"/>
      <c r="FXA66" s="141"/>
      <c r="FXB66" s="141"/>
      <c r="FXC66" s="142"/>
      <c r="FXD66" s="142"/>
      <c r="FXE66" s="143"/>
      <c r="FXF66" s="144"/>
      <c r="FXG66" s="144"/>
      <c r="FXH66" s="144"/>
      <c r="FXI66" s="141"/>
      <c r="FXJ66" s="141"/>
      <c r="FXK66" s="142"/>
      <c r="FXL66" s="142"/>
      <c r="FXM66" s="143"/>
      <c r="FXN66" s="144"/>
      <c r="FXO66" s="144"/>
      <c r="FXP66" s="144"/>
      <c r="FXQ66" s="141"/>
      <c r="FXR66" s="141"/>
      <c r="FXS66" s="142"/>
      <c r="FXT66" s="142"/>
      <c r="FXU66" s="143"/>
      <c r="FXV66" s="144"/>
      <c r="FXW66" s="144"/>
      <c r="FXX66" s="144"/>
      <c r="FXY66" s="141"/>
      <c r="FXZ66" s="141"/>
      <c r="FYA66" s="142"/>
      <c r="FYB66" s="142"/>
      <c r="FYC66" s="143"/>
      <c r="FYD66" s="144"/>
      <c r="FYE66" s="144"/>
      <c r="FYF66" s="144"/>
      <c r="FYG66" s="141"/>
      <c r="FYH66" s="141"/>
      <c r="FYI66" s="142"/>
      <c r="FYJ66" s="142"/>
      <c r="FYK66" s="143"/>
      <c r="FYL66" s="144"/>
      <c r="FYM66" s="144"/>
      <c r="FYN66" s="144"/>
      <c r="FYO66" s="141"/>
      <c r="FYP66" s="141"/>
      <c r="FYQ66" s="142"/>
      <c r="FYR66" s="142"/>
      <c r="FYS66" s="143"/>
      <c r="FYT66" s="144"/>
      <c r="FYU66" s="144"/>
      <c r="FYV66" s="144"/>
      <c r="FYW66" s="141"/>
      <c r="FYX66" s="141"/>
      <c r="FYY66" s="142"/>
      <c r="FYZ66" s="142"/>
      <c r="FZA66" s="143"/>
      <c r="FZB66" s="144"/>
      <c r="FZC66" s="144"/>
      <c r="FZD66" s="144"/>
      <c r="FZE66" s="141"/>
      <c r="FZF66" s="141"/>
      <c r="FZG66" s="142"/>
      <c r="FZH66" s="142"/>
      <c r="FZI66" s="143"/>
      <c r="FZJ66" s="144"/>
      <c r="FZK66" s="144"/>
      <c r="FZL66" s="144"/>
      <c r="FZM66" s="141"/>
      <c r="FZN66" s="141"/>
      <c r="FZO66" s="142"/>
      <c r="FZP66" s="142"/>
      <c r="FZQ66" s="143"/>
      <c r="FZR66" s="144"/>
      <c r="FZS66" s="144"/>
      <c r="FZT66" s="144"/>
      <c r="FZU66" s="141"/>
      <c r="FZV66" s="141"/>
      <c r="FZW66" s="142"/>
      <c r="FZX66" s="142"/>
      <c r="FZY66" s="143"/>
      <c r="FZZ66" s="144"/>
      <c r="GAA66" s="144"/>
      <c r="GAB66" s="144"/>
      <c r="GAC66" s="141"/>
      <c r="GAD66" s="141"/>
      <c r="GAE66" s="142"/>
      <c r="GAF66" s="142"/>
      <c r="GAG66" s="143"/>
      <c r="GAH66" s="144"/>
      <c r="GAI66" s="144"/>
      <c r="GAJ66" s="144"/>
      <c r="GAK66" s="141"/>
      <c r="GAL66" s="141"/>
      <c r="GAM66" s="142"/>
      <c r="GAN66" s="142"/>
      <c r="GAO66" s="143"/>
      <c r="GAP66" s="144"/>
      <c r="GAQ66" s="144"/>
      <c r="GAR66" s="144"/>
      <c r="GAS66" s="141"/>
      <c r="GAT66" s="141"/>
      <c r="GAU66" s="142"/>
      <c r="GAV66" s="142"/>
      <c r="GAW66" s="143"/>
      <c r="GAX66" s="144"/>
      <c r="GAY66" s="144"/>
      <c r="GAZ66" s="144"/>
      <c r="GBA66" s="141"/>
      <c r="GBB66" s="141"/>
      <c r="GBC66" s="142"/>
      <c r="GBD66" s="142"/>
      <c r="GBE66" s="143"/>
      <c r="GBF66" s="144"/>
      <c r="GBG66" s="144"/>
      <c r="GBH66" s="144"/>
      <c r="GBI66" s="141"/>
      <c r="GBJ66" s="141"/>
      <c r="GBK66" s="142"/>
      <c r="GBL66" s="142"/>
      <c r="GBM66" s="143"/>
      <c r="GBN66" s="144"/>
      <c r="GBO66" s="144"/>
      <c r="GBP66" s="144"/>
      <c r="GBQ66" s="141"/>
      <c r="GBR66" s="141"/>
      <c r="GBS66" s="142"/>
      <c r="GBT66" s="142"/>
      <c r="GBU66" s="143"/>
      <c r="GBV66" s="144"/>
      <c r="GBW66" s="144"/>
      <c r="GBX66" s="144"/>
      <c r="GBY66" s="141"/>
      <c r="GBZ66" s="141"/>
      <c r="GCA66" s="142"/>
      <c r="GCB66" s="142"/>
      <c r="GCC66" s="143"/>
      <c r="GCD66" s="144"/>
      <c r="GCE66" s="144"/>
      <c r="GCF66" s="144"/>
      <c r="GCG66" s="141"/>
      <c r="GCH66" s="141"/>
      <c r="GCI66" s="142"/>
      <c r="GCJ66" s="142"/>
      <c r="GCK66" s="143"/>
      <c r="GCL66" s="144"/>
      <c r="GCM66" s="144"/>
      <c r="GCN66" s="144"/>
      <c r="GCO66" s="141"/>
      <c r="GCP66" s="141"/>
      <c r="GCQ66" s="142"/>
      <c r="GCR66" s="142"/>
      <c r="GCS66" s="143"/>
      <c r="GCT66" s="144"/>
      <c r="GCU66" s="144"/>
      <c r="GCV66" s="144"/>
      <c r="GCW66" s="141"/>
      <c r="GCX66" s="141"/>
      <c r="GCY66" s="142"/>
      <c r="GCZ66" s="142"/>
      <c r="GDA66" s="143"/>
      <c r="GDB66" s="144"/>
      <c r="GDC66" s="144"/>
      <c r="GDD66" s="144"/>
      <c r="GDE66" s="141"/>
      <c r="GDF66" s="141"/>
      <c r="GDG66" s="142"/>
      <c r="GDH66" s="142"/>
      <c r="GDI66" s="143"/>
      <c r="GDJ66" s="144"/>
      <c r="GDK66" s="144"/>
      <c r="GDL66" s="144"/>
      <c r="GDM66" s="141"/>
      <c r="GDN66" s="141"/>
      <c r="GDO66" s="142"/>
      <c r="GDP66" s="142"/>
      <c r="GDQ66" s="143"/>
      <c r="GDR66" s="144"/>
      <c r="GDS66" s="144"/>
      <c r="GDT66" s="144"/>
      <c r="GDU66" s="141"/>
      <c r="GDV66" s="141"/>
      <c r="GDW66" s="142"/>
      <c r="GDX66" s="142"/>
      <c r="GDY66" s="143"/>
      <c r="GDZ66" s="144"/>
      <c r="GEA66" s="144"/>
      <c r="GEB66" s="144"/>
      <c r="GEC66" s="141"/>
      <c r="GED66" s="141"/>
      <c r="GEE66" s="142"/>
      <c r="GEF66" s="142"/>
      <c r="GEG66" s="143"/>
      <c r="GEH66" s="144"/>
      <c r="GEI66" s="144"/>
      <c r="GEJ66" s="144"/>
      <c r="GEK66" s="141"/>
      <c r="GEL66" s="141"/>
      <c r="GEM66" s="142"/>
      <c r="GEN66" s="142"/>
      <c r="GEO66" s="143"/>
      <c r="GEP66" s="144"/>
      <c r="GEQ66" s="144"/>
      <c r="GER66" s="144"/>
      <c r="GES66" s="141"/>
      <c r="GET66" s="141"/>
      <c r="GEU66" s="142"/>
      <c r="GEV66" s="142"/>
      <c r="GEW66" s="143"/>
      <c r="GEX66" s="144"/>
      <c r="GEY66" s="144"/>
      <c r="GEZ66" s="144"/>
      <c r="GFA66" s="141"/>
      <c r="GFB66" s="141"/>
      <c r="GFC66" s="142"/>
      <c r="GFD66" s="142"/>
      <c r="GFE66" s="143"/>
      <c r="GFF66" s="144"/>
      <c r="GFG66" s="144"/>
      <c r="GFH66" s="144"/>
      <c r="GFI66" s="141"/>
      <c r="GFJ66" s="141"/>
      <c r="GFK66" s="142"/>
      <c r="GFL66" s="142"/>
      <c r="GFM66" s="143"/>
      <c r="GFN66" s="144"/>
      <c r="GFO66" s="144"/>
      <c r="GFP66" s="144"/>
      <c r="GFQ66" s="141"/>
      <c r="GFR66" s="141"/>
      <c r="GFS66" s="142"/>
      <c r="GFT66" s="142"/>
      <c r="GFU66" s="143"/>
      <c r="GFV66" s="144"/>
      <c r="GFW66" s="144"/>
      <c r="GFX66" s="144"/>
      <c r="GFY66" s="141"/>
      <c r="GFZ66" s="141"/>
      <c r="GGA66" s="142"/>
      <c r="GGB66" s="142"/>
      <c r="GGC66" s="143"/>
      <c r="GGD66" s="144"/>
      <c r="GGE66" s="144"/>
      <c r="GGF66" s="144"/>
      <c r="GGG66" s="141"/>
      <c r="GGH66" s="141"/>
      <c r="GGI66" s="142"/>
      <c r="GGJ66" s="142"/>
      <c r="GGK66" s="143"/>
      <c r="GGL66" s="144"/>
      <c r="GGM66" s="144"/>
      <c r="GGN66" s="144"/>
      <c r="GGO66" s="141"/>
      <c r="GGP66" s="141"/>
      <c r="GGQ66" s="142"/>
      <c r="GGR66" s="142"/>
      <c r="GGS66" s="143"/>
      <c r="GGT66" s="144"/>
      <c r="GGU66" s="144"/>
      <c r="GGV66" s="144"/>
      <c r="GGW66" s="141"/>
      <c r="GGX66" s="141"/>
      <c r="GGY66" s="142"/>
      <c r="GGZ66" s="142"/>
      <c r="GHA66" s="143"/>
      <c r="GHB66" s="144"/>
      <c r="GHC66" s="144"/>
      <c r="GHD66" s="144"/>
      <c r="GHE66" s="141"/>
      <c r="GHF66" s="141"/>
      <c r="GHG66" s="142"/>
      <c r="GHH66" s="142"/>
      <c r="GHI66" s="143"/>
      <c r="GHJ66" s="144"/>
      <c r="GHK66" s="144"/>
      <c r="GHL66" s="144"/>
      <c r="GHM66" s="141"/>
      <c r="GHN66" s="141"/>
      <c r="GHO66" s="142"/>
      <c r="GHP66" s="142"/>
      <c r="GHQ66" s="143"/>
      <c r="GHR66" s="144"/>
      <c r="GHS66" s="144"/>
      <c r="GHT66" s="144"/>
      <c r="GHU66" s="141"/>
      <c r="GHV66" s="141"/>
      <c r="GHW66" s="142"/>
      <c r="GHX66" s="142"/>
      <c r="GHY66" s="143"/>
      <c r="GHZ66" s="144"/>
      <c r="GIA66" s="144"/>
      <c r="GIB66" s="144"/>
      <c r="GIC66" s="141"/>
      <c r="GID66" s="141"/>
      <c r="GIE66" s="142"/>
      <c r="GIF66" s="142"/>
      <c r="GIG66" s="143"/>
      <c r="GIH66" s="144"/>
      <c r="GII66" s="144"/>
      <c r="GIJ66" s="144"/>
      <c r="GIK66" s="141"/>
      <c r="GIL66" s="141"/>
      <c r="GIM66" s="142"/>
      <c r="GIN66" s="142"/>
      <c r="GIO66" s="143"/>
      <c r="GIP66" s="144"/>
      <c r="GIQ66" s="144"/>
      <c r="GIR66" s="144"/>
      <c r="GIS66" s="141"/>
      <c r="GIT66" s="141"/>
      <c r="GIU66" s="142"/>
      <c r="GIV66" s="142"/>
      <c r="GIW66" s="143"/>
      <c r="GIX66" s="144"/>
      <c r="GIY66" s="144"/>
      <c r="GIZ66" s="144"/>
      <c r="GJA66" s="141"/>
      <c r="GJB66" s="141"/>
      <c r="GJC66" s="142"/>
      <c r="GJD66" s="142"/>
      <c r="GJE66" s="143"/>
      <c r="GJF66" s="144"/>
      <c r="GJG66" s="144"/>
      <c r="GJH66" s="144"/>
      <c r="GJI66" s="141"/>
      <c r="GJJ66" s="141"/>
      <c r="GJK66" s="142"/>
      <c r="GJL66" s="142"/>
      <c r="GJM66" s="143"/>
      <c r="GJN66" s="144"/>
      <c r="GJO66" s="144"/>
      <c r="GJP66" s="144"/>
      <c r="GJQ66" s="141"/>
      <c r="GJR66" s="141"/>
      <c r="GJS66" s="142"/>
      <c r="GJT66" s="142"/>
      <c r="GJU66" s="143"/>
      <c r="GJV66" s="144"/>
      <c r="GJW66" s="144"/>
      <c r="GJX66" s="144"/>
      <c r="GJY66" s="141"/>
      <c r="GJZ66" s="141"/>
      <c r="GKA66" s="142"/>
      <c r="GKB66" s="142"/>
      <c r="GKC66" s="143"/>
      <c r="GKD66" s="144"/>
      <c r="GKE66" s="144"/>
      <c r="GKF66" s="144"/>
      <c r="GKG66" s="141"/>
      <c r="GKH66" s="141"/>
      <c r="GKI66" s="142"/>
      <c r="GKJ66" s="142"/>
      <c r="GKK66" s="143"/>
      <c r="GKL66" s="144"/>
      <c r="GKM66" s="144"/>
      <c r="GKN66" s="144"/>
      <c r="GKO66" s="141"/>
      <c r="GKP66" s="141"/>
      <c r="GKQ66" s="142"/>
      <c r="GKR66" s="142"/>
      <c r="GKS66" s="143"/>
      <c r="GKT66" s="144"/>
      <c r="GKU66" s="144"/>
      <c r="GKV66" s="144"/>
      <c r="GKW66" s="141"/>
      <c r="GKX66" s="141"/>
      <c r="GKY66" s="142"/>
      <c r="GKZ66" s="142"/>
      <c r="GLA66" s="143"/>
      <c r="GLB66" s="144"/>
      <c r="GLC66" s="144"/>
      <c r="GLD66" s="144"/>
      <c r="GLE66" s="141"/>
      <c r="GLF66" s="141"/>
      <c r="GLG66" s="142"/>
      <c r="GLH66" s="142"/>
      <c r="GLI66" s="143"/>
      <c r="GLJ66" s="144"/>
      <c r="GLK66" s="144"/>
      <c r="GLL66" s="144"/>
      <c r="GLM66" s="141"/>
      <c r="GLN66" s="141"/>
      <c r="GLO66" s="142"/>
      <c r="GLP66" s="142"/>
      <c r="GLQ66" s="143"/>
      <c r="GLR66" s="144"/>
      <c r="GLS66" s="144"/>
      <c r="GLT66" s="144"/>
      <c r="GLU66" s="141"/>
      <c r="GLV66" s="141"/>
      <c r="GLW66" s="142"/>
      <c r="GLX66" s="142"/>
      <c r="GLY66" s="143"/>
      <c r="GLZ66" s="144"/>
      <c r="GMA66" s="144"/>
      <c r="GMB66" s="144"/>
      <c r="GMC66" s="141"/>
      <c r="GMD66" s="141"/>
      <c r="GME66" s="142"/>
      <c r="GMF66" s="142"/>
      <c r="GMG66" s="143"/>
      <c r="GMH66" s="144"/>
      <c r="GMI66" s="144"/>
      <c r="GMJ66" s="144"/>
      <c r="GMK66" s="141"/>
      <c r="GML66" s="141"/>
      <c r="GMM66" s="142"/>
      <c r="GMN66" s="142"/>
      <c r="GMO66" s="143"/>
      <c r="GMP66" s="144"/>
      <c r="GMQ66" s="144"/>
      <c r="GMR66" s="144"/>
      <c r="GMS66" s="141"/>
      <c r="GMT66" s="141"/>
      <c r="GMU66" s="142"/>
      <c r="GMV66" s="142"/>
      <c r="GMW66" s="143"/>
      <c r="GMX66" s="144"/>
      <c r="GMY66" s="144"/>
      <c r="GMZ66" s="144"/>
      <c r="GNA66" s="141"/>
      <c r="GNB66" s="141"/>
      <c r="GNC66" s="142"/>
      <c r="GND66" s="142"/>
      <c r="GNE66" s="143"/>
      <c r="GNF66" s="144"/>
      <c r="GNG66" s="144"/>
      <c r="GNH66" s="144"/>
      <c r="GNI66" s="141"/>
      <c r="GNJ66" s="141"/>
      <c r="GNK66" s="142"/>
      <c r="GNL66" s="142"/>
      <c r="GNM66" s="143"/>
      <c r="GNN66" s="144"/>
      <c r="GNO66" s="144"/>
      <c r="GNP66" s="144"/>
      <c r="GNQ66" s="141"/>
      <c r="GNR66" s="141"/>
      <c r="GNS66" s="142"/>
      <c r="GNT66" s="142"/>
      <c r="GNU66" s="143"/>
      <c r="GNV66" s="144"/>
      <c r="GNW66" s="144"/>
      <c r="GNX66" s="144"/>
      <c r="GNY66" s="141"/>
      <c r="GNZ66" s="141"/>
      <c r="GOA66" s="142"/>
      <c r="GOB66" s="142"/>
      <c r="GOC66" s="143"/>
      <c r="GOD66" s="144"/>
      <c r="GOE66" s="144"/>
      <c r="GOF66" s="144"/>
      <c r="GOG66" s="141"/>
      <c r="GOH66" s="141"/>
      <c r="GOI66" s="142"/>
      <c r="GOJ66" s="142"/>
      <c r="GOK66" s="143"/>
      <c r="GOL66" s="144"/>
      <c r="GOM66" s="144"/>
      <c r="GON66" s="144"/>
      <c r="GOO66" s="141"/>
      <c r="GOP66" s="141"/>
      <c r="GOQ66" s="142"/>
      <c r="GOR66" s="142"/>
      <c r="GOS66" s="143"/>
      <c r="GOT66" s="144"/>
      <c r="GOU66" s="144"/>
      <c r="GOV66" s="144"/>
      <c r="GOW66" s="141"/>
      <c r="GOX66" s="141"/>
      <c r="GOY66" s="142"/>
      <c r="GOZ66" s="142"/>
      <c r="GPA66" s="143"/>
      <c r="GPB66" s="144"/>
      <c r="GPC66" s="144"/>
      <c r="GPD66" s="144"/>
      <c r="GPE66" s="141"/>
      <c r="GPF66" s="141"/>
      <c r="GPG66" s="142"/>
      <c r="GPH66" s="142"/>
      <c r="GPI66" s="143"/>
      <c r="GPJ66" s="144"/>
      <c r="GPK66" s="144"/>
      <c r="GPL66" s="144"/>
      <c r="GPM66" s="141"/>
      <c r="GPN66" s="141"/>
      <c r="GPO66" s="142"/>
      <c r="GPP66" s="142"/>
      <c r="GPQ66" s="143"/>
      <c r="GPR66" s="144"/>
      <c r="GPS66" s="144"/>
      <c r="GPT66" s="144"/>
      <c r="GPU66" s="141"/>
      <c r="GPV66" s="141"/>
      <c r="GPW66" s="142"/>
      <c r="GPX66" s="142"/>
      <c r="GPY66" s="143"/>
      <c r="GPZ66" s="144"/>
      <c r="GQA66" s="144"/>
      <c r="GQB66" s="144"/>
      <c r="GQC66" s="141"/>
      <c r="GQD66" s="141"/>
      <c r="GQE66" s="142"/>
      <c r="GQF66" s="142"/>
      <c r="GQG66" s="143"/>
      <c r="GQH66" s="144"/>
      <c r="GQI66" s="144"/>
      <c r="GQJ66" s="144"/>
      <c r="GQK66" s="141"/>
      <c r="GQL66" s="141"/>
      <c r="GQM66" s="142"/>
      <c r="GQN66" s="142"/>
      <c r="GQO66" s="143"/>
      <c r="GQP66" s="144"/>
      <c r="GQQ66" s="144"/>
      <c r="GQR66" s="144"/>
      <c r="GQS66" s="141"/>
      <c r="GQT66" s="141"/>
      <c r="GQU66" s="142"/>
      <c r="GQV66" s="142"/>
      <c r="GQW66" s="143"/>
      <c r="GQX66" s="144"/>
      <c r="GQY66" s="144"/>
      <c r="GQZ66" s="144"/>
      <c r="GRA66" s="141"/>
      <c r="GRB66" s="141"/>
      <c r="GRC66" s="142"/>
      <c r="GRD66" s="142"/>
      <c r="GRE66" s="143"/>
      <c r="GRF66" s="144"/>
      <c r="GRG66" s="144"/>
      <c r="GRH66" s="144"/>
      <c r="GRI66" s="141"/>
      <c r="GRJ66" s="141"/>
      <c r="GRK66" s="142"/>
      <c r="GRL66" s="142"/>
      <c r="GRM66" s="143"/>
      <c r="GRN66" s="144"/>
      <c r="GRO66" s="144"/>
      <c r="GRP66" s="144"/>
      <c r="GRQ66" s="141"/>
      <c r="GRR66" s="141"/>
      <c r="GRS66" s="142"/>
      <c r="GRT66" s="142"/>
      <c r="GRU66" s="143"/>
      <c r="GRV66" s="144"/>
      <c r="GRW66" s="144"/>
      <c r="GRX66" s="144"/>
      <c r="GRY66" s="141"/>
      <c r="GRZ66" s="141"/>
      <c r="GSA66" s="142"/>
      <c r="GSB66" s="142"/>
      <c r="GSC66" s="143"/>
      <c r="GSD66" s="144"/>
      <c r="GSE66" s="144"/>
      <c r="GSF66" s="144"/>
      <c r="GSG66" s="141"/>
      <c r="GSH66" s="141"/>
      <c r="GSI66" s="142"/>
      <c r="GSJ66" s="142"/>
      <c r="GSK66" s="143"/>
      <c r="GSL66" s="144"/>
      <c r="GSM66" s="144"/>
      <c r="GSN66" s="144"/>
      <c r="GSO66" s="141"/>
      <c r="GSP66" s="141"/>
      <c r="GSQ66" s="142"/>
      <c r="GSR66" s="142"/>
      <c r="GSS66" s="143"/>
      <c r="GST66" s="144"/>
      <c r="GSU66" s="144"/>
      <c r="GSV66" s="144"/>
      <c r="GSW66" s="141"/>
      <c r="GSX66" s="141"/>
      <c r="GSY66" s="142"/>
      <c r="GSZ66" s="142"/>
      <c r="GTA66" s="143"/>
      <c r="GTB66" s="144"/>
      <c r="GTC66" s="144"/>
      <c r="GTD66" s="144"/>
      <c r="GTE66" s="141"/>
      <c r="GTF66" s="141"/>
      <c r="GTG66" s="142"/>
      <c r="GTH66" s="142"/>
      <c r="GTI66" s="143"/>
      <c r="GTJ66" s="144"/>
      <c r="GTK66" s="144"/>
      <c r="GTL66" s="144"/>
      <c r="GTM66" s="141"/>
      <c r="GTN66" s="141"/>
      <c r="GTO66" s="142"/>
      <c r="GTP66" s="142"/>
      <c r="GTQ66" s="143"/>
      <c r="GTR66" s="144"/>
      <c r="GTS66" s="144"/>
      <c r="GTT66" s="144"/>
      <c r="GTU66" s="141"/>
      <c r="GTV66" s="141"/>
      <c r="GTW66" s="142"/>
      <c r="GTX66" s="142"/>
      <c r="GTY66" s="143"/>
      <c r="GTZ66" s="144"/>
      <c r="GUA66" s="144"/>
      <c r="GUB66" s="144"/>
      <c r="GUC66" s="141"/>
      <c r="GUD66" s="141"/>
      <c r="GUE66" s="142"/>
      <c r="GUF66" s="142"/>
      <c r="GUG66" s="143"/>
      <c r="GUH66" s="144"/>
      <c r="GUI66" s="144"/>
      <c r="GUJ66" s="144"/>
      <c r="GUK66" s="141"/>
      <c r="GUL66" s="141"/>
      <c r="GUM66" s="142"/>
      <c r="GUN66" s="142"/>
      <c r="GUO66" s="143"/>
      <c r="GUP66" s="144"/>
      <c r="GUQ66" s="144"/>
      <c r="GUR66" s="144"/>
      <c r="GUS66" s="141"/>
      <c r="GUT66" s="141"/>
      <c r="GUU66" s="142"/>
      <c r="GUV66" s="142"/>
      <c r="GUW66" s="143"/>
      <c r="GUX66" s="144"/>
      <c r="GUY66" s="144"/>
      <c r="GUZ66" s="144"/>
      <c r="GVA66" s="141"/>
      <c r="GVB66" s="141"/>
      <c r="GVC66" s="142"/>
      <c r="GVD66" s="142"/>
      <c r="GVE66" s="143"/>
      <c r="GVF66" s="144"/>
      <c r="GVG66" s="144"/>
      <c r="GVH66" s="144"/>
      <c r="GVI66" s="141"/>
      <c r="GVJ66" s="141"/>
      <c r="GVK66" s="142"/>
      <c r="GVL66" s="142"/>
      <c r="GVM66" s="143"/>
      <c r="GVN66" s="144"/>
      <c r="GVO66" s="144"/>
      <c r="GVP66" s="144"/>
      <c r="GVQ66" s="141"/>
      <c r="GVR66" s="141"/>
      <c r="GVS66" s="142"/>
      <c r="GVT66" s="142"/>
      <c r="GVU66" s="143"/>
      <c r="GVV66" s="144"/>
      <c r="GVW66" s="144"/>
      <c r="GVX66" s="144"/>
      <c r="GVY66" s="141"/>
      <c r="GVZ66" s="141"/>
      <c r="GWA66" s="142"/>
      <c r="GWB66" s="142"/>
      <c r="GWC66" s="143"/>
      <c r="GWD66" s="144"/>
      <c r="GWE66" s="144"/>
      <c r="GWF66" s="144"/>
      <c r="GWG66" s="141"/>
      <c r="GWH66" s="141"/>
      <c r="GWI66" s="142"/>
      <c r="GWJ66" s="142"/>
      <c r="GWK66" s="143"/>
      <c r="GWL66" s="144"/>
      <c r="GWM66" s="144"/>
      <c r="GWN66" s="144"/>
      <c r="GWO66" s="141"/>
      <c r="GWP66" s="141"/>
      <c r="GWQ66" s="142"/>
      <c r="GWR66" s="142"/>
      <c r="GWS66" s="143"/>
      <c r="GWT66" s="144"/>
      <c r="GWU66" s="144"/>
      <c r="GWV66" s="144"/>
      <c r="GWW66" s="141"/>
      <c r="GWX66" s="141"/>
      <c r="GWY66" s="142"/>
      <c r="GWZ66" s="142"/>
      <c r="GXA66" s="143"/>
      <c r="GXB66" s="144"/>
      <c r="GXC66" s="144"/>
      <c r="GXD66" s="144"/>
      <c r="GXE66" s="141"/>
      <c r="GXF66" s="141"/>
      <c r="GXG66" s="142"/>
      <c r="GXH66" s="142"/>
      <c r="GXI66" s="143"/>
      <c r="GXJ66" s="144"/>
      <c r="GXK66" s="144"/>
      <c r="GXL66" s="144"/>
      <c r="GXM66" s="141"/>
      <c r="GXN66" s="141"/>
      <c r="GXO66" s="142"/>
      <c r="GXP66" s="142"/>
      <c r="GXQ66" s="143"/>
      <c r="GXR66" s="144"/>
      <c r="GXS66" s="144"/>
      <c r="GXT66" s="144"/>
      <c r="GXU66" s="141"/>
      <c r="GXV66" s="141"/>
      <c r="GXW66" s="142"/>
      <c r="GXX66" s="142"/>
      <c r="GXY66" s="143"/>
      <c r="GXZ66" s="144"/>
      <c r="GYA66" s="144"/>
      <c r="GYB66" s="144"/>
      <c r="GYC66" s="141"/>
      <c r="GYD66" s="141"/>
      <c r="GYE66" s="142"/>
      <c r="GYF66" s="142"/>
      <c r="GYG66" s="143"/>
      <c r="GYH66" s="144"/>
      <c r="GYI66" s="144"/>
      <c r="GYJ66" s="144"/>
      <c r="GYK66" s="141"/>
      <c r="GYL66" s="141"/>
      <c r="GYM66" s="142"/>
      <c r="GYN66" s="142"/>
      <c r="GYO66" s="143"/>
      <c r="GYP66" s="144"/>
      <c r="GYQ66" s="144"/>
      <c r="GYR66" s="144"/>
      <c r="GYS66" s="141"/>
      <c r="GYT66" s="141"/>
      <c r="GYU66" s="142"/>
      <c r="GYV66" s="142"/>
      <c r="GYW66" s="143"/>
      <c r="GYX66" s="144"/>
      <c r="GYY66" s="144"/>
      <c r="GYZ66" s="144"/>
      <c r="GZA66" s="141"/>
      <c r="GZB66" s="141"/>
      <c r="GZC66" s="142"/>
      <c r="GZD66" s="142"/>
      <c r="GZE66" s="143"/>
      <c r="GZF66" s="144"/>
      <c r="GZG66" s="144"/>
      <c r="GZH66" s="144"/>
      <c r="GZI66" s="141"/>
      <c r="GZJ66" s="141"/>
      <c r="GZK66" s="142"/>
      <c r="GZL66" s="142"/>
      <c r="GZM66" s="143"/>
      <c r="GZN66" s="144"/>
      <c r="GZO66" s="144"/>
      <c r="GZP66" s="144"/>
      <c r="GZQ66" s="141"/>
      <c r="GZR66" s="141"/>
      <c r="GZS66" s="142"/>
      <c r="GZT66" s="142"/>
      <c r="GZU66" s="143"/>
      <c r="GZV66" s="144"/>
      <c r="GZW66" s="144"/>
      <c r="GZX66" s="144"/>
      <c r="GZY66" s="141"/>
      <c r="GZZ66" s="141"/>
      <c r="HAA66" s="142"/>
      <c r="HAB66" s="142"/>
      <c r="HAC66" s="143"/>
      <c r="HAD66" s="144"/>
      <c r="HAE66" s="144"/>
      <c r="HAF66" s="144"/>
      <c r="HAG66" s="141"/>
      <c r="HAH66" s="141"/>
      <c r="HAI66" s="142"/>
      <c r="HAJ66" s="142"/>
      <c r="HAK66" s="143"/>
      <c r="HAL66" s="144"/>
      <c r="HAM66" s="144"/>
      <c r="HAN66" s="144"/>
      <c r="HAO66" s="141"/>
      <c r="HAP66" s="141"/>
      <c r="HAQ66" s="142"/>
      <c r="HAR66" s="142"/>
      <c r="HAS66" s="143"/>
      <c r="HAT66" s="144"/>
      <c r="HAU66" s="144"/>
      <c r="HAV66" s="144"/>
      <c r="HAW66" s="141"/>
      <c r="HAX66" s="141"/>
      <c r="HAY66" s="142"/>
      <c r="HAZ66" s="142"/>
      <c r="HBA66" s="143"/>
      <c r="HBB66" s="144"/>
      <c r="HBC66" s="144"/>
      <c r="HBD66" s="144"/>
      <c r="HBE66" s="141"/>
      <c r="HBF66" s="141"/>
      <c r="HBG66" s="142"/>
      <c r="HBH66" s="142"/>
      <c r="HBI66" s="143"/>
      <c r="HBJ66" s="144"/>
      <c r="HBK66" s="144"/>
      <c r="HBL66" s="144"/>
      <c r="HBM66" s="141"/>
      <c r="HBN66" s="141"/>
      <c r="HBO66" s="142"/>
      <c r="HBP66" s="142"/>
      <c r="HBQ66" s="143"/>
      <c r="HBR66" s="144"/>
      <c r="HBS66" s="144"/>
      <c r="HBT66" s="144"/>
      <c r="HBU66" s="141"/>
      <c r="HBV66" s="141"/>
      <c r="HBW66" s="142"/>
      <c r="HBX66" s="142"/>
      <c r="HBY66" s="143"/>
      <c r="HBZ66" s="144"/>
      <c r="HCA66" s="144"/>
      <c r="HCB66" s="144"/>
      <c r="HCC66" s="141"/>
      <c r="HCD66" s="141"/>
      <c r="HCE66" s="142"/>
      <c r="HCF66" s="142"/>
      <c r="HCG66" s="143"/>
      <c r="HCH66" s="144"/>
      <c r="HCI66" s="144"/>
      <c r="HCJ66" s="144"/>
      <c r="HCK66" s="141"/>
      <c r="HCL66" s="141"/>
      <c r="HCM66" s="142"/>
      <c r="HCN66" s="142"/>
      <c r="HCO66" s="143"/>
      <c r="HCP66" s="144"/>
      <c r="HCQ66" s="144"/>
      <c r="HCR66" s="144"/>
      <c r="HCS66" s="141"/>
      <c r="HCT66" s="141"/>
      <c r="HCU66" s="142"/>
      <c r="HCV66" s="142"/>
      <c r="HCW66" s="143"/>
      <c r="HCX66" s="144"/>
      <c r="HCY66" s="144"/>
      <c r="HCZ66" s="144"/>
      <c r="HDA66" s="141"/>
      <c r="HDB66" s="141"/>
      <c r="HDC66" s="142"/>
      <c r="HDD66" s="142"/>
      <c r="HDE66" s="143"/>
      <c r="HDF66" s="144"/>
      <c r="HDG66" s="144"/>
      <c r="HDH66" s="144"/>
      <c r="HDI66" s="141"/>
      <c r="HDJ66" s="141"/>
      <c r="HDK66" s="142"/>
      <c r="HDL66" s="142"/>
      <c r="HDM66" s="143"/>
      <c r="HDN66" s="144"/>
      <c r="HDO66" s="144"/>
      <c r="HDP66" s="144"/>
      <c r="HDQ66" s="141"/>
      <c r="HDR66" s="141"/>
      <c r="HDS66" s="142"/>
      <c r="HDT66" s="142"/>
      <c r="HDU66" s="143"/>
      <c r="HDV66" s="144"/>
      <c r="HDW66" s="144"/>
      <c r="HDX66" s="144"/>
      <c r="HDY66" s="141"/>
      <c r="HDZ66" s="141"/>
      <c r="HEA66" s="142"/>
      <c r="HEB66" s="142"/>
      <c r="HEC66" s="143"/>
      <c r="HED66" s="144"/>
      <c r="HEE66" s="144"/>
      <c r="HEF66" s="144"/>
      <c r="HEG66" s="141"/>
      <c r="HEH66" s="141"/>
      <c r="HEI66" s="142"/>
      <c r="HEJ66" s="142"/>
      <c r="HEK66" s="143"/>
      <c r="HEL66" s="144"/>
      <c r="HEM66" s="144"/>
      <c r="HEN66" s="144"/>
      <c r="HEO66" s="141"/>
      <c r="HEP66" s="141"/>
      <c r="HEQ66" s="142"/>
      <c r="HER66" s="142"/>
      <c r="HES66" s="143"/>
      <c r="HET66" s="144"/>
      <c r="HEU66" s="144"/>
      <c r="HEV66" s="144"/>
      <c r="HEW66" s="141"/>
      <c r="HEX66" s="141"/>
      <c r="HEY66" s="142"/>
      <c r="HEZ66" s="142"/>
      <c r="HFA66" s="143"/>
      <c r="HFB66" s="144"/>
      <c r="HFC66" s="144"/>
      <c r="HFD66" s="144"/>
      <c r="HFE66" s="141"/>
      <c r="HFF66" s="141"/>
      <c r="HFG66" s="142"/>
      <c r="HFH66" s="142"/>
      <c r="HFI66" s="143"/>
      <c r="HFJ66" s="144"/>
      <c r="HFK66" s="144"/>
      <c r="HFL66" s="144"/>
      <c r="HFM66" s="141"/>
      <c r="HFN66" s="141"/>
      <c r="HFO66" s="142"/>
      <c r="HFP66" s="142"/>
      <c r="HFQ66" s="143"/>
      <c r="HFR66" s="144"/>
      <c r="HFS66" s="144"/>
      <c r="HFT66" s="144"/>
      <c r="HFU66" s="141"/>
      <c r="HFV66" s="141"/>
      <c r="HFW66" s="142"/>
      <c r="HFX66" s="142"/>
      <c r="HFY66" s="143"/>
      <c r="HFZ66" s="144"/>
      <c r="HGA66" s="144"/>
      <c r="HGB66" s="144"/>
      <c r="HGC66" s="141"/>
      <c r="HGD66" s="141"/>
      <c r="HGE66" s="142"/>
      <c r="HGF66" s="142"/>
      <c r="HGG66" s="143"/>
      <c r="HGH66" s="144"/>
      <c r="HGI66" s="144"/>
      <c r="HGJ66" s="144"/>
      <c r="HGK66" s="141"/>
      <c r="HGL66" s="141"/>
      <c r="HGM66" s="142"/>
      <c r="HGN66" s="142"/>
      <c r="HGO66" s="143"/>
      <c r="HGP66" s="144"/>
      <c r="HGQ66" s="144"/>
      <c r="HGR66" s="144"/>
      <c r="HGS66" s="141"/>
      <c r="HGT66" s="141"/>
      <c r="HGU66" s="142"/>
      <c r="HGV66" s="142"/>
      <c r="HGW66" s="143"/>
      <c r="HGX66" s="144"/>
      <c r="HGY66" s="144"/>
      <c r="HGZ66" s="144"/>
      <c r="HHA66" s="141"/>
      <c r="HHB66" s="141"/>
      <c r="HHC66" s="142"/>
      <c r="HHD66" s="142"/>
      <c r="HHE66" s="143"/>
      <c r="HHF66" s="144"/>
      <c r="HHG66" s="144"/>
      <c r="HHH66" s="144"/>
      <c r="HHI66" s="141"/>
      <c r="HHJ66" s="141"/>
      <c r="HHK66" s="142"/>
      <c r="HHL66" s="142"/>
      <c r="HHM66" s="143"/>
      <c r="HHN66" s="144"/>
      <c r="HHO66" s="144"/>
      <c r="HHP66" s="144"/>
      <c r="HHQ66" s="141"/>
      <c r="HHR66" s="141"/>
      <c r="HHS66" s="142"/>
      <c r="HHT66" s="142"/>
      <c r="HHU66" s="143"/>
      <c r="HHV66" s="144"/>
      <c r="HHW66" s="144"/>
      <c r="HHX66" s="144"/>
      <c r="HHY66" s="141"/>
      <c r="HHZ66" s="141"/>
      <c r="HIA66" s="142"/>
      <c r="HIB66" s="142"/>
      <c r="HIC66" s="143"/>
      <c r="HID66" s="144"/>
      <c r="HIE66" s="144"/>
      <c r="HIF66" s="144"/>
      <c r="HIG66" s="141"/>
      <c r="HIH66" s="141"/>
      <c r="HII66" s="142"/>
      <c r="HIJ66" s="142"/>
      <c r="HIK66" s="143"/>
      <c r="HIL66" s="144"/>
      <c r="HIM66" s="144"/>
      <c r="HIN66" s="144"/>
      <c r="HIO66" s="141"/>
      <c r="HIP66" s="141"/>
      <c r="HIQ66" s="142"/>
      <c r="HIR66" s="142"/>
      <c r="HIS66" s="143"/>
      <c r="HIT66" s="144"/>
      <c r="HIU66" s="144"/>
      <c r="HIV66" s="144"/>
      <c r="HIW66" s="141"/>
      <c r="HIX66" s="141"/>
      <c r="HIY66" s="142"/>
      <c r="HIZ66" s="142"/>
      <c r="HJA66" s="143"/>
      <c r="HJB66" s="144"/>
      <c r="HJC66" s="144"/>
      <c r="HJD66" s="144"/>
      <c r="HJE66" s="141"/>
      <c r="HJF66" s="141"/>
      <c r="HJG66" s="142"/>
      <c r="HJH66" s="142"/>
      <c r="HJI66" s="143"/>
      <c r="HJJ66" s="144"/>
      <c r="HJK66" s="144"/>
      <c r="HJL66" s="144"/>
      <c r="HJM66" s="141"/>
      <c r="HJN66" s="141"/>
      <c r="HJO66" s="142"/>
      <c r="HJP66" s="142"/>
      <c r="HJQ66" s="143"/>
      <c r="HJR66" s="144"/>
      <c r="HJS66" s="144"/>
      <c r="HJT66" s="144"/>
      <c r="HJU66" s="141"/>
      <c r="HJV66" s="141"/>
      <c r="HJW66" s="142"/>
      <c r="HJX66" s="142"/>
      <c r="HJY66" s="143"/>
      <c r="HJZ66" s="144"/>
      <c r="HKA66" s="144"/>
      <c r="HKB66" s="144"/>
      <c r="HKC66" s="141"/>
      <c r="HKD66" s="141"/>
      <c r="HKE66" s="142"/>
      <c r="HKF66" s="142"/>
      <c r="HKG66" s="143"/>
      <c r="HKH66" s="144"/>
      <c r="HKI66" s="144"/>
      <c r="HKJ66" s="144"/>
      <c r="HKK66" s="141"/>
      <c r="HKL66" s="141"/>
      <c r="HKM66" s="142"/>
      <c r="HKN66" s="142"/>
      <c r="HKO66" s="143"/>
      <c r="HKP66" s="144"/>
      <c r="HKQ66" s="144"/>
      <c r="HKR66" s="144"/>
      <c r="HKS66" s="141"/>
      <c r="HKT66" s="141"/>
      <c r="HKU66" s="142"/>
      <c r="HKV66" s="142"/>
      <c r="HKW66" s="143"/>
      <c r="HKX66" s="144"/>
      <c r="HKY66" s="144"/>
      <c r="HKZ66" s="144"/>
      <c r="HLA66" s="141"/>
      <c r="HLB66" s="141"/>
      <c r="HLC66" s="142"/>
      <c r="HLD66" s="142"/>
      <c r="HLE66" s="143"/>
      <c r="HLF66" s="144"/>
      <c r="HLG66" s="144"/>
      <c r="HLH66" s="144"/>
      <c r="HLI66" s="141"/>
      <c r="HLJ66" s="141"/>
      <c r="HLK66" s="142"/>
      <c r="HLL66" s="142"/>
      <c r="HLM66" s="143"/>
      <c r="HLN66" s="144"/>
      <c r="HLO66" s="144"/>
      <c r="HLP66" s="144"/>
      <c r="HLQ66" s="141"/>
      <c r="HLR66" s="141"/>
      <c r="HLS66" s="142"/>
      <c r="HLT66" s="142"/>
      <c r="HLU66" s="143"/>
      <c r="HLV66" s="144"/>
      <c r="HLW66" s="144"/>
      <c r="HLX66" s="144"/>
      <c r="HLY66" s="141"/>
      <c r="HLZ66" s="141"/>
      <c r="HMA66" s="142"/>
      <c r="HMB66" s="142"/>
      <c r="HMC66" s="143"/>
      <c r="HMD66" s="144"/>
      <c r="HME66" s="144"/>
      <c r="HMF66" s="144"/>
      <c r="HMG66" s="141"/>
      <c r="HMH66" s="141"/>
      <c r="HMI66" s="142"/>
      <c r="HMJ66" s="142"/>
      <c r="HMK66" s="143"/>
      <c r="HML66" s="144"/>
      <c r="HMM66" s="144"/>
      <c r="HMN66" s="144"/>
      <c r="HMO66" s="141"/>
      <c r="HMP66" s="141"/>
      <c r="HMQ66" s="142"/>
      <c r="HMR66" s="142"/>
      <c r="HMS66" s="143"/>
      <c r="HMT66" s="144"/>
      <c r="HMU66" s="144"/>
      <c r="HMV66" s="144"/>
      <c r="HMW66" s="141"/>
      <c r="HMX66" s="141"/>
      <c r="HMY66" s="142"/>
      <c r="HMZ66" s="142"/>
      <c r="HNA66" s="143"/>
      <c r="HNB66" s="144"/>
      <c r="HNC66" s="144"/>
      <c r="HND66" s="144"/>
      <c r="HNE66" s="141"/>
      <c r="HNF66" s="141"/>
      <c r="HNG66" s="142"/>
      <c r="HNH66" s="142"/>
      <c r="HNI66" s="143"/>
      <c r="HNJ66" s="144"/>
      <c r="HNK66" s="144"/>
      <c r="HNL66" s="144"/>
      <c r="HNM66" s="141"/>
      <c r="HNN66" s="141"/>
      <c r="HNO66" s="142"/>
      <c r="HNP66" s="142"/>
      <c r="HNQ66" s="143"/>
      <c r="HNR66" s="144"/>
      <c r="HNS66" s="144"/>
      <c r="HNT66" s="144"/>
      <c r="HNU66" s="141"/>
      <c r="HNV66" s="141"/>
      <c r="HNW66" s="142"/>
      <c r="HNX66" s="142"/>
      <c r="HNY66" s="143"/>
      <c r="HNZ66" s="144"/>
      <c r="HOA66" s="144"/>
      <c r="HOB66" s="144"/>
      <c r="HOC66" s="141"/>
      <c r="HOD66" s="141"/>
      <c r="HOE66" s="142"/>
      <c r="HOF66" s="142"/>
      <c r="HOG66" s="143"/>
      <c r="HOH66" s="144"/>
      <c r="HOI66" s="144"/>
      <c r="HOJ66" s="144"/>
      <c r="HOK66" s="141"/>
      <c r="HOL66" s="141"/>
      <c r="HOM66" s="142"/>
      <c r="HON66" s="142"/>
      <c r="HOO66" s="143"/>
      <c r="HOP66" s="144"/>
      <c r="HOQ66" s="144"/>
      <c r="HOR66" s="144"/>
      <c r="HOS66" s="141"/>
      <c r="HOT66" s="141"/>
      <c r="HOU66" s="142"/>
      <c r="HOV66" s="142"/>
      <c r="HOW66" s="143"/>
      <c r="HOX66" s="144"/>
      <c r="HOY66" s="144"/>
      <c r="HOZ66" s="144"/>
      <c r="HPA66" s="141"/>
      <c r="HPB66" s="141"/>
      <c r="HPC66" s="142"/>
      <c r="HPD66" s="142"/>
      <c r="HPE66" s="143"/>
      <c r="HPF66" s="144"/>
      <c r="HPG66" s="144"/>
      <c r="HPH66" s="144"/>
      <c r="HPI66" s="141"/>
      <c r="HPJ66" s="141"/>
      <c r="HPK66" s="142"/>
      <c r="HPL66" s="142"/>
      <c r="HPM66" s="143"/>
      <c r="HPN66" s="144"/>
      <c r="HPO66" s="144"/>
      <c r="HPP66" s="144"/>
      <c r="HPQ66" s="141"/>
      <c r="HPR66" s="141"/>
      <c r="HPS66" s="142"/>
      <c r="HPT66" s="142"/>
      <c r="HPU66" s="143"/>
      <c r="HPV66" s="144"/>
      <c r="HPW66" s="144"/>
      <c r="HPX66" s="144"/>
      <c r="HPY66" s="141"/>
      <c r="HPZ66" s="141"/>
      <c r="HQA66" s="142"/>
      <c r="HQB66" s="142"/>
      <c r="HQC66" s="143"/>
      <c r="HQD66" s="144"/>
      <c r="HQE66" s="144"/>
      <c r="HQF66" s="144"/>
      <c r="HQG66" s="141"/>
      <c r="HQH66" s="141"/>
      <c r="HQI66" s="142"/>
      <c r="HQJ66" s="142"/>
      <c r="HQK66" s="143"/>
      <c r="HQL66" s="144"/>
      <c r="HQM66" s="144"/>
      <c r="HQN66" s="144"/>
      <c r="HQO66" s="141"/>
      <c r="HQP66" s="141"/>
      <c r="HQQ66" s="142"/>
      <c r="HQR66" s="142"/>
      <c r="HQS66" s="143"/>
      <c r="HQT66" s="144"/>
      <c r="HQU66" s="144"/>
      <c r="HQV66" s="144"/>
      <c r="HQW66" s="141"/>
      <c r="HQX66" s="141"/>
      <c r="HQY66" s="142"/>
      <c r="HQZ66" s="142"/>
      <c r="HRA66" s="143"/>
      <c r="HRB66" s="144"/>
      <c r="HRC66" s="144"/>
      <c r="HRD66" s="144"/>
      <c r="HRE66" s="141"/>
      <c r="HRF66" s="141"/>
      <c r="HRG66" s="142"/>
      <c r="HRH66" s="142"/>
      <c r="HRI66" s="143"/>
      <c r="HRJ66" s="144"/>
      <c r="HRK66" s="144"/>
      <c r="HRL66" s="144"/>
      <c r="HRM66" s="141"/>
      <c r="HRN66" s="141"/>
      <c r="HRO66" s="142"/>
      <c r="HRP66" s="142"/>
      <c r="HRQ66" s="143"/>
      <c r="HRR66" s="144"/>
      <c r="HRS66" s="144"/>
      <c r="HRT66" s="144"/>
      <c r="HRU66" s="141"/>
      <c r="HRV66" s="141"/>
      <c r="HRW66" s="142"/>
      <c r="HRX66" s="142"/>
      <c r="HRY66" s="143"/>
      <c r="HRZ66" s="144"/>
      <c r="HSA66" s="144"/>
      <c r="HSB66" s="144"/>
      <c r="HSC66" s="141"/>
      <c r="HSD66" s="141"/>
      <c r="HSE66" s="142"/>
      <c r="HSF66" s="142"/>
      <c r="HSG66" s="143"/>
      <c r="HSH66" s="144"/>
      <c r="HSI66" s="144"/>
      <c r="HSJ66" s="144"/>
      <c r="HSK66" s="141"/>
      <c r="HSL66" s="141"/>
      <c r="HSM66" s="142"/>
      <c r="HSN66" s="142"/>
      <c r="HSO66" s="143"/>
      <c r="HSP66" s="144"/>
      <c r="HSQ66" s="144"/>
      <c r="HSR66" s="144"/>
      <c r="HSS66" s="141"/>
      <c r="HST66" s="141"/>
      <c r="HSU66" s="142"/>
      <c r="HSV66" s="142"/>
      <c r="HSW66" s="143"/>
      <c r="HSX66" s="144"/>
      <c r="HSY66" s="144"/>
      <c r="HSZ66" s="144"/>
      <c r="HTA66" s="141"/>
      <c r="HTB66" s="141"/>
      <c r="HTC66" s="142"/>
      <c r="HTD66" s="142"/>
      <c r="HTE66" s="143"/>
      <c r="HTF66" s="144"/>
      <c r="HTG66" s="144"/>
      <c r="HTH66" s="144"/>
      <c r="HTI66" s="141"/>
      <c r="HTJ66" s="141"/>
      <c r="HTK66" s="142"/>
      <c r="HTL66" s="142"/>
      <c r="HTM66" s="143"/>
      <c r="HTN66" s="144"/>
      <c r="HTO66" s="144"/>
      <c r="HTP66" s="144"/>
      <c r="HTQ66" s="141"/>
      <c r="HTR66" s="141"/>
      <c r="HTS66" s="142"/>
      <c r="HTT66" s="142"/>
      <c r="HTU66" s="143"/>
      <c r="HTV66" s="144"/>
      <c r="HTW66" s="144"/>
      <c r="HTX66" s="144"/>
      <c r="HTY66" s="141"/>
      <c r="HTZ66" s="141"/>
      <c r="HUA66" s="142"/>
      <c r="HUB66" s="142"/>
      <c r="HUC66" s="143"/>
      <c r="HUD66" s="144"/>
      <c r="HUE66" s="144"/>
      <c r="HUF66" s="144"/>
      <c r="HUG66" s="141"/>
      <c r="HUH66" s="141"/>
      <c r="HUI66" s="142"/>
      <c r="HUJ66" s="142"/>
      <c r="HUK66" s="143"/>
      <c r="HUL66" s="144"/>
      <c r="HUM66" s="144"/>
      <c r="HUN66" s="144"/>
      <c r="HUO66" s="141"/>
      <c r="HUP66" s="141"/>
      <c r="HUQ66" s="142"/>
      <c r="HUR66" s="142"/>
      <c r="HUS66" s="143"/>
      <c r="HUT66" s="144"/>
      <c r="HUU66" s="144"/>
      <c r="HUV66" s="144"/>
      <c r="HUW66" s="141"/>
      <c r="HUX66" s="141"/>
      <c r="HUY66" s="142"/>
      <c r="HUZ66" s="142"/>
      <c r="HVA66" s="143"/>
      <c r="HVB66" s="144"/>
      <c r="HVC66" s="144"/>
      <c r="HVD66" s="144"/>
      <c r="HVE66" s="141"/>
      <c r="HVF66" s="141"/>
      <c r="HVG66" s="142"/>
      <c r="HVH66" s="142"/>
      <c r="HVI66" s="143"/>
      <c r="HVJ66" s="144"/>
      <c r="HVK66" s="144"/>
      <c r="HVL66" s="144"/>
      <c r="HVM66" s="141"/>
      <c r="HVN66" s="141"/>
      <c r="HVO66" s="142"/>
      <c r="HVP66" s="142"/>
      <c r="HVQ66" s="143"/>
      <c r="HVR66" s="144"/>
      <c r="HVS66" s="144"/>
      <c r="HVT66" s="144"/>
      <c r="HVU66" s="141"/>
      <c r="HVV66" s="141"/>
      <c r="HVW66" s="142"/>
      <c r="HVX66" s="142"/>
      <c r="HVY66" s="143"/>
      <c r="HVZ66" s="144"/>
      <c r="HWA66" s="144"/>
      <c r="HWB66" s="144"/>
      <c r="HWC66" s="141"/>
      <c r="HWD66" s="141"/>
      <c r="HWE66" s="142"/>
      <c r="HWF66" s="142"/>
      <c r="HWG66" s="143"/>
      <c r="HWH66" s="144"/>
      <c r="HWI66" s="144"/>
      <c r="HWJ66" s="144"/>
      <c r="HWK66" s="141"/>
      <c r="HWL66" s="141"/>
      <c r="HWM66" s="142"/>
      <c r="HWN66" s="142"/>
      <c r="HWO66" s="143"/>
      <c r="HWP66" s="144"/>
      <c r="HWQ66" s="144"/>
      <c r="HWR66" s="144"/>
      <c r="HWS66" s="141"/>
      <c r="HWT66" s="141"/>
      <c r="HWU66" s="142"/>
      <c r="HWV66" s="142"/>
      <c r="HWW66" s="143"/>
      <c r="HWX66" s="144"/>
      <c r="HWY66" s="144"/>
      <c r="HWZ66" s="144"/>
      <c r="HXA66" s="141"/>
      <c r="HXB66" s="141"/>
      <c r="HXC66" s="142"/>
      <c r="HXD66" s="142"/>
      <c r="HXE66" s="143"/>
      <c r="HXF66" s="144"/>
      <c r="HXG66" s="144"/>
      <c r="HXH66" s="144"/>
      <c r="HXI66" s="141"/>
      <c r="HXJ66" s="141"/>
      <c r="HXK66" s="142"/>
      <c r="HXL66" s="142"/>
      <c r="HXM66" s="143"/>
      <c r="HXN66" s="144"/>
      <c r="HXO66" s="144"/>
      <c r="HXP66" s="144"/>
      <c r="HXQ66" s="141"/>
      <c r="HXR66" s="141"/>
      <c r="HXS66" s="142"/>
      <c r="HXT66" s="142"/>
      <c r="HXU66" s="143"/>
      <c r="HXV66" s="144"/>
      <c r="HXW66" s="144"/>
      <c r="HXX66" s="144"/>
      <c r="HXY66" s="141"/>
      <c r="HXZ66" s="141"/>
      <c r="HYA66" s="142"/>
      <c r="HYB66" s="142"/>
      <c r="HYC66" s="143"/>
      <c r="HYD66" s="144"/>
      <c r="HYE66" s="144"/>
      <c r="HYF66" s="144"/>
      <c r="HYG66" s="141"/>
      <c r="HYH66" s="141"/>
      <c r="HYI66" s="142"/>
      <c r="HYJ66" s="142"/>
      <c r="HYK66" s="143"/>
      <c r="HYL66" s="144"/>
      <c r="HYM66" s="144"/>
      <c r="HYN66" s="144"/>
      <c r="HYO66" s="141"/>
      <c r="HYP66" s="141"/>
      <c r="HYQ66" s="142"/>
      <c r="HYR66" s="142"/>
      <c r="HYS66" s="143"/>
      <c r="HYT66" s="144"/>
      <c r="HYU66" s="144"/>
      <c r="HYV66" s="144"/>
      <c r="HYW66" s="141"/>
      <c r="HYX66" s="141"/>
      <c r="HYY66" s="142"/>
      <c r="HYZ66" s="142"/>
      <c r="HZA66" s="143"/>
      <c r="HZB66" s="144"/>
      <c r="HZC66" s="144"/>
      <c r="HZD66" s="144"/>
      <c r="HZE66" s="141"/>
      <c r="HZF66" s="141"/>
      <c r="HZG66" s="142"/>
      <c r="HZH66" s="142"/>
      <c r="HZI66" s="143"/>
      <c r="HZJ66" s="144"/>
      <c r="HZK66" s="144"/>
      <c r="HZL66" s="144"/>
      <c r="HZM66" s="141"/>
      <c r="HZN66" s="141"/>
      <c r="HZO66" s="142"/>
      <c r="HZP66" s="142"/>
      <c r="HZQ66" s="143"/>
      <c r="HZR66" s="144"/>
      <c r="HZS66" s="144"/>
      <c r="HZT66" s="144"/>
      <c r="HZU66" s="141"/>
      <c r="HZV66" s="141"/>
      <c r="HZW66" s="142"/>
      <c r="HZX66" s="142"/>
      <c r="HZY66" s="143"/>
      <c r="HZZ66" s="144"/>
      <c r="IAA66" s="144"/>
      <c r="IAB66" s="144"/>
      <c r="IAC66" s="141"/>
      <c r="IAD66" s="141"/>
      <c r="IAE66" s="142"/>
      <c r="IAF66" s="142"/>
      <c r="IAG66" s="143"/>
      <c r="IAH66" s="144"/>
      <c r="IAI66" s="144"/>
      <c r="IAJ66" s="144"/>
      <c r="IAK66" s="141"/>
      <c r="IAL66" s="141"/>
      <c r="IAM66" s="142"/>
      <c r="IAN66" s="142"/>
      <c r="IAO66" s="143"/>
      <c r="IAP66" s="144"/>
      <c r="IAQ66" s="144"/>
      <c r="IAR66" s="144"/>
      <c r="IAS66" s="141"/>
      <c r="IAT66" s="141"/>
      <c r="IAU66" s="142"/>
      <c r="IAV66" s="142"/>
      <c r="IAW66" s="143"/>
      <c r="IAX66" s="144"/>
      <c r="IAY66" s="144"/>
      <c r="IAZ66" s="144"/>
      <c r="IBA66" s="141"/>
      <c r="IBB66" s="141"/>
      <c r="IBC66" s="142"/>
      <c r="IBD66" s="142"/>
      <c r="IBE66" s="143"/>
      <c r="IBF66" s="144"/>
      <c r="IBG66" s="144"/>
      <c r="IBH66" s="144"/>
      <c r="IBI66" s="141"/>
      <c r="IBJ66" s="141"/>
      <c r="IBK66" s="142"/>
      <c r="IBL66" s="142"/>
      <c r="IBM66" s="143"/>
      <c r="IBN66" s="144"/>
      <c r="IBO66" s="144"/>
      <c r="IBP66" s="144"/>
      <c r="IBQ66" s="141"/>
      <c r="IBR66" s="141"/>
      <c r="IBS66" s="142"/>
      <c r="IBT66" s="142"/>
      <c r="IBU66" s="143"/>
      <c r="IBV66" s="144"/>
      <c r="IBW66" s="144"/>
      <c r="IBX66" s="144"/>
      <c r="IBY66" s="141"/>
      <c r="IBZ66" s="141"/>
      <c r="ICA66" s="142"/>
      <c r="ICB66" s="142"/>
      <c r="ICC66" s="143"/>
      <c r="ICD66" s="144"/>
      <c r="ICE66" s="144"/>
      <c r="ICF66" s="144"/>
      <c r="ICG66" s="141"/>
      <c r="ICH66" s="141"/>
      <c r="ICI66" s="142"/>
      <c r="ICJ66" s="142"/>
      <c r="ICK66" s="143"/>
      <c r="ICL66" s="144"/>
      <c r="ICM66" s="144"/>
      <c r="ICN66" s="144"/>
      <c r="ICO66" s="141"/>
      <c r="ICP66" s="141"/>
      <c r="ICQ66" s="142"/>
      <c r="ICR66" s="142"/>
      <c r="ICS66" s="143"/>
      <c r="ICT66" s="144"/>
      <c r="ICU66" s="144"/>
      <c r="ICV66" s="144"/>
      <c r="ICW66" s="141"/>
      <c r="ICX66" s="141"/>
      <c r="ICY66" s="142"/>
      <c r="ICZ66" s="142"/>
      <c r="IDA66" s="143"/>
      <c r="IDB66" s="144"/>
      <c r="IDC66" s="144"/>
      <c r="IDD66" s="144"/>
      <c r="IDE66" s="141"/>
      <c r="IDF66" s="141"/>
      <c r="IDG66" s="142"/>
      <c r="IDH66" s="142"/>
      <c r="IDI66" s="143"/>
      <c r="IDJ66" s="144"/>
      <c r="IDK66" s="144"/>
      <c r="IDL66" s="144"/>
      <c r="IDM66" s="141"/>
      <c r="IDN66" s="141"/>
      <c r="IDO66" s="142"/>
      <c r="IDP66" s="142"/>
      <c r="IDQ66" s="143"/>
      <c r="IDR66" s="144"/>
      <c r="IDS66" s="144"/>
      <c r="IDT66" s="144"/>
      <c r="IDU66" s="141"/>
      <c r="IDV66" s="141"/>
      <c r="IDW66" s="142"/>
      <c r="IDX66" s="142"/>
      <c r="IDY66" s="143"/>
      <c r="IDZ66" s="144"/>
      <c r="IEA66" s="144"/>
      <c r="IEB66" s="144"/>
      <c r="IEC66" s="141"/>
      <c r="IED66" s="141"/>
      <c r="IEE66" s="142"/>
      <c r="IEF66" s="142"/>
      <c r="IEG66" s="143"/>
      <c r="IEH66" s="144"/>
      <c r="IEI66" s="144"/>
      <c r="IEJ66" s="144"/>
      <c r="IEK66" s="141"/>
      <c r="IEL66" s="141"/>
      <c r="IEM66" s="142"/>
      <c r="IEN66" s="142"/>
      <c r="IEO66" s="143"/>
      <c r="IEP66" s="144"/>
      <c r="IEQ66" s="144"/>
      <c r="IER66" s="144"/>
      <c r="IES66" s="141"/>
      <c r="IET66" s="141"/>
      <c r="IEU66" s="142"/>
      <c r="IEV66" s="142"/>
      <c r="IEW66" s="143"/>
      <c r="IEX66" s="144"/>
      <c r="IEY66" s="144"/>
      <c r="IEZ66" s="144"/>
      <c r="IFA66" s="141"/>
      <c r="IFB66" s="141"/>
      <c r="IFC66" s="142"/>
      <c r="IFD66" s="142"/>
      <c r="IFE66" s="143"/>
      <c r="IFF66" s="144"/>
      <c r="IFG66" s="144"/>
      <c r="IFH66" s="144"/>
      <c r="IFI66" s="141"/>
      <c r="IFJ66" s="141"/>
      <c r="IFK66" s="142"/>
      <c r="IFL66" s="142"/>
      <c r="IFM66" s="143"/>
      <c r="IFN66" s="144"/>
      <c r="IFO66" s="144"/>
      <c r="IFP66" s="144"/>
      <c r="IFQ66" s="141"/>
      <c r="IFR66" s="141"/>
      <c r="IFS66" s="142"/>
      <c r="IFT66" s="142"/>
      <c r="IFU66" s="143"/>
      <c r="IFV66" s="144"/>
      <c r="IFW66" s="144"/>
      <c r="IFX66" s="144"/>
      <c r="IFY66" s="141"/>
      <c r="IFZ66" s="141"/>
      <c r="IGA66" s="142"/>
      <c r="IGB66" s="142"/>
      <c r="IGC66" s="143"/>
      <c r="IGD66" s="144"/>
      <c r="IGE66" s="144"/>
      <c r="IGF66" s="144"/>
      <c r="IGG66" s="141"/>
      <c r="IGH66" s="141"/>
      <c r="IGI66" s="142"/>
      <c r="IGJ66" s="142"/>
      <c r="IGK66" s="143"/>
      <c r="IGL66" s="144"/>
      <c r="IGM66" s="144"/>
      <c r="IGN66" s="144"/>
      <c r="IGO66" s="141"/>
      <c r="IGP66" s="141"/>
      <c r="IGQ66" s="142"/>
      <c r="IGR66" s="142"/>
      <c r="IGS66" s="143"/>
      <c r="IGT66" s="144"/>
      <c r="IGU66" s="144"/>
      <c r="IGV66" s="144"/>
      <c r="IGW66" s="141"/>
      <c r="IGX66" s="141"/>
      <c r="IGY66" s="142"/>
      <c r="IGZ66" s="142"/>
      <c r="IHA66" s="143"/>
      <c r="IHB66" s="144"/>
      <c r="IHC66" s="144"/>
      <c r="IHD66" s="144"/>
      <c r="IHE66" s="141"/>
      <c r="IHF66" s="141"/>
      <c r="IHG66" s="142"/>
      <c r="IHH66" s="142"/>
      <c r="IHI66" s="143"/>
      <c r="IHJ66" s="144"/>
      <c r="IHK66" s="144"/>
      <c r="IHL66" s="144"/>
      <c r="IHM66" s="141"/>
      <c r="IHN66" s="141"/>
      <c r="IHO66" s="142"/>
      <c r="IHP66" s="142"/>
      <c r="IHQ66" s="143"/>
      <c r="IHR66" s="144"/>
      <c r="IHS66" s="144"/>
      <c r="IHT66" s="144"/>
      <c r="IHU66" s="141"/>
      <c r="IHV66" s="141"/>
      <c r="IHW66" s="142"/>
      <c r="IHX66" s="142"/>
      <c r="IHY66" s="143"/>
      <c r="IHZ66" s="144"/>
      <c r="IIA66" s="144"/>
      <c r="IIB66" s="144"/>
      <c r="IIC66" s="141"/>
      <c r="IID66" s="141"/>
      <c r="IIE66" s="142"/>
      <c r="IIF66" s="142"/>
      <c r="IIG66" s="143"/>
      <c r="IIH66" s="144"/>
      <c r="III66" s="144"/>
      <c r="IIJ66" s="144"/>
      <c r="IIK66" s="141"/>
      <c r="IIL66" s="141"/>
      <c r="IIM66" s="142"/>
      <c r="IIN66" s="142"/>
      <c r="IIO66" s="143"/>
      <c r="IIP66" s="144"/>
      <c r="IIQ66" s="144"/>
      <c r="IIR66" s="144"/>
      <c r="IIS66" s="141"/>
      <c r="IIT66" s="141"/>
      <c r="IIU66" s="142"/>
      <c r="IIV66" s="142"/>
      <c r="IIW66" s="143"/>
      <c r="IIX66" s="144"/>
      <c r="IIY66" s="144"/>
      <c r="IIZ66" s="144"/>
      <c r="IJA66" s="141"/>
      <c r="IJB66" s="141"/>
      <c r="IJC66" s="142"/>
      <c r="IJD66" s="142"/>
      <c r="IJE66" s="143"/>
      <c r="IJF66" s="144"/>
      <c r="IJG66" s="144"/>
      <c r="IJH66" s="144"/>
      <c r="IJI66" s="141"/>
      <c r="IJJ66" s="141"/>
      <c r="IJK66" s="142"/>
      <c r="IJL66" s="142"/>
      <c r="IJM66" s="143"/>
      <c r="IJN66" s="144"/>
      <c r="IJO66" s="144"/>
      <c r="IJP66" s="144"/>
      <c r="IJQ66" s="141"/>
      <c r="IJR66" s="141"/>
      <c r="IJS66" s="142"/>
      <c r="IJT66" s="142"/>
      <c r="IJU66" s="143"/>
      <c r="IJV66" s="144"/>
      <c r="IJW66" s="144"/>
      <c r="IJX66" s="144"/>
      <c r="IJY66" s="141"/>
      <c r="IJZ66" s="141"/>
      <c r="IKA66" s="142"/>
      <c r="IKB66" s="142"/>
      <c r="IKC66" s="143"/>
      <c r="IKD66" s="144"/>
      <c r="IKE66" s="144"/>
      <c r="IKF66" s="144"/>
      <c r="IKG66" s="141"/>
      <c r="IKH66" s="141"/>
      <c r="IKI66" s="142"/>
      <c r="IKJ66" s="142"/>
      <c r="IKK66" s="143"/>
      <c r="IKL66" s="144"/>
      <c r="IKM66" s="144"/>
      <c r="IKN66" s="144"/>
      <c r="IKO66" s="141"/>
      <c r="IKP66" s="141"/>
      <c r="IKQ66" s="142"/>
      <c r="IKR66" s="142"/>
      <c r="IKS66" s="143"/>
      <c r="IKT66" s="144"/>
      <c r="IKU66" s="144"/>
      <c r="IKV66" s="144"/>
      <c r="IKW66" s="141"/>
      <c r="IKX66" s="141"/>
      <c r="IKY66" s="142"/>
      <c r="IKZ66" s="142"/>
      <c r="ILA66" s="143"/>
      <c r="ILB66" s="144"/>
      <c r="ILC66" s="144"/>
      <c r="ILD66" s="144"/>
      <c r="ILE66" s="141"/>
      <c r="ILF66" s="141"/>
      <c r="ILG66" s="142"/>
      <c r="ILH66" s="142"/>
      <c r="ILI66" s="143"/>
      <c r="ILJ66" s="144"/>
      <c r="ILK66" s="144"/>
      <c r="ILL66" s="144"/>
      <c r="ILM66" s="141"/>
      <c r="ILN66" s="141"/>
      <c r="ILO66" s="142"/>
      <c r="ILP66" s="142"/>
      <c r="ILQ66" s="143"/>
      <c r="ILR66" s="144"/>
      <c r="ILS66" s="144"/>
      <c r="ILT66" s="144"/>
      <c r="ILU66" s="141"/>
      <c r="ILV66" s="141"/>
      <c r="ILW66" s="142"/>
      <c r="ILX66" s="142"/>
      <c r="ILY66" s="143"/>
      <c r="ILZ66" s="144"/>
      <c r="IMA66" s="144"/>
      <c r="IMB66" s="144"/>
      <c r="IMC66" s="141"/>
      <c r="IMD66" s="141"/>
      <c r="IME66" s="142"/>
      <c r="IMF66" s="142"/>
      <c r="IMG66" s="143"/>
      <c r="IMH66" s="144"/>
      <c r="IMI66" s="144"/>
      <c r="IMJ66" s="144"/>
      <c r="IMK66" s="141"/>
      <c r="IML66" s="141"/>
      <c r="IMM66" s="142"/>
      <c r="IMN66" s="142"/>
      <c r="IMO66" s="143"/>
      <c r="IMP66" s="144"/>
      <c r="IMQ66" s="144"/>
      <c r="IMR66" s="144"/>
      <c r="IMS66" s="141"/>
      <c r="IMT66" s="141"/>
      <c r="IMU66" s="142"/>
      <c r="IMV66" s="142"/>
      <c r="IMW66" s="143"/>
      <c r="IMX66" s="144"/>
      <c r="IMY66" s="144"/>
      <c r="IMZ66" s="144"/>
      <c r="INA66" s="141"/>
      <c r="INB66" s="141"/>
      <c r="INC66" s="142"/>
      <c r="IND66" s="142"/>
      <c r="INE66" s="143"/>
      <c r="INF66" s="144"/>
      <c r="ING66" s="144"/>
      <c r="INH66" s="144"/>
      <c r="INI66" s="141"/>
      <c r="INJ66" s="141"/>
      <c r="INK66" s="142"/>
      <c r="INL66" s="142"/>
      <c r="INM66" s="143"/>
      <c r="INN66" s="144"/>
      <c r="INO66" s="144"/>
      <c r="INP66" s="144"/>
      <c r="INQ66" s="141"/>
      <c r="INR66" s="141"/>
      <c r="INS66" s="142"/>
      <c r="INT66" s="142"/>
      <c r="INU66" s="143"/>
      <c r="INV66" s="144"/>
      <c r="INW66" s="144"/>
      <c r="INX66" s="144"/>
      <c r="INY66" s="141"/>
      <c r="INZ66" s="141"/>
      <c r="IOA66" s="142"/>
      <c r="IOB66" s="142"/>
      <c r="IOC66" s="143"/>
      <c r="IOD66" s="144"/>
      <c r="IOE66" s="144"/>
      <c r="IOF66" s="144"/>
      <c r="IOG66" s="141"/>
      <c r="IOH66" s="141"/>
      <c r="IOI66" s="142"/>
      <c r="IOJ66" s="142"/>
      <c r="IOK66" s="143"/>
      <c r="IOL66" s="144"/>
      <c r="IOM66" s="144"/>
      <c r="ION66" s="144"/>
      <c r="IOO66" s="141"/>
      <c r="IOP66" s="141"/>
      <c r="IOQ66" s="142"/>
      <c r="IOR66" s="142"/>
      <c r="IOS66" s="143"/>
      <c r="IOT66" s="144"/>
      <c r="IOU66" s="144"/>
      <c r="IOV66" s="144"/>
      <c r="IOW66" s="141"/>
      <c r="IOX66" s="141"/>
      <c r="IOY66" s="142"/>
      <c r="IOZ66" s="142"/>
      <c r="IPA66" s="143"/>
      <c r="IPB66" s="144"/>
      <c r="IPC66" s="144"/>
      <c r="IPD66" s="144"/>
      <c r="IPE66" s="141"/>
      <c r="IPF66" s="141"/>
      <c r="IPG66" s="142"/>
      <c r="IPH66" s="142"/>
      <c r="IPI66" s="143"/>
      <c r="IPJ66" s="144"/>
      <c r="IPK66" s="144"/>
      <c r="IPL66" s="144"/>
      <c r="IPM66" s="141"/>
      <c r="IPN66" s="141"/>
      <c r="IPO66" s="142"/>
      <c r="IPP66" s="142"/>
      <c r="IPQ66" s="143"/>
      <c r="IPR66" s="144"/>
      <c r="IPS66" s="144"/>
      <c r="IPT66" s="144"/>
      <c r="IPU66" s="141"/>
      <c r="IPV66" s="141"/>
      <c r="IPW66" s="142"/>
      <c r="IPX66" s="142"/>
      <c r="IPY66" s="143"/>
      <c r="IPZ66" s="144"/>
      <c r="IQA66" s="144"/>
      <c r="IQB66" s="144"/>
      <c r="IQC66" s="141"/>
      <c r="IQD66" s="141"/>
      <c r="IQE66" s="142"/>
      <c r="IQF66" s="142"/>
      <c r="IQG66" s="143"/>
      <c r="IQH66" s="144"/>
      <c r="IQI66" s="144"/>
      <c r="IQJ66" s="144"/>
      <c r="IQK66" s="141"/>
      <c r="IQL66" s="141"/>
      <c r="IQM66" s="142"/>
      <c r="IQN66" s="142"/>
      <c r="IQO66" s="143"/>
      <c r="IQP66" s="144"/>
      <c r="IQQ66" s="144"/>
      <c r="IQR66" s="144"/>
      <c r="IQS66" s="141"/>
      <c r="IQT66" s="141"/>
      <c r="IQU66" s="142"/>
      <c r="IQV66" s="142"/>
      <c r="IQW66" s="143"/>
      <c r="IQX66" s="144"/>
      <c r="IQY66" s="144"/>
      <c r="IQZ66" s="144"/>
      <c r="IRA66" s="141"/>
      <c r="IRB66" s="141"/>
      <c r="IRC66" s="142"/>
      <c r="IRD66" s="142"/>
      <c r="IRE66" s="143"/>
      <c r="IRF66" s="144"/>
      <c r="IRG66" s="144"/>
      <c r="IRH66" s="144"/>
      <c r="IRI66" s="141"/>
      <c r="IRJ66" s="141"/>
      <c r="IRK66" s="142"/>
      <c r="IRL66" s="142"/>
      <c r="IRM66" s="143"/>
      <c r="IRN66" s="144"/>
      <c r="IRO66" s="144"/>
      <c r="IRP66" s="144"/>
      <c r="IRQ66" s="141"/>
      <c r="IRR66" s="141"/>
      <c r="IRS66" s="142"/>
      <c r="IRT66" s="142"/>
      <c r="IRU66" s="143"/>
      <c r="IRV66" s="144"/>
      <c r="IRW66" s="144"/>
      <c r="IRX66" s="144"/>
      <c r="IRY66" s="141"/>
      <c r="IRZ66" s="141"/>
      <c r="ISA66" s="142"/>
      <c r="ISB66" s="142"/>
      <c r="ISC66" s="143"/>
      <c r="ISD66" s="144"/>
      <c r="ISE66" s="144"/>
      <c r="ISF66" s="144"/>
      <c r="ISG66" s="141"/>
      <c r="ISH66" s="141"/>
      <c r="ISI66" s="142"/>
      <c r="ISJ66" s="142"/>
      <c r="ISK66" s="143"/>
      <c r="ISL66" s="144"/>
      <c r="ISM66" s="144"/>
      <c r="ISN66" s="144"/>
      <c r="ISO66" s="141"/>
      <c r="ISP66" s="141"/>
      <c r="ISQ66" s="142"/>
      <c r="ISR66" s="142"/>
      <c r="ISS66" s="143"/>
      <c r="IST66" s="144"/>
      <c r="ISU66" s="144"/>
      <c r="ISV66" s="144"/>
      <c r="ISW66" s="141"/>
      <c r="ISX66" s="141"/>
      <c r="ISY66" s="142"/>
      <c r="ISZ66" s="142"/>
      <c r="ITA66" s="143"/>
      <c r="ITB66" s="144"/>
      <c r="ITC66" s="144"/>
      <c r="ITD66" s="144"/>
      <c r="ITE66" s="141"/>
      <c r="ITF66" s="141"/>
      <c r="ITG66" s="142"/>
      <c r="ITH66" s="142"/>
      <c r="ITI66" s="143"/>
      <c r="ITJ66" s="144"/>
      <c r="ITK66" s="144"/>
      <c r="ITL66" s="144"/>
      <c r="ITM66" s="141"/>
      <c r="ITN66" s="141"/>
      <c r="ITO66" s="142"/>
      <c r="ITP66" s="142"/>
      <c r="ITQ66" s="143"/>
      <c r="ITR66" s="144"/>
      <c r="ITS66" s="144"/>
      <c r="ITT66" s="144"/>
      <c r="ITU66" s="141"/>
      <c r="ITV66" s="141"/>
      <c r="ITW66" s="142"/>
      <c r="ITX66" s="142"/>
      <c r="ITY66" s="143"/>
      <c r="ITZ66" s="144"/>
      <c r="IUA66" s="144"/>
      <c r="IUB66" s="144"/>
      <c r="IUC66" s="141"/>
      <c r="IUD66" s="141"/>
      <c r="IUE66" s="142"/>
      <c r="IUF66" s="142"/>
      <c r="IUG66" s="143"/>
      <c r="IUH66" s="144"/>
      <c r="IUI66" s="144"/>
      <c r="IUJ66" s="144"/>
      <c r="IUK66" s="141"/>
      <c r="IUL66" s="141"/>
      <c r="IUM66" s="142"/>
      <c r="IUN66" s="142"/>
      <c r="IUO66" s="143"/>
      <c r="IUP66" s="144"/>
      <c r="IUQ66" s="144"/>
      <c r="IUR66" s="144"/>
      <c r="IUS66" s="141"/>
      <c r="IUT66" s="141"/>
      <c r="IUU66" s="142"/>
      <c r="IUV66" s="142"/>
      <c r="IUW66" s="143"/>
      <c r="IUX66" s="144"/>
      <c r="IUY66" s="144"/>
      <c r="IUZ66" s="144"/>
      <c r="IVA66" s="141"/>
      <c r="IVB66" s="141"/>
      <c r="IVC66" s="142"/>
      <c r="IVD66" s="142"/>
      <c r="IVE66" s="143"/>
      <c r="IVF66" s="144"/>
      <c r="IVG66" s="144"/>
      <c r="IVH66" s="144"/>
      <c r="IVI66" s="141"/>
      <c r="IVJ66" s="141"/>
      <c r="IVK66" s="142"/>
      <c r="IVL66" s="142"/>
      <c r="IVM66" s="143"/>
      <c r="IVN66" s="144"/>
      <c r="IVO66" s="144"/>
      <c r="IVP66" s="144"/>
      <c r="IVQ66" s="141"/>
      <c r="IVR66" s="141"/>
      <c r="IVS66" s="142"/>
      <c r="IVT66" s="142"/>
      <c r="IVU66" s="143"/>
      <c r="IVV66" s="144"/>
      <c r="IVW66" s="144"/>
      <c r="IVX66" s="144"/>
      <c r="IVY66" s="141"/>
      <c r="IVZ66" s="141"/>
      <c r="IWA66" s="142"/>
      <c r="IWB66" s="142"/>
      <c r="IWC66" s="143"/>
      <c r="IWD66" s="144"/>
      <c r="IWE66" s="144"/>
      <c r="IWF66" s="144"/>
      <c r="IWG66" s="141"/>
      <c r="IWH66" s="141"/>
      <c r="IWI66" s="142"/>
      <c r="IWJ66" s="142"/>
      <c r="IWK66" s="143"/>
      <c r="IWL66" s="144"/>
      <c r="IWM66" s="144"/>
      <c r="IWN66" s="144"/>
      <c r="IWO66" s="141"/>
      <c r="IWP66" s="141"/>
      <c r="IWQ66" s="142"/>
      <c r="IWR66" s="142"/>
      <c r="IWS66" s="143"/>
      <c r="IWT66" s="144"/>
      <c r="IWU66" s="144"/>
      <c r="IWV66" s="144"/>
      <c r="IWW66" s="141"/>
      <c r="IWX66" s="141"/>
      <c r="IWY66" s="142"/>
      <c r="IWZ66" s="142"/>
      <c r="IXA66" s="143"/>
      <c r="IXB66" s="144"/>
      <c r="IXC66" s="144"/>
      <c r="IXD66" s="144"/>
      <c r="IXE66" s="141"/>
      <c r="IXF66" s="141"/>
      <c r="IXG66" s="142"/>
      <c r="IXH66" s="142"/>
      <c r="IXI66" s="143"/>
      <c r="IXJ66" s="144"/>
      <c r="IXK66" s="144"/>
      <c r="IXL66" s="144"/>
      <c r="IXM66" s="141"/>
      <c r="IXN66" s="141"/>
      <c r="IXO66" s="142"/>
      <c r="IXP66" s="142"/>
      <c r="IXQ66" s="143"/>
      <c r="IXR66" s="144"/>
      <c r="IXS66" s="144"/>
      <c r="IXT66" s="144"/>
      <c r="IXU66" s="141"/>
      <c r="IXV66" s="141"/>
      <c r="IXW66" s="142"/>
      <c r="IXX66" s="142"/>
      <c r="IXY66" s="143"/>
      <c r="IXZ66" s="144"/>
      <c r="IYA66" s="144"/>
      <c r="IYB66" s="144"/>
      <c r="IYC66" s="141"/>
      <c r="IYD66" s="141"/>
      <c r="IYE66" s="142"/>
      <c r="IYF66" s="142"/>
      <c r="IYG66" s="143"/>
      <c r="IYH66" s="144"/>
      <c r="IYI66" s="144"/>
      <c r="IYJ66" s="144"/>
      <c r="IYK66" s="141"/>
      <c r="IYL66" s="141"/>
      <c r="IYM66" s="142"/>
      <c r="IYN66" s="142"/>
      <c r="IYO66" s="143"/>
      <c r="IYP66" s="144"/>
      <c r="IYQ66" s="144"/>
      <c r="IYR66" s="144"/>
      <c r="IYS66" s="141"/>
      <c r="IYT66" s="141"/>
      <c r="IYU66" s="142"/>
      <c r="IYV66" s="142"/>
      <c r="IYW66" s="143"/>
      <c r="IYX66" s="144"/>
      <c r="IYY66" s="144"/>
      <c r="IYZ66" s="144"/>
      <c r="IZA66" s="141"/>
      <c r="IZB66" s="141"/>
      <c r="IZC66" s="142"/>
      <c r="IZD66" s="142"/>
      <c r="IZE66" s="143"/>
      <c r="IZF66" s="144"/>
      <c r="IZG66" s="144"/>
      <c r="IZH66" s="144"/>
      <c r="IZI66" s="141"/>
      <c r="IZJ66" s="141"/>
      <c r="IZK66" s="142"/>
      <c r="IZL66" s="142"/>
      <c r="IZM66" s="143"/>
      <c r="IZN66" s="144"/>
      <c r="IZO66" s="144"/>
      <c r="IZP66" s="144"/>
      <c r="IZQ66" s="141"/>
      <c r="IZR66" s="141"/>
      <c r="IZS66" s="142"/>
      <c r="IZT66" s="142"/>
      <c r="IZU66" s="143"/>
      <c r="IZV66" s="144"/>
      <c r="IZW66" s="144"/>
      <c r="IZX66" s="144"/>
      <c r="IZY66" s="141"/>
      <c r="IZZ66" s="141"/>
      <c r="JAA66" s="142"/>
      <c r="JAB66" s="142"/>
      <c r="JAC66" s="143"/>
      <c r="JAD66" s="144"/>
      <c r="JAE66" s="144"/>
      <c r="JAF66" s="144"/>
      <c r="JAG66" s="141"/>
      <c r="JAH66" s="141"/>
      <c r="JAI66" s="142"/>
      <c r="JAJ66" s="142"/>
      <c r="JAK66" s="143"/>
      <c r="JAL66" s="144"/>
      <c r="JAM66" s="144"/>
      <c r="JAN66" s="144"/>
      <c r="JAO66" s="141"/>
      <c r="JAP66" s="141"/>
      <c r="JAQ66" s="142"/>
      <c r="JAR66" s="142"/>
      <c r="JAS66" s="143"/>
      <c r="JAT66" s="144"/>
      <c r="JAU66" s="144"/>
      <c r="JAV66" s="144"/>
      <c r="JAW66" s="141"/>
      <c r="JAX66" s="141"/>
      <c r="JAY66" s="142"/>
      <c r="JAZ66" s="142"/>
      <c r="JBA66" s="143"/>
      <c r="JBB66" s="144"/>
      <c r="JBC66" s="144"/>
      <c r="JBD66" s="144"/>
      <c r="JBE66" s="141"/>
      <c r="JBF66" s="141"/>
      <c r="JBG66" s="142"/>
      <c r="JBH66" s="142"/>
      <c r="JBI66" s="143"/>
      <c r="JBJ66" s="144"/>
      <c r="JBK66" s="144"/>
      <c r="JBL66" s="144"/>
      <c r="JBM66" s="141"/>
      <c r="JBN66" s="141"/>
      <c r="JBO66" s="142"/>
      <c r="JBP66" s="142"/>
      <c r="JBQ66" s="143"/>
      <c r="JBR66" s="144"/>
      <c r="JBS66" s="144"/>
      <c r="JBT66" s="144"/>
      <c r="JBU66" s="141"/>
      <c r="JBV66" s="141"/>
      <c r="JBW66" s="142"/>
      <c r="JBX66" s="142"/>
      <c r="JBY66" s="143"/>
      <c r="JBZ66" s="144"/>
      <c r="JCA66" s="144"/>
      <c r="JCB66" s="144"/>
      <c r="JCC66" s="141"/>
      <c r="JCD66" s="141"/>
      <c r="JCE66" s="142"/>
      <c r="JCF66" s="142"/>
      <c r="JCG66" s="143"/>
      <c r="JCH66" s="144"/>
      <c r="JCI66" s="144"/>
      <c r="JCJ66" s="144"/>
      <c r="JCK66" s="141"/>
      <c r="JCL66" s="141"/>
      <c r="JCM66" s="142"/>
      <c r="JCN66" s="142"/>
      <c r="JCO66" s="143"/>
      <c r="JCP66" s="144"/>
      <c r="JCQ66" s="144"/>
      <c r="JCR66" s="144"/>
      <c r="JCS66" s="141"/>
      <c r="JCT66" s="141"/>
      <c r="JCU66" s="142"/>
      <c r="JCV66" s="142"/>
      <c r="JCW66" s="143"/>
      <c r="JCX66" s="144"/>
      <c r="JCY66" s="144"/>
      <c r="JCZ66" s="144"/>
      <c r="JDA66" s="141"/>
      <c r="JDB66" s="141"/>
      <c r="JDC66" s="142"/>
      <c r="JDD66" s="142"/>
      <c r="JDE66" s="143"/>
      <c r="JDF66" s="144"/>
      <c r="JDG66" s="144"/>
      <c r="JDH66" s="144"/>
      <c r="JDI66" s="141"/>
      <c r="JDJ66" s="141"/>
      <c r="JDK66" s="142"/>
      <c r="JDL66" s="142"/>
      <c r="JDM66" s="143"/>
      <c r="JDN66" s="144"/>
      <c r="JDO66" s="144"/>
      <c r="JDP66" s="144"/>
      <c r="JDQ66" s="141"/>
      <c r="JDR66" s="141"/>
      <c r="JDS66" s="142"/>
      <c r="JDT66" s="142"/>
      <c r="JDU66" s="143"/>
      <c r="JDV66" s="144"/>
      <c r="JDW66" s="144"/>
      <c r="JDX66" s="144"/>
      <c r="JDY66" s="141"/>
      <c r="JDZ66" s="141"/>
      <c r="JEA66" s="142"/>
      <c r="JEB66" s="142"/>
      <c r="JEC66" s="143"/>
      <c r="JED66" s="144"/>
      <c r="JEE66" s="144"/>
      <c r="JEF66" s="144"/>
      <c r="JEG66" s="141"/>
      <c r="JEH66" s="141"/>
      <c r="JEI66" s="142"/>
      <c r="JEJ66" s="142"/>
      <c r="JEK66" s="143"/>
      <c r="JEL66" s="144"/>
      <c r="JEM66" s="144"/>
      <c r="JEN66" s="144"/>
      <c r="JEO66" s="141"/>
      <c r="JEP66" s="141"/>
      <c r="JEQ66" s="142"/>
      <c r="JER66" s="142"/>
      <c r="JES66" s="143"/>
      <c r="JET66" s="144"/>
      <c r="JEU66" s="144"/>
      <c r="JEV66" s="144"/>
      <c r="JEW66" s="141"/>
      <c r="JEX66" s="141"/>
      <c r="JEY66" s="142"/>
      <c r="JEZ66" s="142"/>
      <c r="JFA66" s="143"/>
      <c r="JFB66" s="144"/>
      <c r="JFC66" s="144"/>
      <c r="JFD66" s="144"/>
      <c r="JFE66" s="141"/>
      <c r="JFF66" s="141"/>
      <c r="JFG66" s="142"/>
      <c r="JFH66" s="142"/>
      <c r="JFI66" s="143"/>
      <c r="JFJ66" s="144"/>
      <c r="JFK66" s="144"/>
      <c r="JFL66" s="144"/>
      <c r="JFM66" s="141"/>
      <c r="JFN66" s="141"/>
      <c r="JFO66" s="142"/>
      <c r="JFP66" s="142"/>
      <c r="JFQ66" s="143"/>
      <c r="JFR66" s="144"/>
      <c r="JFS66" s="144"/>
      <c r="JFT66" s="144"/>
      <c r="JFU66" s="141"/>
      <c r="JFV66" s="141"/>
      <c r="JFW66" s="142"/>
      <c r="JFX66" s="142"/>
      <c r="JFY66" s="143"/>
      <c r="JFZ66" s="144"/>
      <c r="JGA66" s="144"/>
      <c r="JGB66" s="144"/>
      <c r="JGC66" s="141"/>
      <c r="JGD66" s="141"/>
      <c r="JGE66" s="142"/>
      <c r="JGF66" s="142"/>
      <c r="JGG66" s="143"/>
      <c r="JGH66" s="144"/>
      <c r="JGI66" s="144"/>
      <c r="JGJ66" s="144"/>
      <c r="JGK66" s="141"/>
      <c r="JGL66" s="141"/>
      <c r="JGM66" s="142"/>
      <c r="JGN66" s="142"/>
      <c r="JGO66" s="143"/>
      <c r="JGP66" s="144"/>
      <c r="JGQ66" s="144"/>
      <c r="JGR66" s="144"/>
      <c r="JGS66" s="141"/>
      <c r="JGT66" s="141"/>
      <c r="JGU66" s="142"/>
      <c r="JGV66" s="142"/>
      <c r="JGW66" s="143"/>
      <c r="JGX66" s="144"/>
      <c r="JGY66" s="144"/>
      <c r="JGZ66" s="144"/>
      <c r="JHA66" s="141"/>
      <c r="JHB66" s="141"/>
      <c r="JHC66" s="142"/>
      <c r="JHD66" s="142"/>
      <c r="JHE66" s="143"/>
      <c r="JHF66" s="144"/>
      <c r="JHG66" s="144"/>
      <c r="JHH66" s="144"/>
      <c r="JHI66" s="141"/>
      <c r="JHJ66" s="141"/>
      <c r="JHK66" s="142"/>
      <c r="JHL66" s="142"/>
      <c r="JHM66" s="143"/>
      <c r="JHN66" s="144"/>
      <c r="JHO66" s="144"/>
      <c r="JHP66" s="144"/>
      <c r="JHQ66" s="141"/>
      <c r="JHR66" s="141"/>
      <c r="JHS66" s="142"/>
      <c r="JHT66" s="142"/>
      <c r="JHU66" s="143"/>
      <c r="JHV66" s="144"/>
      <c r="JHW66" s="144"/>
      <c r="JHX66" s="144"/>
      <c r="JHY66" s="141"/>
      <c r="JHZ66" s="141"/>
      <c r="JIA66" s="142"/>
      <c r="JIB66" s="142"/>
      <c r="JIC66" s="143"/>
      <c r="JID66" s="144"/>
      <c r="JIE66" s="144"/>
      <c r="JIF66" s="144"/>
      <c r="JIG66" s="141"/>
      <c r="JIH66" s="141"/>
      <c r="JII66" s="142"/>
      <c r="JIJ66" s="142"/>
      <c r="JIK66" s="143"/>
      <c r="JIL66" s="144"/>
      <c r="JIM66" s="144"/>
      <c r="JIN66" s="144"/>
      <c r="JIO66" s="141"/>
      <c r="JIP66" s="141"/>
      <c r="JIQ66" s="142"/>
      <c r="JIR66" s="142"/>
      <c r="JIS66" s="143"/>
      <c r="JIT66" s="144"/>
      <c r="JIU66" s="144"/>
      <c r="JIV66" s="144"/>
      <c r="JIW66" s="141"/>
      <c r="JIX66" s="141"/>
      <c r="JIY66" s="142"/>
      <c r="JIZ66" s="142"/>
      <c r="JJA66" s="143"/>
      <c r="JJB66" s="144"/>
      <c r="JJC66" s="144"/>
      <c r="JJD66" s="144"/>
      <c r="JJE66" s="141"/>
      <c r="JJF66" s="141"/>
      <c r="JJG66" s="142"/>
      <c r="JJH66" s="142"/>
      <c r="JJI66" s="143"/>
      <c r="JJJ66" s="144"/>
      <c r="JJK66" s="144"/>
      <c r="JJL66" s="144"/>
      <c r="JJM66" s="141"/>
      <c r="JJN66" s="141"/>
      <c r="JJO66" s="142"/>
      <c r="JJP66" s="142"/>
      <c r="JJQ66" s="143"/>
      <c r="JJR66" s="144"/>
      <c r="JJS66" s="144"/>
      <c r="JJT66" s="144"/>
      <c r="JJU66" s="141"/>
      <c r="JJV66" s="141"/>
      <c r="JJW66" s="142"/>
      <c r="JJX66" s="142"/>
      <c r="JJY66" s="143"/>
      <c r="JJZ66" s="144"/>
      <c r="JKA66" s="144"/>
      <c r="JKB66" s="144"/>
      <c r="JKC66" s="141"/>
      <c r="JKD66" s="141"/>
      <c r="JKE66" s="142"/>
      <c r="JKF66" s="142"/>
      <c r="JKG66" s="143"/>
      <c r="JKH66" s="144"/>
      <c r="JKI66" s="144"/>
      <c r="JKJ66" s="144"/>
      <c r="JKK66" s="141"/>
      <c r="JKL66" s="141"/>
      <c r="JKM66" s="142"/>
      <c r="JKN66" s="142"/>
      <c r="JKO66" s="143"/>
      <c r="JKP66" s="144"/>
      <c r="JKQ66" s="144"/>
      <c r="JKR66" s="144"/>
      <c r="JKS66" s="141"/>
      <c r="JKT66" s="141"/>
      <c r="JKU66" s="142"/>
      <c r="JKV66" s="142"/>
      <c r="JKW66" s="143"/>
      <c r="JKX66" s="144"/>
      <c r="JKY66" s="144"/>
      <c r="JKZ66" s="144"/>
      <c r="JLA66" s="141"/>
      <c r="JLB66" s="141"/>
      <c r="JLC66" s="142"/>
      <c r="JLD66" s="142"/>
      <c r="JLE66" s="143"/>
      <c r="JLF66" s="144"/>
      <c r="JLG66" s="144"/>
      <c r="JLH66" s="144"/>
      <c r="JLI66" s="141"/>
      <c r="JLJ66" s="141"/>
      <c r="JLK66" s="142"/>
      <c r="JLL66" s="142"/>
      <c r="JLM66" s="143"/>
      <c r="JLN66" s="144"/>
      <c r="JLO66" s="144"/>
      <c r="JLP66" s="144"/>
      <c r="JLQ66" s="141"/>
      <c r="JLR66" s="141"/>
      <c r="JLS66" s="142"/>
      <c r="JLT66" s="142"/>
      <c r="JLU66" s="143"/>
      <c r="JLV66" s="144"/>
      <c r="JLW66" s="144"/>
      <c r="JLX66" s="144"/>
      <c r="JLY66" s="141"/>
      <c r="JLZ66" s="141"/>
      <c r="JMA66" s="142"/>
      <c r="JMB66" s="142"/>
      <c r="JMC66" s="143"/>
      <c r="JMD66" s="144"/>
      <c r="JME66" s="144"/>
      <c r="JMF66" s="144"/>
      <c r="JMG66" s="141"/>
      <c r="JMH66" s="141"/>
      <c r="JMI66" s="142"/>
      <c r="JMJ66" s="142"/>
      <c r="JMK66" s="143"/>
      <c r="JML66" s="144"/>
      <c r="JMM66" s="144"/>
      <c r="JMN66" s="144"/>
      <c r="JMO66" s="141"/>
      <c r="JMP66" s="141"/>
      <c r="JMQ66" s="142"/>
      <c r="JMR66" s="142"/>
      <c r="JMS66" s="143"/>
      <c r="JMT66" s="144"/>
      <c r="JMU66" s="144"/>
      <c r="JMV66" s="144"/>
      <c r="JMW66" s="141"/>
      <c r="JMX66" s="141"/>
      <c r="JMY66" s="142"/>
      <c r="JMZ66" s="142"/>
      <c r="JNA66" s="143"/>
      <c r="JNB66" s="144"/>
      <c r="JNC66" s="144"/>
      <c r="JND66" s="144"/>
      <c r="JNE66" s="141"/>
      <c r="JNF66" s="141"/>
      <c r="JNG66" s="142"/>
      <c r="JNH66" s="142"/>
      <c r="JNI66" s="143"/>
      <c r="JNJ66" s="144"/>
      <c r="JNK66" s="144"/>
      <c r="JNL66" s="144"/>
      <c r="JNM66" s="141"/>
      <c r="JNN66" s="141"/>
      <c r="JNO66" s="142"/>
      <c r="JNP66" s="142"/>
      <c r="JNQ66" s="143"/>
      <c r="JNR66" s="144"/>
      <c r="JNS66" s="144"/>
      <c r="JNT66" s="144"/>
      <c r="JNU66" s="141"/>
      <c r="JNV66" s="141"/>
      <c r="JNW66" s="142"/>
      <c r="JNX66" s="142"/>
      <c r="JNY66" s="143"/>
      <c r="JNZ66" s="144"/>
      <c r="JOA66" s="144"/>
      <c r="JOB66" s="144"/>
      <c r="JOC66" s="141"/>
      <c r="JOD66" s="141"/>
      <c r="JOE66" s="142"/>
      <c r="JOF66" s="142"/>
      <c r="JOG66" s="143"/>
      <c r="JOH66" s="144"/>
      <c r="JOI66" s="144"/>
      <c r="JOJ66" s="144"/>
      <c r="JOK66" s="141"/>
      <c r="JOL66" s="141"/>
      <c r="JOM66" s="142"/>
      <c r="JON66" s="142"/>
      <c r="JOO66" s="143"/>
      <c r="JOP66" s="144"/>
      <c r="JOQ66" s="144"/>
      <c r="JOR66" s="144"/>
      <c r="JOS66" s="141"/>
      <c r="JOT66" s="141"/>
      <c r="JOU66" s="142"/>
      <c r="JOV66" s="142"/>
      <c r="JOW66" s="143"/>
      <c r="JOX66" s="144"/>
      <c r="JOY66" s="144"/>
      <c r="JOZ66" s="144"/>
      <c r="JPA66" s="141"/>
      <c r="JPB66" s="141"/>
      <c r="JPC66" s="142"/>
      <c r="JPD66" s="142"/>
      <c r="JPE66" s="143"/>
      <c r="JPF66" s="144"/>
      <c r="JPG66" s="144"/>
      <c r="JPH66" s="144"/>
      <c r="JPI66" s="141"/>
      <c r="JPJ66" s="141"/>
      <c r="JPK66" s="142"/>
      <c r="JPL66" s="142"/>
      <c r="JPM66" s="143"/>
      <c r="JPN66" s="144"/>
      <c r="JPO66" s="144"/>
      <c r="JPP66" s="144"/>
      <c r="JPQ66" s="141"/>
      <c r="JPR66" s="141"/>
      <c r="JPS66" s="142"/>
      <c r="JPT66" s="142"/>
      <c r="JPU66" s="143"/>
      <c r="JPV66" s="144"/>
      <c r="JPW66" s="144"/>
      <c r="JPX66" s="144"/>
      <c r="JPY66" s="141"/>
      <c r="JPZ66" s="141"/>
      <c r="JQA66" s="142"/>
      <c r="JQB66" s="142"/>
      <c r="JQC66" s="143"/>
      <c r="JQD66" s="144"/>
      <c r="JQE66" s="144"/>
      <c r="JQF66" s="144"/>
      <c r="JQG66" s="141"/>
      <c r="JQH66" s="141"/>
      <c r="JQI66" s="142"/>
      <c r="JQJ66" s="142"/>
      <c r="JQK66" s="143"/>
      <c r="JQL66" s="144"/>
      <c r="JQM66" s="144"/>
      <c r="JQN66" s="144"/>
      <c r="JQO66" s="141"/>
      <c r="JQP66" s="141"/>
      <c r="JQQ66" s="142"/>
      <c r="JQR66" s="142"/>
      <c r="JQS66" s="143"/>
      <c r="JQT66" s="144"/>
      <c r="JQU66" s="144"/>
      <c r="JQV66" s="144"/>
      <c r="JQW66" s="141"/>
      <c r="JQX66" s="141"/>
      <c r="JQY66" s="142"/>
      <c r="JQZ66" s="142"/>
      <c r="JRA66" s="143"/>
      <c r="JRB66" s="144"/>
      <c r="JRC66" s="144"/>
      <c r="JRD66" s="144"/>
      <c r="JRE66" s="141"/>
      <c r="JRF66" s="141"/>
      <c r="JRG66" s="142"/>
      <c r="JRH66" s="142"/>
      <c r="JRI66" s="143"/>
      <c r="JRJ66" s="144"/>
      <c r="JRK66" s="144"/>
      <c r="JRL66" s="144"/>
      <c r="JRM66" s="141"/>
      <c r="JRN66" s="141"/>
      <c r="JRO66" s="142"/>
      <c r="JRP66" s="142"/>
      <c r="JRQ66" s="143"/>
      <c r="JRR66" s="144"/>
      <c r="JRS66" s="144"/>
      <c r="JRT66" s="144"/>
      <c r="JRU66" s="141"/>
      <c r="JRV66" s="141"/>
      <c r="JRW66" s="142"/>
      <c r="JRX66" s="142"/>
      <c r="JRY66" s="143"/>
      <c r="JRZ66" s="144"/>
      <c r="JSA66" s="144"/>
      <c r="JSB66" s="144"/>
      <c r="JSC66" s="141"/>
      <c r="JSD66" s="141"/>
      <c r="JSE66" s="142"/>
      <c r="JSF66" s="142"/>
      <c r="JSG66" s="143"/>
      <c r="JSH66" s="144"/>
      <c r="JSI66" s="144"/>
      <c r="JSJ66" s="144"/>
      <c r="JSK66" s="141"/>
      <c r="JSL66" s="141"/>
      <c r="JSM66" s="142"/>
      <c r="JSN66" s="142"/>
      <c r="JSO66" s="143"/>
      <c r="JSP66" s="144"/>
      <c r="JSQ66" s="144"/>
      <c r="JSR66" s="144"/>
      <c r="JSS66" s="141"/>
      <c r="JST66" s="141"/>
      <c r="JSU66" s="142"/>
      <c r="JSV66" s="142"/>
      <c r="JSW66" s="143"/>
      <c r="JSX66" s="144"/>
      <c r="JSY66" s="144"/>
      <c r="JSZ66" s="144"/>
      <c r="JTA66" s="141"/>
      <c r="JTB66" s="141"/>
      <c r="JTC66" s="142"/>
      <c r="JTD66" s="142"/>
      <c r="JTE66" s="143"/>
      <c r="JTF66" s="144"/>
      <c r="JTG66" s="144"/>
      <c r="JTH66" s="144"/>
      <c r="JTI66" s="141"/>
      <c r="JTJ66" s="141"/>
      <c r="JTK66" s="142"/>
      <c r="JTL66" s="142"/>
      <c r="JTM66" s="143"/>
      <c r="JTN66" s="144"/>
      <c r="JTO66" s="144"/>
      <c r="JTP66" s="144"/>
      <c r="JTQ66" s="141"/>
      <c r="JTR66" s="141"/>
      <c r="JTS66" s="142"/>
      <c r="JTT66" s="142"/>
      <c r="JTU66" s="143"/>
      <c r="JTV66" s="144"/>
      <c r="JTW66" s="144"/>
      <c r="JTX66" s="144"/>
      <c r="JTY66" s="141"/>
      <c r="JTZ66" s="141"/>
      <c r="JUA66" s="142"/>
      <c r="JUB66" s="142"/>
      <c r="JUC66" s="143"/>
      <c r="JUD66" s="144"/>
      <c r="JUE66" s="144"/>
      <c r="JUF66" s="144"/>
      <c r="JUG66" s="141"/>
      <c r="JUH66" s="141"/>
      <c r="JUI66" s="142"/>
      <c r="JUJ66" s="142"/>
      <c r="JUK66" s="143"/>
      <c r="JUL66" s="144"/>
      <c r="JUM66" s="144"/>
      <c r="JUN66" s="144"/>
      <c r="JUO66" s="141"/>
      <c r="JUP66" s="141"/>
      <c r="JUQ66" s="142"/>
      <c r="JUR66" s="142"/>
      <c r="JUS66" s="143"/>
      <c r="JUT66" s="144"/>
      <c r="JUU66" s="144"/>
      <c r="JUV66" s="144"/>
      <c r="JUW66" s="141"/>
      <c r="JUX66" s="141"/>
      <c r="JUY66" s="142"/>
      <c r="JUZ66" s="142"/>
      <c r="JVA66" s="143"/>
      <c r="JVB66" s="144"/>
      <c r="JVC66" s="144"/>
      <c r="JVD66" s="144"/>
      <c r="JVE66" s="141"/>
      <c r="JVF66" s="141"/>
      <c r="JVG66" s="142"/>
      <c r="JVH66" s="142"/>
      <c r="JVI66" s="143"/>
      <c r="JVJ66" s="144"/>
      <c r="JVK66" s="144"/>
      <c r="JVL66" s="144"/>
      <c r="JVM66" s="141"/>
      <c r="JVN66" s="141"/>
      <c r="JVO66" s="142"/>
      <c r="JVP66" s="142"/>
      <c r="JVQ66" s="143"/>
      <c r="JVR66" s="144"/>
      <c r="JVS66" s="144"/>
      <c r="JVT66" s="144"/>
      <c r="JVU66" s="141"/>
      <c r="JVV66" s="141"/>
      <c r="JVW66" s="142"/>
      <c r="JVX66" s="142"/>
      <c r="JVY66" s="143"/>
      <c r="JVZ66" s="144"/>
      <c r="JWA66" s="144"/>
      <c r="JWB66" s="144"/>
      <c r="JWC66" s="141"/>
      <c r="JWD66" s="141"/>
      <c r="JWE66" s="142"/>
      <c r="JWF66" s="142"/>
      <c r="JWG66" s="143"/>
      <c r="JWH66" s="144"/>
      <c r="JWI66" s="144"/>
      <c r="JWJ66" s="144"/>
      <c r="JWK66" s="141"/>
      <c r="JWL66" s="141"/>
      <c r="JWM66" s="142"/>
      <c r="JWN66" s="142"/>
      <c r="JWO66" s="143"/>
      <c r="JWP66" s="144"/>
      <c r="JWQ66" s="144"/>
      <c r="JWR66" s="144"/>
      <c r="JWS66" s="141"/>
      <c r="JWT66" s="141"/>
      <c r="JWU66" s="142"/>
      <c r="JWV66" s="142"/>
      <c r="JWW66" s="143"/>
      <c r="JWX66" s="144"/>
      <c r="JWY66" s="144"/>
      <c r="JWZ66" s="144"/>
      <c r="JXA66" s="141"/>
      <c r="JXB66" s="141"/>
      <c r="JXC66" s="142"/>
      <c r="JXD66" s="142"/>
      <c r="JXE66" s="143"/>
      <c r="JXF66" s="144"/>
      <c r="JXG66" s="144"/>
      <c r="JXH66" s="144"/>
      <c r="JXI66" s="141"/>
      <c r="JXJ66" s="141"/>
      <c r="JXK66" s="142"/>
      <c r="JXL66" s="142"/>
      <c r="JXM66" s="143"/>
      <c r="JXN66" s="144"/>
      <c r="JXO66" s="144"/>
      <c r="JXP66" s="144"/>
      <c r="JXQ66" s="141"/>
      <c r="JXR66" s="141"/>
      <c r="JXS66" s="142"/>
      <c r="JXT66" s="142"/>
      <c r="JXU66" s="143"/>
      <c r="JXV66" s="144"/>
      <c r="JXW66" s="144"/>
      <c r="JXX66" s="144"/>
      <c r="JXY66" s="141"/>
      <c r="JXZ66" s="141"/>
      <c r="JYA66" s="142"/>
      <c r="JYB66" s="142"/>
      <c r="JYC66" s="143"/>
      <c r="JYD66" s="144"/>
      <c r="JYE66" s="144"/>
      <c r="JYF66" s="144"/>
      <c r="JYG66" s="141"/>
      <c r="JYH66" s="141"/>
      <c r="JYI66" s="142"/>
      <c r="JYJ66" s="142"/>
      <c r="JYK66" s="143"/>
      <c r="JYL66" s="144"/>
      <c r="JYM66" s="144"/>
      <c r="JYN66" s="144"/>
      <c r="JYO66" s="141"/>
      <c r="JYP66" s="141"/>
      <c r="JYQ66" s="142"/>
      <c r="JYR66" s="142"/>
      <c r="JYS66" s="143"/>
      <c r="JYT66" s="144"/>
      <c r="JYU66" s="144"/>
      <c r="JYV66" s="144"/>
      <c r="JYW66" s="141"/>
      <c r="JYX66" s="141"/>
      <c r="JYY66" s="142"/>
      <c r="JYZ66" s="142"/>
      <c r="JZA66" s="143"/>
      <c r="JZB66" s="144"/>
      <c r="JZC66" s="144"/>
      <c r="JZD66" s="144"/>
      <c r="JZE66" s="141"/>
      <c r="JZF66" s="141"/>
      <c r="JZG66" s="142"/>
      <c r="JZH66" s="142"/>
      <c r="JZI66" s="143"/>
      <c r="JZJ66" s="144"/>
      <c r="JZK66" s="144"/>
      <c r="JZL66" s="144"/>
      <c r="JZM66" s="141"/>
      <c r="JZN66" s="141"/>
      <c r="JZO66" s="142"/>
      <c r="JZP66" s="142"/>
      <c r="JZQ66" s="143"/>
      <c r="JZR66" s="144"/>
      <c r="JZS66" s="144"/>
      <c r="JZT66" s="144"/>
      <c r="JZU66" s="141"/>
      <c r="JZV66" s="141"/>
      <c r="JZW66" s="142"/>
      <c r="JZX66" s="142"/>
      <c r="JZY66" s="143"/>
      <c r="JZZ66" s="144"/>
      <c r="KAA66" s="144"/>
      <c r="KAB66" s="144"/>
      <c r="KAC66" s="141"/>
      <c r="KAD66" s="141"/>
      <c r="KAE66" s="142"/>
      <c r="KAF66" s="142"/>
      <c r="KAG66" s="143"/>
      <c r="KAH66" s="144"/>
      <c r="KAI66" s="144"/>
      <c r="KAJ66" s="144"/>
      <c r="KAK66" s="141"/>
      <c r="KAL66" s="141"/>
      <c r="KAM66" s="142"/>
      <c r="KAN66" s="142"/>
      <c r="KAO66" s="143"/>
      <c r="KAP66" s="144"/>
      <c r="KAQ66" s="144"/>
      <c r="KAR66" s="144"/>
      <c r="KAS66" s="141"/>
      <c r="KAT66" s="141"/>
      <c r="KAU66" s="142"/>
      <c r="KAV66" s="142"/>
      <c r="KAW66" s="143"/>
      <c r="KAX66" s="144"/>
      <c r="KAY66" s="144"/>
      <c r="KAZ66" s="144"/>
      <c r="KBA66" s="141"/>
      <c r="KBB66" s="141"/>
      <c r="KBC66" s="142"/>
      <c r="KBD66" s="142"/>
      <c r="KBE66" s="143"/>
      <c r="KBF66" s="144"/>
      <c r="KBG66" s="144"/>
      <c r="KBH66" s="144"/>
      <c r="KBI66" s="141"/>
      <c r="KBJ66" s="141"/>
      <c r="KBK66" s="142"/>
      <c r="KBL66" s="142"/>
      <c r="KBM66" s="143"/>
      <c r="KBN66" s="144"/>
      <c r="KBO66" s="144"/>
      <c r="KBP66" s="144"/>
      <c r="KBQ66" s="141"/>
      <c r="KBR66" s="141"/>
      <c r="KBS66" s="142"/>
      <c r="KBT66" s="142"/>
      <c r="KBU66" s="143"/>
      <c r="KBV66" s="144"/>
      <c r="KBW66" s="144"/>
      <c r="KBX66" s="144"/>
      <c r="KBY66" s="141"/>
      <c r="KBZ66" s="141"/>
      <c r="KCA66" s="142"/>
      <c r="KCB66" s="142"/>
      <c r="KCC66" s="143"/>
      <c r="KCD66" s="144"/>
      <c r="KCE66" s="144"/>
      <c r="KCF66" s="144"/>
      <c r="KCG66" s="141"/>
      <c r="KCH66" s="141"/>
      <c r="KCI66" s="142"/>
      <c r="KCJ66" s="142"/>
      <c r="KCK66" s="143"/>
      <c r="KCL66" s="144"/>
      <c r="KCM66" s="144"/>
      <c r="KCN66" s="144"/>
      <c r="KCO66" s="141"/>
      <c r="KCP66" s="141"/>
      <c r="KCQ66" s="142"/>
      <c r="KCR66" s="142"/>
      <c r="KCS66" s="143"/>
      <c r="KCT66" s="144"/>
      <c r="KCU66" s="144"/>
      <c r="KCV66" s="144"/>
      <c r="KCW66" s="141"/>
      <c r="KCX66" s="141"/>
      <c r="KCY66" s="142"/>
      <c r="KCZ66" s="142"/>
      <c r="KDA66" s="143"/>
      <c r="KDB66" s="144"/>
      <c r="KDC66" s="144"/>
      <c r="KDD66" s="144"/>
      <c r="KDE66" s="141"/>
      <c r="KDF66" s="141"/>
      <c r="KDG66" s="142"/>
      <c r="KDH66" s="142"/>
      <c r="KDI66" s="143"/>
      <c r="KDJ66" s="144"/>
      <c r="KDK66" s="144"/>
      <c r="KDL66" s="144"/>
      <c r="KDM66" s="141"/>
      <c r="KDN66" s="141"/>
      <c r="KDO66" s="142"/>
      <c r="KDP66" s="142"/>
      <c r="KDQ66" s="143"/>
      <c r="KDR66" s="144"/>
      <c r="KDS66" s="144"/>
      <c r="KDT66" s="144"/>
      <c r="KDU66" s="141"/>
      <c r="KDV66" s="141"/>
      <c r="KDW66" s="142"/>
      <c r="KDX66" s="142"/>
      <c r="KDY66" s="143"/>
      <c r="KDZ66" s="144"/>
      <c r="KEA66" s="144"/>
      <c r="KEB66" s="144"/>
      <c r="KEC66" s="141"/>
      <c r="KED66" s="141"/>
      <c r="KEE66" s="142"/>
      <c r="KEF66" s="142"/>
      <c r="KEG66" s="143"/>
      <c r="KEH66" s="144"/>
      <c r="KEI66" s="144"/>
      <c r="KEJ66" s="144"/>
      <c r="KEK66" s="141"/>
      <c r="KEL66" s="141"/>
      <c r="KEM66" s="142"/>
      <c r="KEN66" s="142"/>
      <c r="KEO66" s="143"/>
      <c r="KEP66" s="144"/>
      <c r="KEQ66" s="144"/>
      <c r="KER66" s="144"/>
      <c r="KES66" s="141"/>
      <c r="KET66" s="141"/>
      <c r="KEU66" s="142"/>
      <c r="KEV66" s="142"/>
      <c r="KEW66" s="143"/>
      <c r="KEX66" s="144"/>
      <c r="KEY66" s="144"/>
      <c r="KEZ66" s="144"/>
      <c r="KFA66" s="141"/>
      <c r="KFB66" s="141"/>
      <c r="KFC66" s="142"/>
      <c r="KFD66" s="142"/>
      <c r="KFE66" s="143"/>
      <c r="KFF66" s="144"/>
      <c r="KFG66" s="144"/>
      <c r="KFH66" s="144"/>
      <c r="KFI66" s="141"/>
      <c r="KFJ66" s="141"/>
      <c r="KFK66" s="142"/>
      <c r="KFL66" s="142"/>
      <c r="KFM66" s="143"/>
      <c r="KFN66" s="144"/>
      <c r="KFO66" s="144"/>
      <c r="KFP66" s="144"/>
      <c r="KFQ66" s="141"/>
      <c r="KFR66" s="141"/>
      <c r="KFS66" s="142"/>
      <c r="KFT66" s="142"/>
      <c r="KFU66" s="143"/>
      <c r="KFV66" s="144"/>
      <c r="KFW66" s="144"/>
      <c r="KFX66" s="144"/>
      <c r="KFY66" s="141"/>
      <c r="KFZ66" s="141"/>
      <c r="KGA66" s="142"/>
      <c r="KGB66" s="142"/>
      <c r="KGC66" s="143"/>
      <c r="KGD66" s="144"/>
      <c r="KGE66" s="144"/>
      <c r="KGF66" s="144"/>
      <c r="KGG66" s="141"/>
      <c r="KGH66" s="141"/>
      <c r="KGI66" s="142"/>
      <c r="KGJ66" s="142"/>
      <c r="KGK66" s="143"/>
      <c r="KGL66" s="144"/>
      <c r="KGM66" s="144"/>
      <c r="KGN66" s="144"/>
      <c r="KGO66" s="141"/>
      <c r="KGP66" s="141"/>
      <c r="KGQ66" s="142"/>
      <c r="KGR66" s="142"/>
      <c r="KGS66" s="143"/>
      <c r="KGT66" s="144"/>
      <c r="KGU66" s="144"/>
      <c r="KGV66" s="144"/>
      <c r="KGW66" s="141"/>
      <c r="KGX66" s="141"/>
      <c r="KGY66" s="142"/>
      <c r="KGZ66" s="142"/>
      <c r="KHA66" s="143"/>
      <c r="KHB66" s="144"/>
      <c r="KHC66" s="144"/>
      <c r="KHD66" s="144"/>
      <c r="KHE66" s="141"/>
      <c r="KHF66" s="141"/>
      <c r="KHG66" s="142"/>
      <c r="KHH66" s="142"/>
      <c r="KHI66" s="143"/>
      <c r="KHJ66" s="144"/>
      <c r="KHK66" s="144"/>
      <c r="KHL66" s="144"/>
      <c r="KHM66" s="141"/>
      <c r="KHN66" s="141"/>
      <c r="KHO66" s="142"/>
      <c r="KHP66" s="142"/>
      <c r="KHQ66" s="143"/>
      <c r="KHR66" s="144"/>
      <c r="KHS66" s="144"/>
      <c r="KHT66" s="144"/>
      <c r="KHU66" s="141"/>
      <c r="KHV66" s="141"/>
      <c r="KHW66" s="142"/>
      <c r="KHX66" s="142"/>
      <c r="KHY66" s="143"/>
      <c r="KHZ66" s="144"/>
      <c r="KIA66" s="144"/>
      <c r="KIB66" s="144"/>
      <c r="KIC66" s="141"/>
      <c r="KID66" s="141"/>
      <c r="KIE66" s="142"/>
      <c r="KIF66" s="142"/>
      <c r="KIG66" s="143"/>
      <c r="KIH66" s="144"/>
      <c r="KII66" s="144"/>
      <c r="KIJ66" s="144"/>
      <c r="KIK66" s="141"/>
      <c r="KIL66" s="141"/>
      <c r="KIM66" s="142"/>
      <c r="KIN66" s="142"/>
      <c r="KIO66" s="143"/>
      <c r="KIP66" s="144"/>
      <c r="KIQ66" s="144"/>
      <c r="KIR66" s="144"/>
      <c r="KIS66" s="141"/>
      <c r="KIT66" s="141"/>
      <c r="KIU66" s="142"/>
      <c r="KIV66" s="142"/>
      <c r="KIW66" s="143"/>
      <c r="KIX66" s="144"/>
      <c r="KIY66" s="144"/>
      <c r="KIZ66" s="144"/>
      <c r="KJA66" s="141"/>
      <c r="KJB66" s="141"/>
      <c r="KJC66" s="142"/>
      <c r="KJD66" s="142"/>
      <c r="KJE66" s="143"/>
      <c r="KJF66" s="144"/>
      <c r="KJG66" s="144"/>
      <c r="KJH66" s="144"/>
      <c r="KJI66" s="141"/>
      <c r="KJJ66" s="141"/>
      <c r="KJK66" s="142"/>
      <c r="KJL66" s="142"/>
      <c r="KJM66" s="143"/>
      <c r="KJN66" s="144"/>
      <c r="KJO66" s="144"/>
      <c r="KJP66" s="144"/>
      <c r="KJQ66" s="141"/>
      <c r="KJR66" s="141"/>
      <c r="KJS66" s="142"/>
      <c r="KJT66" s="142"/>
      <c r="KJU66" s="143"/>
      <c r="KJV66" s="144"/>
      <c r="KJW66" s="144"/>
      <c r="KJX66" s="144"/>
      <c r="KJY66" s="141"/>
      <c r="KJZ66" s="141"/>
      <c r="KKA66" s="142"/>
      <c r="KKB66" s="142"/>
      <c r="KKC66" s="143"/>
      <c r="KKD66" s="144"/>
      <c r="KKE66" s="144"/>
      <c r="KKF66" s="144"/>
      <c r="KKG66" s="141"/>
      <c r="KKH66" s="141"/>
      <c r="KKI66" s="142"/>
      <c r="KKJ66" s="142"/>
      <c r="KKK66" s="143"/>
      <c r="KKL66" s="144"/>
      <c r="KKM66" s="144"/>
      <c r="KKN66" s="144"/>
      <c r="KKO66" s="141"/>
      <c r="KKP66" s="141"/>
      <c r="KKQ66" s="142"/>
      <c r="KKR66" s="142"/>
      <c r="KKS66" s="143"/>
      <c r="KKT66" s="144"/>
      <c r="KKU66" s="144"/>
      <c r="KKV66" s="144"/>
      <c r="KKW66" s="141"/>
      <c r="KKX66" s="141"/>
      <c r="KKY66" s="142"/>
      <c r="KKZ66" s="142"/>
      <c r="KLA66" s="143"/>
      <c r="KLB66" s="144"/>
      <c r="KLC66" s="144"/>
      <c r="KLD66" s="144"/>
      <c r="KLE66" s="141"/>
      <c r="KLF66" s="141"/>
      <c r="KLG66" s="142"/>
      <c r="KLH66" s="142"/>
      <c r="KLI66" s="143"/>
      <c r="KLJ66" s="144"/>
      <c r="KLK66" s="144"/>
      <c r="KLL66" s="144"/>
      <c r="KLM66" s="141"/>
      <c r="KLN66" s="141"/>
      <c r="KLO66" s="142"/>
      <c r="KLP66" s="142"/>
      <c r="KLQ66" s="143"/>
      <c r="KLR66" s="144"/>
      <c r="KLS66" s="144"/>
      <c r="KLT66" s="144"/>
      <c r="KLU66" s="141"/>
      <c r="KLV66" s="141"/>
      <c r="KLW66" s="142"/>
      <c r="KLX66" s="142"/>
      <c r="KLY66" s="143"/>
      <c r="KLZ66" s="144"/>
      <c r="KMA66" s="144"/>
      <c r="KMB66" s="144"/>
      <c r="KMC66" s="141"/>
      <c r="KMD66" s="141"/>
      <c r="KME66" s="142"/>
      <c r="KMF66" s="142"/>
      <c r="KMG66" s="143"/>
      <c r="KMH66" s="144"/>
      <c r="KMI66" s="144"/>
      <c r="KMJ66" s="144"/>
      <c r="KMK66" s="141"/>
      <c r="KML66" s="141"/>
      <c r="KMM66" s="142"/>
      <c r="KMN66" s="142"/>
      <c r="KMO66" s="143"/>
      <c r="KMP66" s="144"/>
      <c r="KMQ66" s="144"/>
      <c r="KMR66" s="144"/>
      <c r="KMS66" s="141"/>
      <c r="KMT66" s="141"/>
      <c r="KMU66" s="142"/>
      <c r="KMV66" s="142"/>
      <c r="KMW66" s="143"/>
      <c r="KMX66" s="144"/>
      <c r="KMY66" s="144"/>
      <c r="KMZ66" s="144"/>
      <c r="KNA66" s="141"/>
      <c r="KNB66" s="141"/>
      <c r="KNC66" s="142"/>
      <c r="KND66" s="142"/>
      <c r="KNE66" s="143"/>
      <c r="KNF66" s="144"/>
      <c r="KNG66" s="144"/>
      <c r="KNH66" s="144"/>
      <c r="KNI66" s="141"/>
      <c r="KNJ66" s="141"/>
      <c r="KNK66" s="142"/>
      <c r="KNL66" s="142"/>
      <c r="KNM66" s="143"/>
      <c r="KNN66" s="144"/>
      <c r="KNO66" s="144"/>
      <c r="KNP66" s="144"/>
      <c r="KNQ66" s="141"/>
      <c r="KNR66" s="141"/>
      <c r="KNS66" s="142"/>
      <c r="KNT66" s="142"/>
      <c r="KNU66" s="143"/>
      <c r="KNV66" s="144"/>
      <c r="KNW66" s="144"/>
      <c r="KNX66" s="144"/>
      <c r="KNY66" s="141"/>
      <c r="KNZ66" s="141"/>
      <c r="KOA66" s="142"/>
      <c r="KOB66" s="142"/>
      <c r="KOC66" s="143"/>
      <c r="KOD66" s="144"/>
      <c r="KOE66" s="144"/>
      <c r="KOF66" s="144"/>
      <c r="KOG66" s="141"/>
      <c r="KOH66" s="141"/>
      <c r="KOI66" s="142"/>
      <c r="KOJ66" s="142"/>
      <c r="KOK66" s="143"/>
      <c r="KOL66" s="144"/>
      <c r="KOM66" s="144"/>
      <c r="KON66" s="144"/>
      <c r="KOO66" s="141"/>
      <c r="KOP66" s="141"/>
      <c r="KOQ66" s="142"/>
      <c r="KOR66" s="142"/>
      <c r="KOS66" s="143"/>
      <c r="KOT66" s="144"/>
      <c r="KOU66" s="144"/>
      <c r="KOV66" s="144"/>
      <c r="KOW66" s="141"/>
      <c r="KOX66" s="141"/>
      <c r="KOY66" s="142"/>
      <c r="KOZ66" s="142"/>
      <c r="KPA66" s="143"/>
      <c r="KPB66" s="144"/>
      <c r="KPC66" s="144"/>
      <c r="KPD66" s="144"/>
      <c r="KPE66" s="141"/>
      <c r="KPF66" s="141"/>
      <c r="KPG66" s="142"/>
      <c r="KPH66" s="142"/>
      <c r="KPI66" s="143"/>
      <c r="KPJ66" s="144"/>
      <c r="KPK66" s="144"/>
      <c r="KPL66" s="144"/>
      <c r="KPM66" s="141"/>
      <c r="KPN66" s="141"/>
      <c r="KPO66" s="142"/>
      <c r="KPP66" s="142"/>
      <c r="KPQ66" s="143"/>
      <c r="KPR66" s="144"/>
      <c r="KPS66" s="144"/>
      <c r="KPT66" s="144"/>
      <c r="KPU66" s="141"/>
      <c r="KPV66" s="141"/>
      <c r="KPW66" s="142"/>
      <c r="KPX66" s="142"/>
      <c r="KPY66" s="143"/>
      <c r="KPZ66" s="144"/>
      <c r="KQA66" s="144"/>
      <c r="KQB66" s="144"/>
      <c r="KQC66" s="141"/>
      <c r="KQD66" s="141"/>
      <c r="KQE66" s="142"/>
      <c r="KQF66" s="142"/>
      <c r="KQG66" s="143"/>
      <c r="KQH66" s="144"/>
      <c r="KQI66" s="144"/>
      <c r="KQJ66" s="144"/>
      <c r="KQK66" s="141"/>
      <c r="KQL66" s="141"/>
      <c r="KQM66" s="142"/>
      <c r="KQN66" s="142"/>
      <c r="KQO66" s="143"/>
      <c r="KQP66" s="144"/>
      <c r="KQQ66" s="144"/>
      <c r="KQR66" s="144"/>
      <c r="KQS66" s="141"/>
      <c r="KQT66" s="141"/>
      <c r="KQU66" s="142"/>
      <c r="KQV66" s="142"/>
      <c r="KQW66" s="143"/>
      <c r="KQX66" s="144"/>
      <c r="KQY66" s="144"/>
      <c r="KQZ66" s="144"/>
      <c r="KRA66" s="141"/>
      <c r="KRB66" s="141"/>
      <c r="KRC66" s="142"/>
      <c r="KRD66" s="142"/>
      <c r="KRE66" s="143"/>
      <c r="KRF66" s="144"/>
      <c r="KRG66" s="144"/>
      <c r="KRH66" s="144"/>
      <c r="KRI66" s="141"/>
      <c r="KRJ66" s="141"/>
      <c r="KRK66" s="142"/>
      <c r="KRL66" s="142"/>
      <c r="KRM66" s="143"/>
      <c r="KRN66" s="144"/>
      <c r="KRO66" s="144"/>
      <c r="KRP66" s="144"/>
      <c r="KRQ66" s="141"/>
      <c r="KRR66" s="141"/>
      <c r="KRS66" s="142"/>
      <c r="KRT66" s="142"/>
      <c r="KRU66" s="143"/>
      <c r="KRV66" s="144"/>
      <c r="KRW66" s="144"/>
      <c r="KRX66" s="144"/>
      <c r="KRY66" s="141"/>
      <c r="KRZ66" s="141"/>
      <c r="KSA66" s="142"/>
      <c r="KSB66" s="142"/>
      <c r="KSC66" s="143"/>
      <c r="KSD66" s="144"/>
      <c r="KSE66" s="144"/>
      <c r="KSF66" s="144"/>
      <c r="KSG66" s="141"/>
      <c r="KSH66" s="141"/>
      <c r="KSI66" s="142"/>
      <c r="KSJ66" s="142"/>
      <c r="KSK66" s="143"/>
      <c r="KSL66" s="144"/>
      <c r="KSM66" s="144"/>
      <c r="KSN66" s="144"/>
      <c r="KSO66" s="141"/>
      <c r="KSP66" s="141"/>
      <c r="KSQ66" s="142"/>
      <c r="KSR66" s="142"/>
      <c r="KSS66" s="143"/>
      <c r="KST66" s="144"/>
      <c r="KSU66" s="144"/>
      <c r="KSV66" s="144"/>
      <c r="KSW66" s="141"/>
      <c r="KSX66" s="141"/>
      <c r="KSY66" s="142"/>
      <c r="KSZ66" s="142"/>
      <c r="KTA66" s="143"/>
      <c r="KTB66" s="144"/>
      <c r="KTC66" s="144"/>
      <c r="KTD66" s="144"/>
      <c r="KTE66" s="141"/>
      <c r="KTF66" s="141"/>
      <c r="KTG66" s="142"/>
      <c r="KTH66" s="142"/>
      <c r="KTI66" s="143"/>
      <c r="KTJ66" s="144"/>
      <c r="KTK66" s="144"/>
      <c r="KTL66" s="144"/>
      <c r="KTM66" s="141"/>
      <c r="KTN66" s="141"/>
      <c r="KTO66" s="142"/>
      <c r="KTP66" s="142"/>
      <c r="KTQ66" s="143"/>
      <c r="KTR66" s="144"/>
      <c r="KTS66" s="144"/>
      <c r="KTT66" s="144"/>
      <c r="KTU66" s="141"/>
      <c r="KTV66" s="141"/>
      <c r="KTW66" s="142"/>
      <c r="KTX66" s="142"/>
      <c r="KTY66" s="143"/>
      <c r="KTZ66" s="144"/>
      <c r="KUA66" s="144"/>
      <c r="KUB66" s="144"/>
      <c r="KUC66" s="141"/>
      <c r="KUD66" s="141"/>
      <c r="KUE66" s="142"/>
      <c r="KUF66" s="142"/>
      <c r="KUG66" s="143"/>
      <c r="KUH66" s="144"/>
      <c r="KUI66" s="144"/>
      <c r="KUJ66" s="144"/>
      <c r="KUK66" s="141"/>
      <c r="KUL66" s="141"/>
      <c r="KUM66" s="142"/>
      <c r="KUN66" s="142"/>
      <c r="KUO66" s="143"/>
      <c r="KUP66" s="144"/>
      <c r="KUQ66" s="144"/>
      <c r="KUR66" s="144"/>
      <c r="KUS66" s="141"/>
      <c r="KUT66" s="141"/>
      <c r="KUU66" s="142"/>
      <c r="KUV66" s="142"/>
      <c r="KUW66" s="143"/>
      <c r="KUX66" s="144"/>
      <c r="KUY66" s="144"/>
      <c r="KUZ66" s="144"/>
      <c r="KVA66" s="141"/>
      <c r="KVB66" s="141"/>
      <c r="KVC66" s="142"/>
      <c r="KVD66" s="142"/>
      <c r="KVE66" s="143"/>
      <c r="KVF66" s="144"/>
      <c r="KVG66" s="144"/>
      <c r="KVH66" s="144"/>
      <c r="KVI66" s="141"/>
      <c r="KVJ66" s="141"/>
      <c r="KVK66" s="142"/>
      <c r="KVL66" s="142"/>
      <c r="KVM66" s="143"/>
      <c r="KVN66" s="144"/>
      <c r="KVO66" s="144"/>
      <c r="KVP66" s="144"/>
      <c r="KVQ66" s="141"/>
      <c r="KVR66" s="141"/>
      <c r="KVS66" s="142"/>
      <c r="KVT66" s="142"/>
      <c r="KVU66" s="143"/>
      <c r="KVV66" s="144"/>
      <c r="KVW66" s="144"/>
      <c r="KVX66" s="144"/>
      <c r="KVY66" s="141"/>
      <c r="KVZ66" s="141"/>
      <c r="KWA66" s="142"/>
      <c r="KWB66" s="142"/>
      <c r="KWC66" s="143"/>
      <c r="KWD66" s="144"/>
      <c r="KWE66" s="144"/>
      <c r="KWF66" s="144"/>
      <c r="KWG66" s="141"/>
      <c r="KWH66" s="141"/>
      <c r="KWI66" s="142"/>
      <c r="KWJ66" s="142"/>
      <c r="KWK66" s="143"/>
      <c r="KWL66" s="144"/>
      <c r="KWM66" s="144"/>
      <c r="KWN66" s="144"/>
      <c r="KWO66" s="141"/>
      <c r="KWP66" s="141"/>
      <c r="KWQ66" s="142"/>
      <c r="KWR66" s="142"/>
      <c r="KWS66" s="143"/>
      <c r="KWT66" s="144"/>
      <c r="KWU66" s="144"/>
      <c r="KWV66" s="144"/>
      <c r="KWW66" s="141"/>
      <c r="KWX66" s="141"/>
      <c r="KWY66" s="142"/>
      <c r="KWZ66" s="142"/>
      <c r="KXA66" s="143"/>
      <c r="KXB66" s="144"/>
      <c r="KXC66" s="144"/>
      <c r="KXD66" s="144"/>
      <c r="KXE66" s="141"/>
      <c r="KXF66" s="141"/>
      <c r="KXG66" s="142"/>
      <c r="KXH66" s="142"/>
      <c r="KXI66" s="143"/>
      <c r="KXJ66" s="144"/>
      <c r="KXK66" s="144"/>
      <c r="KXL66" s="144"/>
      <c r="KXM66" s="141"/>
      <c r="KXN66" s="141"/>
      <c r="KXO66" s="142"/>
      <c r="KXP66" s="142"/>
      <c r="KXQ66" s="143"/>
      <c r="KXR66" s="144"/>
      <c r="KXS66" s="144"/>
      <c r="KXT66" s="144"/>
      <c r="KXU66" s="141"/>
      <c r="KXV66" s="141"/>
      <c r="KXW66" s="142"/>
      <c r="KXX66" s="142"/>
      <c r="KXY66" s="143"/>
      <c r="KXZ66" s="144"/>
      <c r="KYA66" s="144"/>
      <c r="KYB66" s="144"/>
      <c r="KYC66" s="141"/>
      <c r="KYD66" s="141"/>
      <c r="KYE66" s="142"/>
      <c r="KYF66" s="142"/>
      <c r="KYG66" s="143"/>
      <c r="KYH66" s="144"/>
      <c r="KYI66" s="144"/>
      <c r="KYJ66" s="144"/>
      <c r="KYK66" s="141"/>
      <c r="KYL66" s="141"/>
      <c r="KYM66" s="142"/>
      <c r="KYN66" s="142"/>
      <c r="KYO66" s="143"/>
      <c r="KYP66" s="144"/>
      <c r="KYQ66" s="144"/>
      <c r="KYR66" s="144"/>
      <c r="KYS66" s="141"/>
      <c r="KYT66" s="141"/>
      <c r="KYU66" s="142"/>
      <c r="KYV66" s="142"/>
      <c r="KYW66" s="143"/>
      <c r="KYX66" s="144"/>
      <c r="KYY66" s="144"/>
      <c r="KYZ66" s="144"/>
      <c r="KZA66" s="141"/>
      <c r="KZB66" s="141"/>
      <c r="KZC66" s="142"/>
      <c r="KZD66" s="142"/>
      <c r="KZE66" s="143"/>
      <c r="KZF66" s="144"/>
      <c r="KZG66" s="144"/>
      <c r="KZH66" s="144"/>
      <c r="KZI66" s="141"/>
      <c r="KZJ66" s="141"/>
      <c r="KZK66" s="142"/>
      <c r="KZL66" s="142"/>
      <c r="KZM66" s="143"/>
      <c r="KZN66" s="144"/>
      <c r="KZO66" s="144"/>
      <c r="KZP66" s="144"/>
      <c r="KZQ66" s="141"/>
      <c r="KZR66" s="141"/>
      <c r="KZS66" s="142"/>
      <c r="KZT66" s="142"/>
      <c r="KZU66" s="143"/>
      <c r="KZV66" s="144"/>
      <c r="KZW66" s="144"/>
      <c r="KZX66" s="144"/>
      <c r="KZY66" s="141"/>
      <c r="KZZ66" s="141"/>
      <c r="LAA66" s="142"/>
      <c r="LAB66" s="142"/>
      <c r="LAC66" s="143"/>
      <c r="LAD66" s="144"/>
      <c r="LAE66" s="144"/>
      <c r="LAF66" s="144"/>
      <c r="LAG66" s="141"/>
      <c r="LAH66" s="141"/>
      <c r="LAI66" s="142"/>
      <c r="LAJ66" s="142"/>
      <c r="LAK66" s="143"/>
      <c r="LAL66" s="144"/>
      <c r="LAM66" s="144"/>
      <c r="LAN66" s="144"/>
      <c r="LAO66" s="141"/>
      <c r="LAP66" s="141"/>
      <c r="LAQ66" s="142"/>
      <c r="LAR66" s="142"/>
      <c r="LAS66" s="143"/>
      <c r="LAT66" s="144"/>
      <c r="LAU66" s="144"/>
      <c r="LAV66" s="144"/>
      <c r="LAW66" s="141"/>
      <c r="LAX66" s="141"/>
      <c r="LAY66" s="142"/>
      <c r="LAZ66" s="142"/>
      <c r="LBA66" s="143"/>
      <c r="LBB66" s="144"/>
      <c r="LBC66" s="144"/>
      <c r="LBD66" s="144"/>
      <c r="LBE66" s="141"/>
      <c r="LBF66" s="141"/>
      <c r="LBG66" s="142"/>
      <c r="LBH66" s="142"/>
      <c r="LBI66" s="143"/>
      <c r="LBJ66" s="144"/>
      <c r="LBK66" s="144"/>
      <c r="LBL66" s="144"/>
      <c r="LBM66" s="141"/>
      <c r="LBN66" s="141"/>
      <c r="LBO66" s="142"/>
      <c r="LBP66" s="142"/>
      <c r="LBQ66" s="143"/>
      <c r="LBR66" s="144"/>
      <c r="LBS66" s="144"/>
      <c r="LBT66" s="144"/>
      <c r="LBU66" s="141"/>
      <c r="LBV66" s="141"/>
      <c r="LBW66" s="142"/>
      <c r="LBX66" s="142"/>
      <c r="LBY66" s="143"/>
      <c r="LBZ66" s="144"/>
      <c r="LCA66" s="144"/>
      <c r="LCB66" s="144"/>
      <c r="LCC66" s="141"/>
      <c r="LCD66" s="141"/>
      <c r="LCE66" s="142"/>
      <c r="LCF66" s="142"/>
      <c r="LCG66" s="143"/>
      <c r="LCH66" s="144"/>
      <c r="LCI66" s="144"/>
      <c r="LCJ66" s="144"/>
      <c r="LCK66" s="141"/>
      <c r="LCL66" s="141"/>
      <c r="LCM66" s="142"/>
      <c r="LCN66" s="142"/>
      <c r="LCO66" s="143"/>
      <c r="LCP66" s="144"/>
      <c r="LCQ66" s="144"/>
      <c r="LCR66" s="144"/>
      <c r="LCS66" s="141"/>
      <c r="LCT66" s="141"/>
      <c r="LCU66" s="142"/>
      <c r="LCV66" s="142"/>
      <c r="LCW66" s="143"/>
      <c r="LCX66" s="144"/>
      <c r="LCY66" s="144"/>
      <c r="LCZ66" s="144"/>
      <c r="LDA66" s="141"/>
      <c r="LDB66" s="141"/>
      <c r="LDC66" s="142"/>
      <c r="LDD66" s="142"/>
      <c r="LDE66" s="143"/>
      <c r="LDF66" s="144"/>
      <c r="LDG66" s="144"/>
      <c r="LDH66" s="144"/>
      <c r="LDI66" s="141"/>
      <c r="LDJ66" s="141"/>
      <c r="LDK66" s="142"/>
      <c r="LDL66" s="142"/>
      <c r="LDM66" s="143"/>
      <c r="LDN66" s="144"/>
      <c r="LDO66" s="144"/>
      <c r="LDP66" s="144"/>
      <c r="LDQ66" s="141"/>
      <c r="LDR66" s="141"/>
      <c r="LDS66" s="142"/>
      <c r="LDT66" s="142"/>
      <c r="LDU66" s="143"/>
      <c r="LDV66" s="144"/>
      <c r="LDW66" s="144"/>
      <c r="LDX66" s="144"/>
      <c r="LDY66" s="141"/>
      <c r="LDZ66" s="141"/>
      <c r="LEA66" s="142"/>
      <c r="LEB66" s="142"/>
      <c r="LEC66" s="143"/>
      <c r="LED66" s="144"/>
      <c r="LEE66" s="144"/>
      <c r="LEF66" s="144"/>
      <c r="LEG66" s="141"/>
      <c r="LEH66" s="141"/>
      <c r="LEI66" s="142"/>
      <c r="LEJ66" s="142"/>
      <c r="LEK66" s="143"/>
      <c r="LEL66" s="144"/>
      <c r="LEM66" s="144"/>
      <c r="LEN66" s="144"/>
      <c r="LEO66" s="141"/>
      <c r="LEP66" s="141"/>
      <c r="LEQ66" s="142"/>
      <c r="LER66" s="142"/>
      <c r="LES66" s="143"/>
      <c r="LET66" s="144"/>
      <c r="LEU66" s="144"/>
      <c r="LEV66" s="144"/>
      <c r="LEW66" s="141"/>
      <c r="LEX66" s="141"/>
      <c r="LEY66" s="142"/>
      <c r="LEZ66" s="142"/>
      <c r="LFA66" s="143"/>
      <c r="LFB66" s="144"/>
      <c r="LFC66" s="144"/>
      <c r="LFD66" s="144"/>
      <c r="LFE66" s="141"/>
      <c r="LFF66" s="141"/>
      <c r="LFG66" s="142"/>
      <c r="LFH66" s="142"/>
      <c r="LFI66" s="143"/>
      <c r="LFJ66" s="144"/>
      <c r="LFK66" s="144"/>
      <c r="LFL66" s="144"/>
      <c r="LFM66" s="141"/>
      <c r="LFN66" s="141"/>
      <c r="LFO66" s="142"/>
      <c r="LFP66" s="142"/>
      <c r="LFQ66" s="143"/>
      <c r="LFR66" s="144"/>
      <c r="LFS66" s="144"/>
      <c r="LFT66" s="144"/>
      <c r="LFU66" s="141"/>
      <c r="LFV66" s="141"/>
      <c r="LFW66" s="142"/>
      <c r="LFX66" s="142"/>
      <c r="LFY66" s="143"/>
      <c r="LFZ66" s="144"/>
      <c r="LGA66" s="144"/>
      <c r="LGB66" s="144"/>
      <c r="LGC66" s="141"/>
      <c r="LGD66" s="141"/>
      <c r="LGE66" s="142"/>
      <c r="LGF66" s="142"/>
      <c r="LGG66" s="143"/>
      <c r="LGH66" s="144"/>
      <c r="LGI66" s="144"/>
      <c r="LGJ66" s="144"/>
      <c r="LGK66" s="141"/>
      <c r="LGL66" s="141"/>
      <c r="LGM66" s="142"/>
      <c r="LGN66" s="142"/>
      <c r="LGO66" s="143"/>
      <c r="LGP66" s="144"/>
      <c r="LGQ66" s="144"/>
      <c r="LGR66" s="144"/>
      <c r="LGS66" s="141"/>
      <c r="LGT66" s="141"/>
      <c r="LGU66" s="142"/>
      <c r="LGV66" s="142"/>
      <c r="LGW66" s="143"/>
      <c r="LGX66" s="144"/>
      <c r="LGY66" s="144"/>
      <c r="LGZ66" s="144"/>
      <c r="LHA66" s="141"/>
      <c r="LHB66" s="141"/>
      <c r="LHC66" s="142"/>
      <c r="LHD66" s="142"/>
      <c r="LHE66" s="143"/>
      <c r="LHF66" s="144"/>
      <c r="LHG66" s="144"/>
      <c r="LHH66" s="144"/>
      <c r="LHI66" s="141"/>
      <c r="LHJ66" s="141"/>
      <c r="LHK66" s="142"/>
      <c r="LHL66" s="142"/>
      <c r="LHM66" s="143"/>
      <c r="LHN66" s="144"/>
      <c r="LHO66" s="144"/>
      <c r="LHP66" s="144"/>
      <c r="LHQ66" s="141"/>
      <c r="LHR66" s="141"/>
      <c r="LHS66" s="142"/>
      <c r="LHT66" s="142"/>
      <c r="LHU66" s="143"/>
      <c r="LHV66" s="144"/>
      <c r="LHW66" s="144"/>
      <c r="LHX66" s="144"/>
      <c r="LHY66" s="141"/>
      <c r="LHZ66" s="141"/>
      <c r="LIA66" s="142"/>
      <c r="LIB66" s="142"/>
      <c r="LIC66" s="143"/>
      <c r="LID66" s="144"/>
      <c r="LIE66" s="144"/>
      <c r="LIF66" s="144"/>
      <c r="LIG66" s="141"/>
      <c r="LIH66" s="141"/>
      <c r="LII66" s="142"/>
      <c r="LIJ66" s="142"/>
      <c r="LIK66" s="143"/>
      <c r="LIL66" s="144"/>
      <c r="LIM66" s="144"/>
      <c r="LIN66" s="144"/>
      <c r="LIO66" s="141"/>
      <c r="LIP66" s="141"/>
      <c r="LIQ66" s="142"/>
      <c r="LIR66" s="142"/>
      <c r="LIS66" s="143"/>
      <c r="LIT66" s="144"/>
      <c r="LIU66" s="144"/>
      <c r="LIV66" s="144"/>
      <c r="LIW66" s="141"/>
      <c r="LIX66" s="141"/>
      <c r="LIY66" s="142"/>
      <c r="LIZ66" s="142"/>
      <c r="LJA66" s="143"/>
      <c r="LJB66" s="144"/>
      <c r="LJC66" s="144"/>
      <c r="LJD66" s="144"/>
      <c r="LJE66" s="141"/>
      <c r="LJF66" s="141"/>
      <c r="LJG66" s="142"/>
      <c r="LJH66" s="142"/>
      <c r="LJI66" s="143"/>
      <c r="LJJ66" s="144"/>
      <c r="LJK66" s="144"/>
      <c r="LJL66" s="144"/>
      <c r="LJM66" s="141"/>
      <c r="LJN66" s="141"/>
      <c r="LJO66" s="142"/>
      <c r="LJP66" s="142"/>
      <c r="LJQ66" s="143"/>
      <c r="LJR66" s="144"/>
      <c r="LJS66" s="144"/>
      <c r="LJT66" s="144"/>
      <c r="LJU66" s="141"/>
      <c r="LJV66" s="141"/>
      <c r="LJW66" s="142"/>
      <c r="LJX66" s="142"/>
      <c r="LJY66" s="143"/>
      <c r="LJZ66" s="144"/>
      <c r="LKA66" s="144"/>
      <c r="LKB66" s="144"/>
      <c r="LKC66" s="141"/>
      <c r="LKD66" s="141"/>
      <c r="LKE66" s="142"/>
      <c r="LKF66" s="142"/>
      <c r="LKG66" s="143"/>
      <c r="LKH66" s="144"/>
      <c r="LKI66" s="144"/>
      <c r="LKJ66" s="144"/>
      <c r="LKK66" s="141"/>
      <c r="LKL66" s="141"/>
      <c r="LKM66" s="142"/>
      <c r="LKN66" s="142"/>
      <c r="LKO66" s="143"/>
      <c r="LKP66" s="144"/>
      <c r="LKQ66" s="144"/>
      <c r="LKR66" s="144"/>
      <c r="LKS66" s="141"/>
      <c r="LKT66" s="141"/>
      <c r="LKU66" s="142"/>
      <c r="LKV66" s="142"/>
      <c r="LKW66" s="143"/>
      <c r="LKX66" s="144"/>
      <c r="LKY66" s="144"/>
      <c r="LKZ66" s="144"/>
      <c r="LLA66" s="141"/>
      <c r="LLB66" s="141"/>
      <c r="LLC66" s="142"/>
      <c r="LLD66" s="142"/>
      <c r="LLE66" s="143"/>
      <c r="LLF66" s="144"/>
      <c r="LLG66" s="144"/>
      <c r="LLH66" s="144"/>
      <c r="LLI66" s="141"/>
      <c r="LLJ66" s="141"/>
      <c r="LLK66" s="142"/>
      <c r="LLL66" s="142"/>
      <c r="LLM66" s="143"/>
      <c r="LLN66" s="144"/>
      <c r="LLO66" s="144"/>
      <c r="LLP66" s="144"/>
      <c r="LLQ66" s="141"/>
      <c r="LLR66" s="141"/>
      <c r="LLS66" s="142"/>
      <c r="LLT66" s="142"/>
      <c r="LLU66" s="143"/>
      <c r="LLV66" s="144"/>
      <c r="LLW66" s="144"/>
      <c r="LLX66" s="144"/>
      <c r="LLY66" s="141"/>
      <c r="LLZ66" s="141"/>
      <c r="LMA66" s="142"/>
      <c r="LMB66" s="142"/>
      <c r="LMC66" s="143"/>
      <c r="LMD66" s="144"/>
      <c r="LME66" s="144"/>
      <c r="LMF66" s="144"/>
      <c r="LMG66" s="141"/>
      <c r="LMH66" s="141"/>
      <c r="LMI66" s="142"/>
      <c r="LMJ66" s="142"/>
      <c r="LMK66" s="143"/>
      <c r="LML66" s="144"/>
      <c r="LMM66" s="144"/>
      <c r="LMN66" s="144"/>
      <c r="LMO66" s="141"/>
      <c r="LMP66" s="141"/>
      <c r="LMQ66" s="142"/>
      <c r="LMR66" s="142"/>
      <c r="LMS66" s="143"/>
      <c r="LMT66" s="144"/>
      <c r="LMU66" s="144"/>
      <c r="LMV66" s="144"/>
      <c r="LMW66" s="141"/>
      <c r="LMX66" s="141"/>
      <c r="LMY66" s="142"/>
      <c r="LMZ66" s="142"/>
      <c r="LNA66" s="143"/>
      <c r="LNB66" s="144"/>
      <c r="LNC66" s="144"/>
      <c r="LND66" s="144"/>
      <c r="LNE66" s="141"/>
      <c r="LNF66" s="141"/>
      <c r="LNG66" s="142"/>
      <c r="LNH66" s="142"/>
      <c r="LNI66" s="143"/>
      <c r="LNJ66" s="144"/>
      <c r="LNK66" s="144"/>
      <c r="LNL66" s="144"/>
      <c r="LNM66" s="141"/>
      <c r="LNN66" s="141"/>
      <c r="LNO66" s="142"/>
      <c r="LNP66" s="142"/>
      <c r="LNQ66" s="143"/>
      <c r="LNR66" s="144"/>
      <c r="LNS66" s="144"/>
      <c r="LNT66" s="144"/>
      <c r="LNU66" s="141"/>
      <c r="LNV66" s="141"/>
      <c r="LNW66" s="142"/>
      <c r="LNX66" s="142"/>
      <c r="LNY66" s="143"/>
      <c r="LNZ66" s="144"/>
      <c r="LOA66" s="144"/>
      <c r="LOB66" s="144"/>
      <c r="LOC66" s="141"/>
      <c r="LOD66" s="141"/>
      <c r="LOE66" s="142"/>
      <c r="LOF66" s="142"/>
      <c r="LOG66" s="143"/>
      <c r="LOH66" s="144"/>
      <c r="LOI66" s="144"/>
      <c r="LOJ66" s="144"/>
      <c r="LOK66" s="141"/>
      <c r="LOL66" s="141"/>
      <c r="LOM66" s="142"/>
      <c r="LON66" s="142"/>
      <c r="LOO66" s="143"/>
      <c r="LOP66" s="144"/>
      <c r="LOQ66" s="144"/>
      <c r="LOR66" s="144"/>
      <c r="LOS66" s="141"/>
      <c r="LOT66" s="141"/>
      <c r="LOU66" s="142"/>
      <c r="LOV66" s="142"/>
      <c r="LOW66" s="143"/>
      <c r="LOX66" s="144"/>
      <c r="LOY66" s="144"/>
      <c r="LOZ66" s="144"/>
      <c r="LPA66" s="141"/>
      <c r="LPB66" s="141"/>
      <c r="LPC66" s="142"/>
      <c r="LPD66" s="142"/>
      <c r="LPE66" s="143"/>
      <c r="LPF66" s="144"/>
      <c r="LPG66" s="144"/>
      <c r="LPH66" s="144"/>
      <c r="LPI66" s="141"/>
      <c r="LPJ66" s="141"/>
      <c r="LPK66" s="142"/>
      <c r="LPL66" s="142"/>
      <c r="LPM66" s="143"/>
      <c r="LPN66" s="144"/>
      <c r="LPO66" s="144"/>
      <c r="LPP66" s="144"/>
      <c r="LPQ66" s="141"/>
      <c r="LPR66" s="141"/>
      <c r="LPS66" s="142"/>
      <c r="LPT66" s="142"/>
      <c r="LPU66" s="143"/>
      <c r="LPV66" s="144"/>
      <c r="LPW66" s="144"/>
      <c r="LPX66" s="144"/>
      <c r="LPY66" s="141"/>
      <c r="LPZ66" s="141"/>
      <c r="LQA66" s="142"/>
      <c r="LQB66" s="142"/>
      <c r="LQC66" s="143"/>
      <c r="LQD66" s="144"/>
      <c r="LQE66" s="144"/>
      <c r="LQF66" s="144"/>
      <c r="LQG66" s="141"/>
      <c r="LQH66" s="141"/>
      <c r="LQI66" s="142"/>
      <c r="LQJ66" s="142"/>
      <c r="LQK66" s="143"/>
      <c r="LQL66" s="144"/>
      <c r="LQM66" s="144"/>
      <c r="LQN66" s="144"/>
      <c r="LQO66" s="141"/>
      <c r="LQP66" s="141"/>
      <c r="LQQ66" s="142"/>
      <c r="LQR66" s="142"/>
      <c r="LQS66" s="143"/>
      <c r="LQT66" s="144"/>
      <c r="LQU66" s="144"/>
      <c r="LQV66" s="144"/>
      <c r="LQW66" s="141"/>
      <c r="LQX66" s="141"/>
      <c r="LQY66" s="142"/>
      <c r="LQZ66" s="142"/>
      <c r="LRA66" s="143"/>
      <c r="LRB66" s="144"/>
      <c r="LRC66" s="144"/>
      <c r="LRD66" s="144"/>
      <c r="LRE66" s="141"/>
      <c r="LRF66" s="141"/>
      <c r="LRG66" s="142"/>
      <c r="LRH66" s="142"/>
      <c r="LRI66" s="143"/>
      <c r="LRJ66" s="144"/>
      <c r="LRK66" s="144"/>
      <c r="LRL66" s="144"/>
      <c r="LRM66" s="141"/>
      <c r="LRN66" s="141"/>
      <c r="LRO66" s="142"/>
      <c r="LRP66" s="142"/>
      <c r="LRQ66" s="143"/>
      <c r="LRR66" s="144"/>
      <c r="LRS66" s="144"/>
      <c r="LRT66" s="144"/>
      <c r="LRU66" s="141"/>
      <c r="LRV66" s="141"/>
      <c r="LRW66" s="142"/>
      <c r="LRX66" s="142"/>
      <c r="LRY66" s="143"/>
      <c r="LRZ66" s="144"/>
      <c r="LSA66" s="144"/>
      <c r="LSB66" s="144"/>
      <c r="LSC66" s="141"/>
      <c r="LSD66" s="141"/>
      <c r="LSE66" s="142"/>
      <c r="LSF66" s="142"/>
      <c r="LSG66" s="143"/>
      <c r="LSH66" s="144"/>
      <c r="LSI66" s="144"/>
      <c r="LSJ66" s="144"/>
      <c r="LSK66" s="141"/>
      <c r="LSL66" s="141"/>
      <c r="LSM66" s="142"/>
      <c r="LSN66" s="142"/>
      <c r="LSO66" s="143"/>
      <c r="LSP66" s="144"/>
      <c r="LSQ66" s="144"/>
      <c r="LSR66" s="144"/>
      <c r="LSS66" s="141"/>
      <c r="LST66" s="141"/>
      <c r="LSU66" s="142"/>
      <c r="LSV66" s="142"/>
      <c r="LSW66" s="143"/>
      <c r="LSX66" s="144"/>
      <c r="LSY66" s="144"/>
      <c r="LSZ66" s="144"/>
      <c r="LTA66" s="141"/>
      <c r="LTB66" s="141"/>
      <c r="LTC66" s="142"/>
      <c r="LTD66" s="142"/>
      <c r="LTE66" s="143"/>
      <c r="LTF66" s="144"/>
      <c r="LTG66" s="144"/>
      <c r="LTH66" s="144"/>
      <c r="LTI66" s="141"/>
      <c r="LTJ66" s="141"/>
      <c r="LTK66" s="142"/>
      <c r="LTL66" s="142"/>
      <c r="LTM66" s="143"/>
      <c r="LTN66" s="144"/>
      <c r="LTO66" s="144"/>
      <c r="LTP66" s="144"/>
      <c r="LTQ66" s="141"/>
      <c r="LTR66" s="141"/>
      <c r="LTS66" s="142"/>
      <c r="LTT66" s="142"/>
      <c r="LTU66" s="143"/>
      <c r="LTV66" s="144"/>
      <c r="LTW66" s="144"/>
      <c r="LTX66" s="144"/>
      <c r="LTY66" s="141"/>
      <c r="LTZ66" s="141"/>
      <c r="LUA66" s="142"/>
      <c r="LUB66" s="142"/>
      <c r="LUC66" s="143"/>
      <c r="LUD66" s="144"/>
      <c r="LUE66" s="144"/>
      <c r="LUF66" s="144"/>
      <c r="LUG66" s="141"/>
      <c r="LUH66" s="141"/>
      <c r="LUI66" s="142"/>
      <c r="LUJ66" s="142"/>
      <c r="LUK66" s="143"/>
      <c r="LUL66" s="144"/>
      <c r="LUM66" s="144"/>
      <c r="LUN66" s="144"/>
      <c r="LUO66" s="141"/>
      <c r="LUP66" s="141"/>
      <c r="LUQ66" s="142"/>
      <c r="LUR66" s="142"/>
      <c r="LUS66" s="143"/>
      <c r="LUT66" s="144"/>
      <c r="LUU66" s="144"/>
      <c r="LUV66" s="144"/>
      <c r="LUW66" s="141"/>
      <c r="LUX66" s="141"/>
      <c r="LUY66" s="142"/>
      <c r="LUZ66" s="142"/>
      <c r="LVA66" s="143"/>
      <c r="LVB66" s="144"/>
      <c r="LVC66" s="144"/>
      <c r="LVD66" s="144"/>
      <c r="LVE66" s="141"/>
      <c r="LVF66" s="141"/>
      <c r="LVG66" s="142"/>
      <c r="LVH66" s="142"/>
      <c r="LVI66" s="143"/>
      <c r="LVJ66" s="144"/>
      <c r="LVK66" s="144"/>
      <c r="LVL66" s="144"/>
      <c r="LVM66" s="141"/>
      <c r="LVN66" s="141"/>
      <c r="LVO66" s="142"/>
      <c r="LVP66" s="142"/>
      <c r="LVQ66" s="143"/>
      <c r="LVR66" s="144"/>
      <c r="LVS66" s="144"/>
      <c r="LVT66" s="144"/>
      <c r="LVU66" s="141"/>
      <c r="LVV66" s="141"/>
      <c r="LVW66" s="142"/>
      <c r="LVX66" s="142"/>
      <c r="LVY66" s="143"/>
      <c r="LVZ66" s="144"/>
      <c r="LWA66" s="144"/>
      <c r="LWB66" s="144"/>
      <c r="LWC66" s="141"/>
      <c r="LWD66" s="141"/>
      <c r="LWE66" s="142"/>
      <c r="LWF66" s="142"/>
      <c r="LWG66" s="143"/>
      <c r="LWH66" s="144"/>
      <c r="LWI66" s="144"/>
      <c r="LWJ66" s="144"/>
      <c r="LWK66" s="141"/>
      <c r="LWL66" s="141"/>
      <c r="LWM66" s="142"/>
      <c r="LWN66" s="142"/>
      <c r="LWO66" s="143"/>
      <c r="LWP66" s="144"/>
      <c r="LWQ66" s="144"/>
      <c r="LWR66" s="144"/>
      <c r="LWS66" s="141"/>
      <c r="LWT66" s="141"/>
      <c r="LWU66" s="142"/>
      <c r="LWV66" s="142"/>
      <c r="LWW66" s="143"/>
      <c r="LWX66" s="144"/>
      <c r="LWY66" s="144"/>
      <c r="LWZ66" s="144"/>
      <c r="LXA66" s="141"/>
      <c r="LXB66" s="141"/>
      <c r="LXC66" s="142"/>
      <c r="LXD66" s="142"/>
      <c r="LXE66" s="143"/>
      <c r="LXF66" s="144"/>
      <c r="LXG66" s="144"/>
      <c r="LXH66" s="144"/>
      <c r="LXI66" s="141"/>
      <c r="LXJ66" s="141"/>
      <c r="LXK66" s="142"/>
      <c r="LXL66" s="142"/>
      <c r="LXM66" s="143"/>
      <c r="LXN66" s="144"/>
      <c r="LXO66" s="144"/>
      <c r="LXP66" s="144"/>
      <c r="LXQ66" s="141"/>
      <c r="LXR66" s="141"/>
      <c r="LXS66" s="142"/>
      <c r="LXT66" s="142"/>
      <c r="LXU66" s="143"/>
      <c r="LXV66" s="144"/>
      <c r="LXW66" s="144"/>
      <c r="LXX66" s="144"/>
      <c r="LXY66" s="141"/>
      <c r="LXZ66" s="141"/>
      <c r="LYA66" s="142"/>
      <c r="LYB66" s="142"/>
      <c r="LYC66" s="143"/>
      <c r="LYD66" s="144"/>
      <c r="LYE66" s="144"/>
      <c r="LYF66" s="144"/>
      <c r="LYG66" s="141"/>
      <c r="LYH66" s="141"/>
      <c r="LYI66" s="142"/>
      <c r="LYJ66" s="142"/>
      <c r="LYK66" s="143"/>
      <c r="LYL66" s="144"/>
      <c r="LYM66" s="144"/>
      <c r="LYN66" s="144"/>
      <c r="LYO66" s="141"/>
      <c r="LYP66" s="141"/>
      <c r="LYQ66" s="142"/>
      <c r="LYR66" s="142"/>
      <c r="LYS66" s="143"/>
      <c r="LYT66" s="144"/>
      <c r="LYU66" s="144"/>
      <c r="LYV66" s="144"/>
      <c r="LYW66" s="141"/>
      <c r="LYX66" s="141"/>
      <c r="LYY66" s="142"/>
      <c r="LYZ66" s="142"/>
      <c r="LZA66" s="143"/>
      <c r="LZB66" s="144"/>
      <c r="LZC66" s="144"/>
      <c r="LZD66" s="144"/>
      <c r="LZE66" s="141"/>
      <c r="LZF66" s="141"/>
      <c r="LZG66" s="142"/>
      <c r="LZH66" s="142"/>
      <c r="LZI66" s="143"/>
      <c r="LZJ66" s="144"/>
      <c r="LZK66" s="144"/>
      <c r="LZL66" s="144"/>
      <c r="LZM66" s="141"/>
      <c r="LZN66" s="141"/>
      <c r="LZO66" s="142"/>
      <c r="LZP66" s="142"/>
      <c r="LZQ66" s="143"/>
      <c r="LZR66" s="144"/>
      <c r="LZS66" s="144"/>
      <c r="LZT66" s="144"/>
      <c r="LZU66" s="141"/>
      <c r="LZV66" s="141"/>
      <c r="LZW66" s="142"/>
      <c r="LZX66" s="142"/>
      <c r="LZY66" s="143"/>
      <c r="LZZ66" s="144"/>
      <c r="MAA66" s="144"/>
      <c r="MAB66" s="144"/>
      <c r="MAC66" s="141"/>
      <c r="MAD66" s="141"/>
      <c r="MAE66" s="142"/>
      <c r="MAF66" s="142"/>
      <c r="MAG66" s="143"/>
      <c r="MAH66" s="144"/>
      <c r="MAI66" s="144"/>
      <c r="MAJ66" s="144"/>
      <c r="MAK66" s="141"/>
      <c r="MAL66" s="141"/>
      <c r="MAM66" s="142"/>
      <c r="MAN66" s="142"/>
      <c r="MAO66" s="143"/>
      <c r="MAP66" s="144"/>
      <c r="MAQ66" s="144"/>
      <c r="MAR66" s="144"/>
      <c r="MAS66" s="141"/>
      <c r="MAT66" s="141"/>
      <c r="MAU66" s="142"/>
      <c r="MAV66" s="142"/>
      <c r="MAW66" s="143"/>
      <c r="MAX66" s="144"/>
      <c r="MAY66" s="144"/>
      <c r="MAZ66" s="144"/>
      <c r="MBA66" s="141"/>
      <c r="MBB66" s="141"/>
      <c r="MBC66" s="142"/>
      <c r="MBD66" s="142"/>
      <c r="MBE66" s="143"/>
      <c r="MBF66" s="144"/>
      <c r="MBG66" s="144"/>
      <c r="MBH66" s="144"/>
      <c r="MBI66" s="141"/>
      <c r="MBJ66" s="141"/>
      <c r="MBK66" s="142"/>
      <c r="MBL66" s="142"/>
      <c r="MBM66" s="143"/>
      <c r="MBN66" s="144"/>
      <c r="MBO66" s="144"/>
      <c r="MBP66" s="144"/>
      <c r="MBQ66" s="141"/>
      <c r="MBR66" s="141"/>
      <c r="MBS66" s="142"/>
      <c r="MBT66" s="142"/>
      <c r="MBU66" s="143"/>
      <c r="MBV66" s="144"/>
      <c r="MBW66" s="144"/>
      <c r="MBX66" s="144"/>
      <c r="MBY66" s="141"/>
      <c r="MBZ66" s="141"/>
      <c r="MCA66" s="142"/>
      <c r="MCB66" s="142"/>
      <c r="MCC66" s="143"/>
      <c r="MCD66" s="144"/>
      <c r="MCE66" s="144"/>
      <c r="MCF66" s="144"/>
      <c r="MCG66" s="141"/>
      <c r="MCH66" s="141"/>
      <c r="MCI66" s="142"/>
      <c r="MCJ66" s="142"/>
      <c r="MCK66" s="143"/>
      <c r="MCL66" s="144"/>
      <c r="MCM66" s="144"/>
      <c r="MCN66" s="144"/>
      <c r="MCO66" s="141"/>
      <c r="MCP66" s="141"/>
      <c r="MCQ66" s="142"/>
      <c r="MCR66" s="142"/>
      <c r="MCS66" s="143"/>
      <c r="MCT66" s="144"/>
      <c r="MCU66" s="144"/>
      <c r="MCV66" s="144"/>
      <c r="MCW66" s="141"/>
      <c r="MCX66" s="141"/>
      <c r="MCY66" s="142"/>
      <c r="MCZ66" s="142"/>
      <c r="MDA66" s="143"/>
      <c r="MDB66" s="144"/>
      <c r="MDC66" s="144"/>
      <c r="MDD66" s="144"/>
      <c r="MDE66" s="141"/>
      <c r="MDF66" s="141"/>
      <c r="MDG66" s="142"/>
      <c r="MDH66" s="142"/>
      <c r="MDI66" s="143"/>
      <c r="MDJ66" s="144"/>
      <c r="MDK66" s="144"/>
      <c r="MDL66" s="144"/>
      <c r="MDM66" s="141"/>
      <c r="MDN66" s="141"/>
      <c r="MDO66" s="142"/>
      <c r="MDP66" s="142"/>
      <c r="MDQ66" s="143"/>
      <c r="MDR66" s="144"/>
      <c r="MDS66" s="144"/>
      <c r="MDT66" s="144"/>
      <c r="MDU66" s="141"/>
      <c r="MDV66" s="141"/>
      <c r="MDW66" s="142"/>
      <c r="MDX66" s="142"/>
      <c r="MDY66" s="143"/>
      <c r="MDZ66" s="144"/>
      <c r="MEA66" s="144"/>
      <c r="MEB66" s="144"/>
      <c r="MEC66" s="141"/>
      <c r="MED66" s="141"/>
      <c r="MEE66" s="142"/>
      <c r="MEF66" s="142"/>
      <c r="MEG66" s="143"/>
      <c r="MEH66" s="144"/>
      <c r="MEI66" s="144"/>
      <c r="MEJ66" s="144"/>
      <c r="MEK66" s="141"/>
      <c r="MEL66" s="141"/>
      <c r="MEM66" s="142"/>
      <c r="MEN66" s="142"/>
      <c r="MEO66" s="143"/>
      <c r="MEP66" s="144"/>
      <c r="MEQ66" s="144"/>
      <c r="MER66" s="144"/>
      <c r="MES66" s="141"/>
      <c r="MET66" s="141"/>
      <c r="MEU66" s="142"/>
      <c r="MEV66" s="142"/>
      <c r="MEW66" s="143"/>
      <c r="MEX66" s="144"/>
      <c r="MEY66" s="144"/>
      <c r="MEZ66" s="144"/>
      <c r="MFA66" s="141"/>
      <c r="MFB66" s="141"/>
      <c r="MFC66" s="142"/>
      <c r="MFD66" s="142"/>
      <c r="MFE66" s="143"/>
      <c r="MFF66" s="144"/>
      <c r="MFG66" s="144"/>
      <c r="MFH66" s="144"/>
      <c r="MFI66" s="141"/>
      <c r="MFJ66" s="141"/>
      <c r="MFK66" s="142"/>
      <c r="MFL66" s="142"/>
      <c r="MFM66" s="143"/>
      <c r="MFN66" s="144"/>
      <c r="MFO66" s="144"/>
      <c r="MFP66" s="144"/>
      <c r="MFQ66" s="141"/>
      <c r="MFR66" s="141"/>
      <c r="MFS66" s="142"/>
      <c r="MFT66" s="142"/>
      <c r="MFU66" s="143"/>
      <c r="MFV66" s="144"/>
      <c r="MFW66" s="144"/>
      <c r="MFX66" s="144"/>
      <c r="MFY66" s="141"/>
      <c r="MFZ66" s="141"/>
      <c r="MGA66" s="142"/>
      <c r="MGB66" s="142"/>
      <c r="MGC66" s="143"/>
      <c r="MGD66" s="144"/>
      <c r="MGE66" s="144"/>
      <c r="MGF66" s="144"/>
      <c r="MGG66" s="141"/>
      <c r="MGH66" s="141"/>
      <c r="MGI66" s="142"/>
      <c r="MGJ66" s="142"/>
      <c r="MGK66" s="143"/>
      <c r="MGL66" s="144"/>
      <c r="MGM66" s="144"/>
      <c r="MGN66" s="144"/>
      <c r="MGO66" s="141"/>
      <c r="MGP66" s="141"/>
      <c r="MGQ66" s="142"/>
      <c r="MGR66" s="142"/>
      <c r="MGS66" s="143"/>
      <c r="MGT66" s="144"/>
      <c r="MGU66" s="144"/>
      <c r="MGV66" s="144"/>
      <c r="MGW66" s="141"/>
      <c r="MGX66" s="141"/>
      <c r="MGY66" s="142"/>
      <c r="MGZ66" s="142"/>
      <c r="MHA66" s="143"/>
      <c r="MHB66" s="144"/>
      <c r="MHC66" s="144"/>
      <c r="MHD66" s="144"/>
      <c r="MHE66" s="141"/>
      <c r="MHF66" s="141"/>
      <c r="MHG66" s="142"/>
      <c r="MHH66" s="142"/>
      <c r="MHI66" s="143"/>
      <c r="MHJ66" s="144"/>
      <c r="MHK66" s="144"/>
      <c r="MHL66" s="144"/>
      <c r="MHM66" s="141"/>
      <c r="MHN66" s="141"/>
      <c r="MHO66" s="142"/>
      <c r="MHP66" s="142"/>
      <c r="MHQ66" s="143"/>
      <c r="MHR66" s="144"/>
      <c r="MHS66" s="144"/>
      <c r="MHT66" s="144"/>
      <c r="MHU66" s="141"/>
      <c r="MHV66" s="141"/>
      <c r="MHW66" s="142"/>
      <c r="MHX66" s="142"/>
      <c r="MHY66" s="143"/>
      <c r="MHZ66" s="144"/>
      <c r="MIA66" s="144"/>
      <c r="MIB66" s="144"/>
      <c r="MIC66" s="141"/>
      <c r="MID66" s="141"/>
      <c r="MIE66" s="142"/>
      <c r="MIF66" s="142"/>
      <c r="MIG66" s="143"/>
      <c r="MIH66" s="144"/>
      <c r="MII66" s="144"/>
      <c r="MIJ66" s="144"/>
      <c r="MIK66" s="141"/>
      <c r="MIL66" s="141"/>
      <c r="MIM66" s="142"/>
      <c r="MIN66" s="142"/>
      <c r="MIO66" s="143"/>
      <c r="MIP66" s="144"/>
      <c r="MIQ66" s="144"/>
      <c r="MIR66" s="144"/>
      <c r="MIS66" s="141"/>
      <c r="MIT66" s="141"/>
      <c r="MIU66" s="142"/>
      <c r="MIV66" s="142"/>
      <c r="MIW66" s="143"/>
      <c r="MIX66" s="144"/>
      <c r="MIY66" s="144"/>
      <c r="MIZ66" s="144"/>
      <c r="MJA66" s="141"/>
      <c r="MJB66" s="141"/>
      <c r="MJC66" s="142"/>
      <c r="MJD66" s="142"/>
      <c r="MJE66" s="143"/>
      <c r="MJF66" s="144"/>
      <c r="MJG66" s="144"/>
      <c r="MJH66" s="144"/>
      <c r="MJI66" s="141"/>
      <c r="MJJ66" s="141"/>
      <c r="MJK66" s="142"/>
      <c r="MJL66" s="142"/>
      <c r="MJM66" s="143"/>
      <c r="MJN66" s="144"/>
      <c r="MJO66" s="144"/>
      <c r="MJP66" s="144"/>
      <c r="MJQ66" s="141"/>
      <c r="MJR66" s="141"/>
      <c r="MJS66" s="142"/>
      <c r="MJT66" s="142"/>
      <c r="MJU66" s="143"/>
      <c r="MJV66" s="144"/>
      <c r="MJW66" s="144"/>
      <c r="MJX66" s="144"/>
      <c r="MJY66" s="141"/>
      <c r="MJZ66" s="141"/>
      <c r="MKA66" s="142"/>
      <c r="MKB66" s="142"/>
      <c r="MKC66" s="143"/>
      <c r="MKD66" s="144"/>
      <c r="MKE66" s="144"/>
      <c r="MKF66" s="144"/>
      <c r="MKG66" s="141"/>
      <c r="MKH66" s="141"/>
      <c r="MKI66" s="142"/>
      <c r="MKJ66" s="142"/>
      <c r="MKK66" s="143"/>
      <c r="MKL66" s="144"/>
      <c r="MKM66" s="144"/>
      <c r="MKN66" s="144"/>
      <c r="MKO66" s="141"/>
      <c r="MKP66" s="141"/>
      <c r="MKQ66" s="142"/>
      <c r="MKR66" s="142"/>
      <c r="MKS66" s="143"/>
      <c r="MKT66" s="144"/>
      <c r="MKU66" s="144"/>
      <c r="MKV66" s="144"/>
      <c r="MKW66" s="141"/>
      <c r="MKX66" s="141"/>
      <c r="MKY66" s="142"/>
      <c r="MKZ66" s="142"/>
      <c r="MLA66" s="143"/>
      <c r="MLB66" s="144"/>
      <c r="MLC66" s="144"/>
      <c r="MLD66" s="144"/>
      <c r="MLE66" s="141"/>
      <c r="MLF66" s="141"/>
      <c r="MLG66" s="142"/>
      <c r="MLH66" s="142"/>
      <c r="MLI66" s="143"/>
      <c r="MLJ66" s="144"/>
      <c r="MLK66" s="144"/>
      <c r="MLL66" s="144"/>
      <c r="MLM66" s="141"/>
      <c r="MLN66" s="141"/>
      <c r="MLO66" s="142"/>
      <c r="MLP66" s="142"/>
      <c r="MLQ66" s="143"/>
      <c r="MLR66" s="144"/>
      <c r="MLS66" s="144"/>
      <c r="MLT66" s="144"/>
      <c r="MLU66" s="141"/>
      <c r="MLV66" s="141"/>
      <c r="MLW66" s="142"/>
      <c r="MLX66" s="142"/>
      <c r="MLY66" s="143"/>
      <c r="MLZ66" s="144"/>
      <c r="MMA66" s="144"/>
      <c r="MMB66" s="144"/>
      <c r="MMC66" s="141"/>
      <c r="MMD66" s="141"/>
      <c r="MME66" s="142"/>
      <c r="MMF66" s="142"/>
      <c r="MMG66" s="143"/>
      <c r="MMH66" s="144"/>
      <c r="MMI66" s="144"/>
      <c r="MMJ66" s="144"/>
      <c r="MMK66" s="141"/>
      <c r="MML66" s="141"/>
      <c r="MMM66" s="142"/>
      <c r="MMN66" s="142"/>
      <c r="MMO66" s="143"/>
      <c r="MMP66" s="144"/>
      <c r="MMQ66" s="144"/>
      <c r="MMR66" s="144"/>
      <c r="MMS66" s="141"/>
      <c r="MMT66" s="141"/>
      <c r="MMU66" s="142"/>
      <c r="MMV66" s="142"/>
      <c r="MMW66" s="143"/>
      <c r="MMX66" s="144"/>
      <c r="MMY66" s="144"/>
      <c r="MMZ66" s="144"/>
      <c r="MNA66" s="141"/>
      <c r="MNB66" s="141"/>
      <c r="MNC66" s="142"/>
      <c r="MND66" s="142"/>
      <c r="MNE66" s="143"/>
      <c r="MNF66" s="144"/>
      <c r="MNG66" s="144"/>
      <c r="MNH66" s="144"/>
      <c r="MNI66" s="141"/>
      <c r="MNJ66" s="141"/>
      <c r="MNK66" s="142"/>
      <c r="MNL66" s="142"/>
      <c r="MNM66" s="143"/>
      <c r="MNN66" s="144"/>
      <c r="MNO66" s="144"/>
      <c r="MNP66" s="144"/>
      <c r="MNQ66" s="141"/>
      <c r="MNR66" s="141"/>
      <c r="MNS66" s="142"/>
      <c r="MNT66" s="142"/>
      <c r="MNU66" s="143"/>
      <c r="MNV66" s="144"/>
      <c r="MNW66" s="144"/>
      <c r="MNX66" s="144"/>
      <c r="MNY66" s="141"/>
      <c r="MNZ66" s="141"/>
      <c r="MOA66" s="142"/>
      <c r="MOB66" s="142"/>
      <c r="MOC66" s="143"/>
      <c r="MOD66" s="144"/>
      <c r="MOE66" s="144"/>
      <c r="MOF66" s="144"/>
      <c r="MOG66" s="141"/>
      <c r="MOH66" s="141"/>
      <c r="MOI66" s="142"/>
      <c r="MOJ66" s="142"/>
      <c r="MOK66" s="143"/>
      <c r="MOL66" s="144"/>
      <c r="MOM66" s="144"/>
      <c r="MON66" s="144"/>
      <c r="MOO66" s="141"/>
      <c r="MOP66" s="141"/>
      <c r="MOQ66" s="142"/>
      <c r="MOR66" s="142"/>
      <c r="MOS66" s="143"/>
      <c r="MOT66" s="144"/>
      <c r="MOU66" s="144"/>
      <c r="MOV66" s="144"/>
      <c r="MOW66" s="141"/>
      <c r="MOX66" s="141"/>
      <c r="MOY66" s="142"/>
      <c r="MOZ66" s="142"/>
      <c r="MPA66" s="143"/>
      <c r="MPB66" s="144"/>
      <c r="MPC66" s="144"/>
      <c r="MPD66" s="144"/>
      <c r="MPE66" s="141"/>
      <c r="MPF66" s="141"/>
      <c r="MPG66" s="142"/>
      <c r="MPH66" s="142"/>
      <c r="MPI66" s="143"/>
      <c r="MPJ66" s="144"/>
      <c r="MPK66" s="144"/>
      <c r="MPL66" s="144"/>
      <c r="MPM66" s="141"/>
      <c r="MPN66" s="141"/>
      <c r="MPO66" s="142"/>
      <c r="MPP66" s="142"/>
      <c r="MPQ66" s="143"/>
      <c r="MPR66" s="144"/>
      <c r="MPS66" s="144"/>
      <c r="MPT66" s="144"/>
      <c r="MPU66" s="141"/>
      <c r="MPV66" s="141"/>
      <c r="MPW66" s="142"/>
      <c r="MPX66" s="142"/>
      <c r="MPY66" s="143"/>
      <c r="MPZ66" s="144"/>
      <c r="MQA66" s="144"/>
      <c r="MQB66" s="144"/>
      <c r="MQC66" s="141"/>
      <c r="MQD66" s="141"/>
      <c r="MQE66" s="142"/>
      <c r="MQF66" s="142"/>
      <c r="MQG66" s="143"/>
      <c r="MQH66" s="144"/>
      <c r="MQI66" s="144"/>
      <c r="MQJ66" s="144"/>
      <c r="MQK66" s="141"/>
      <c r="MQL66" s="141"/>
      <c r="MQM66" s="142"/>
      <c r="MQN66" s="142"/>
      <c r="MQO66" s="143"/>
      <c r="MQP66" s="144"/>
      <c r="MQQ66" s="144"/>
      <c r="MQR66" s="144"/>
      <c r="MQS66" s="141"/>
      <c r="MQT66" s="141"/>
      <c r="MQU66" s="142"/>
      <c r="MQV66" s="142"/>
      <c r="MQW66" s="143"/>
      <c r="MQX66" s="144"/>
      <c r="MQY66" s="144"/>
      <c r="MQZ66" s="144"/>
      <c r="MRA66" s="141"/>
      <c r="MRB66" s="141"/>
      <c r="MRC66" s="142"/>
      <c r="MRD66" s="142"/>
      <c r="MRE66" s="143"/>
      <c r="MRF66" s="144"/>
      <c r="MRG66" s="144"/>
      <c r="MRH66" s="144"/>
      <c r="MRI66" s="141"/>
      <c r="MRJ66" s="141"/>
      <c r="MRK66" s="142"/>
      <c r="MRL66" s="142"/>
      <c r="MRM66" s="143"/>
      <c r="MRN66" s="144"/>
      <c r="MRO66" s="144"/>
      <c r="MRP66" s="144"/>
      <c r="MRQ66" s="141"/>
      <c r="MRR66" s="141"/>
      <c r="MRS66" s="142"/>
      <c r="MRT66" s="142"/>
      <c r="MRU66" s="143"/>
      <c r="MRV66" s="144"/>
      <c r="MRW66" s="144"/>
      <c r="MRX66" s="144"/>
      <c r="MRY66" s="141"/>
      <c r="MRZ66" s="141"/>
      <c r="MSA66" s="142"/>
      <c r="MSB66" s="142"/>
      <c r="MSC66" s="143"/>
      <c r="MSD66" s="144"/>
      <c r="MSE66" s="144"/>
      <c r="MSF66" s="144"/>
      <c r="MSG66" s="141"/>
      <c r="MSH66" s="141"/>
      <c r="MSI66" s="142"/>
      <c r="MSJ66" s="142"/>
      <c r="MSK66" s="143"/>
      <c r="MSL66" s="144"/>
      <c r="MSM66" s="144"/>
      <c r="MSN66" s="144"/>
      <c r="MSO66" s="141"/>
      <c r="MSP66" s="141"/>
      <c r="MSQ66" s="142"/>
      <c r="MSR66" s="142"/>
      <c r="MSS66" s="143"/>
      <c r="MST66" s="144"/>
      <c r="MSU66" s="144"/>
      <c r="MSV66" s="144"/>
      <c r="MSW66" s="141"/>
      <c r="MSX66" s="141"/>
      <c r="MSY66" s="142"/>
      <c r="MSZ66" s="142"/>
      <c r="MTA66" s="143"/>
      <c r="MTB66" s="144"/>
      <c r="MTC66" s="144"/>
      <c r="MTD66" s="144"/>
      <c r="MTE66" s="141"/>
      <c r="MTF66" s="141"/>
      <c r="MTG66" s="142"/>
      <c r="MTH66" s="142"/>
      <c r="MTI66" s="143"/>
      <c r="MTJ66" s="144"/>
      <c r="MTK66" s="144"/>
      <c r="MTL66" s="144"/>
      <c r="MTM66" s="141"/>
      <c r="MTN66" s="141"/>
      <c r="MTO66" s="142"/>
      <c r="MTP66" s="142"/>
      <c r="MTQ66" s="143"/>
      <c r="MTR66" s="144"/>
      <c r="MTS66" s="144"/>
      <c r="MTT66" s="144"/>
      <c r="MTU66" s="141"/>
      <c r="MTV66" s="141"/>
      <c r="MTW66" s="142"/>
      <c r="MTX66" s="142"/>
      <c r="MTY66" s="143"/>
      <c r="MTZ66" s="144"/>
      <c r="MUA66" s="144"/>
      <c r="MUB66" s="144"/>
      <c r="MUC66" s="141"/>
      <c r="MUD66" s="141"/>
      <c r="MUE66" s="142"/>
      <c r="MUF66" s="142"/>
      <c r="MUG66" s="143"/>
      <c r="MUH66" s="144"/>
      <c r="MUI66" s="144"/>
      <c r="MUJ66" s="144"/>
      <c r="MUK66" s="141"/>
      <c r="MUL66" s="141"/>
      <c r="MUM66" s="142"/>
      <c r="MUN66" s="142"/>
      <c r="MUO66" s="143"/>
      <c r="MUP66" s="144"/>
      <c r="MUQ66" s="144"/>
      <c r="MUR66" s="144"/>
      <c r="MUS66" s="141"/>
      <c r="MUT66" s="141"/>
      <c r="MUU66" s="142"/>
      <c r="MUV66" s="142"/>
      <c r="MUW66" s="143"/>
      <c r="MUX66" s="144"/>
      <c r="MUY66" s="144"/>
      <c r="MUZ66" s="144"/>
      <c r="MVA66" s="141"/>
      <c r="MVB66" s="141"/>
      <c r="MVC66" s="142"/>
      <c r="MVD66" s="142"/>
      <c r="MVE66" s="143"/>
      <c r="MVF66" s="144"/>
      <c r="MVG66" s="144"/>
      <c r="MVH66" s="144"/>
      <c r="MVI66" s="141"/>
      <c r="MVJ66" s="141"/>
      <c r="MVK66" s="142"/>
      <c r="MVL66" s="142"/>
      <c r="MVM66" s="143"/>
      <c r="MVN66" s="144"/>
      <c r="MVO66" s="144"/>
      <c r="MVP66" s="144"/>
      <c r="MVQ66" s="141"/>
      <c r="MVR66" s="141"/>
      <c r="MVS66" s="142"/>
      <c r="MVT66" s="142"/>
      <c r="MVU66" s="143"/>
      <c r="MVV66" s="144"/>
      <c r="MVW66" s="144"/>
      <c r="MVX66" s="144"/>
      <c r="MVY66" s="141"/>
      <c r="MVZ66" s="141"/>
      <c r="MWA66" s="142"/>
      <c r="MWB66" s="142"/>
      <c r="MWC66" s="143"/>
      <c r="MWD66" s="144"/>
      <c r="MWE66" s="144"/>
      <c r="MWF66" s="144"/>
      <c r="MWG66" s="141"/>
      <c r="MWH66" s="141"/>
      <c r="MWI66" s="142"/>
      <c r="MWJ66" s="142"/>
      <c r="MWK66" s="143"/>
      <c r="MWL66" s="144"/>
      <c r="MWM66" s="144"/>
      <c r="MWN66" s="144"/>
      <c r="MWO66" s="141"/>
      <c r="MWP66" s="141"/>
      <c r="MWQ66" s="142"/>
      <c r="MWR66" s="142"/>
      <c r="MWS66" s="143"/>
      <c r="MWT66" s="144"/>
      <c r="MWU66" s="144"/>
      <c r="MWV66" s="144"/>
      <c r="MWW66" s="141"/>
      <c r="MWX66" s="141"/>
      <c r="MWY66" s="142"/>
      <c r="MWZ66" s="142"/>
      <c r="MXA66" s="143"/>
      <c r="MXB66" s="144"/>
      <c r="MXC66" s="144"/>
      <c r="MXD66" s="144"/>
      <c r="MXE66" s="141"/>
      <c r="MXF66" s="141"/>
      <c r="MXG66" s="142"/>
      <c r="MXH66" s="142"/>
      <c r="MXI66" s="143"/>
      <c r="MXJ66" s="144"/>
      <c r="MXK66" s="144"/>
      <c r="MXL66" s="144"/>
      <c r="MXM66" s="141"/>
      <c r="MXN66" s="141"/>
      <c r="MXO66" s="142"/>
      <c r="MXP66" s="142"/>
      <c r="MXQ66" s="143"/>
      <c r="MXR66" s="144"/>
      <c r="MXS66" s="144"/>
      <c r="MXT66" s="144"/>
      <c r="MXU66" s="141"/>
      <c r="MXV66" s="141"/>
      <c r="MXW66" s="142"/>
      <c r="MXX66" s="142"/>
      <c r="MXY66" s="143"/>
      <c r="MXZ66" s="144"/>
      <c r="MYA66" s="144"/>
      <c r="MYB66" s="144"/>
      <c r="MYC66" s="141"/>
      <c r="MYD66" s="141"/>
      <c r="MYE66" s="142"/>
      <c r="MYF66" s="142"/>
      <c r="MYG66" s="143"/>
      <c r="MYH66" s="144"/>
      <c r="MYI66" s="144"/>
      <c r="MYJ66" s="144"/>
      <c r="MYK66" s="141"/>
      <c r="MYL66" s="141"/>
      <c r="MYM66" s="142"/>
      <c r="MYN66" s="142"/>
      <c r="MYO66" s="143"/>
      <c r="MYP66" s="144"/>
      <c r="MYQ66" s="144"/>
      <c r="MYR66" s="144"/>
      <c r="MYS66" s="141"/>
      <c r="MYT66" s="141"/>
      <c r="MYU66" s="142"/>
      <c r="MYV66" s="142"/>
      <c r="MYW66" s="143"/>
      <c r="MYX66" s="144"/>
      <c r="MYY66" s="144"/>
      <c r="MYZ66" s="144"/>
      <c r="MZA66" s="141"/>
      <c r="MZB66" s="141"/>
      <c r="MZC66" s="142"/>
      <c r="MZD66" s="142"/>
      <c r="MZE66" s="143"/>
      <c r="MZF66" s="144"/>
      <c r="MZG66" s="144"/>
      <c r="MZH66" s="144"/>
      <c r="MZI66" s="141"/>
      <c r="MZJ66" s="141"/>
      <c r="MZK66" s="142"/>
      <c r="MZL66" s="142"/>
      <c r="MZM66" s="143"/>
      <c r="MZN66" s="144"/>
      <c r="MZO66" s="144"/>
      <c r="MZP66" s="144"/>
      <c r="MZQ66" s="141"/>
      <c r="MZR66" s="141"/>
      <c r="MZS66" s="142"/>
      <c r="MZT66" s="142"/>
      <c r="MZU66" s="143"/>
      <c r="MZV66" s="144"/>
      <c r="MZW66" s="144"/>
      <c r="MZX66" s="144"/>
      <c r="MZY66" s="141"/>
      <c r="MZZ66" s="141"/>
      <c r="NAA66" s="142"/>
      <c r="NAB66" s="142"/>
      <c r="NAC66" s="143"/>
      <c r="NAD66" s="144"/>
      <c r="NAE66" s="144"/>
      <c r="NAF66" s="144"/>
      <c r="NAG66" s="141"/>
      <c r="NAH66" s="141"/>
      <c r="NAI66" s="142"/>
      <c r="NAJ66" s="142"/>
      <c r="NAK66" s="143"/>
      <c r="NAL66" s="144"/>
      <c r="NAM66" s="144"/>
      <c r="NAN66" s="144"/>
      <c r="NAO66" s="141"/>
      <c r="NAP66" s="141"/>
      <c r="NAQ66" s="142"/>
      <c r="NAR66" s="142"/>
      <c r="NAS66" s="143"/>
      <c r="NAT66" s="144"/>
      <c r="NAU66" s="144"/>
      <c r="NAV66" s="144"/>
      <c r="NAW66" s="141"/>
      <c r="NAX66" s="141"/>
      <c r="NAY66" s="142"/>
      <c r="NAZ66" s="142"/>
      <c r="NBA66" s="143"/>
      <c r="NBB66" s="144"/>
      <c r="NBC66" s="144"/>
      <c r="NBD66" s="144"/>
      <c r="NBE66" s="141"/>
      <c r="NBF66" s="141"/>
      <c r="NBG66" s="142"/>
      <c r="NBH66" s="142"/>
      <c r="NBI66" s="143"/>
      <c r="NBJ66" s="144"/>
      <c r="NBK66" s="144"/>
      <c r="NBL66" s="144"/>
      <c r="NBM66" s="141"/>
      <c r="NBN66" s="141"/>
      <c r="NBO66" s="142"/>
      <c r="NBP66" s="142"/>
      <c r="NBQ66" s="143"/>
      <c r="NBR66" s="144"/>
      <c r="NBS66" s="144"/>
      <c r="NBT66" s="144"/>
      <c r="NBU66" s="141"/>
      <c r="NBV66" s="141"/>
      <c r="NBW66" s="142"/>
      <c r="NBX66" s="142"/>
      <c r="NBY66" s="143"/>
      <c r="NBZ66" s="144"/>
      <c r="NCA66" s="144"/>
      <c r="NCB66" s="144"/>
      <c r="NCC66" s="141"/>
      <c r="NCD66" s="141"/>
      <c r="NCE66" s="142"/>
      <c r="NCF66" s="142"/>
      <c r="NCG66" s="143"/>
      <c r="NCH66" s="144"/>
      <c r="NCI66" s="144"/>
      <c r="NCJ66" s="144"/>
      <c r="NCK66" s="141"/>
      <c r="NCL66" s="141"/>
      <c r="NCM66" s="142"/>
      <c r="NCN66" s="142"/>
      <c r="NCO66" s="143"/>
      <c r="NCP66" s="144"/>
      <c r="NCQ66" s="144"/>
      <c r="NCR66" s="144"/>
      <c r="NCS66" s="141"/>
      <c r="NCT66" s="141"/>
      <c r="NCU66" s="142"/>
      <c r="NCV66" s="142"/>
      <c r="NCW66" s="143"/>
      <c r="NCX66" s="144"/>
      <c r="NCY66" s="144"/>
      <c r="NCZ66" s="144"/>
      <c r="NDA66" s="141"/>
      <c r="NDB66" s="141"/>
      <c r="NDC66" s="142"/>
      <c r="NDD66" s="142"/>
      <c r="NDE66" s="143"/>
      <c r="NDF66" s="144"/>
      <c r="NDG66" s="144"/>
      <c r="NDH66" s="144"/>
      <c r="NDI66" s="141"/>
      <c r="NDJ66" s="141"/>
      <c r="NDK66" s="142"/>
      <c r="NDL66" s="142"/>
      <c r="NDM66" s="143"/>
      <c r="NDN66" s="144"/>
      <c r="NDO66" s="144"/>
      <c r="NDP66" s="144"/>
      <c r="NDQ66" s="141"/>
      <c r="NDR66" s="141"/>
      <c r="NDS66" s="142"/>
      <c r="NDT66" s="142"/>
      <c r="NDU66" s="143"/>
      <c r="NDV66" s="144"/>
      <c r="NDW66" s="144"/>
      <c r="NDX66" s="144"/>
      <c r="NDY66" s="141"/>
      <c r="NDZ66" s="141"/>
      <c r="NEA66" s="142"/>
      <c r="NEB66" s="142"/>
      <c r="NEC66" s="143"/>
      <c r="NED66" s="144"/>
      <c r="NEE66" s="144"/>
      <c r="NEF66" s="144"/>
      <c r="NEG66" s="141"/>
      <c r="NEH66" s="141"/>
      <c r="NEI66" s="142"/>
      <c r="NEJ66" s="142"/>
      <c r="NEK66" s="143"/>
      <c r="NEL66" s="144"/>
      <c r="NEM66" s="144"/>
      <c r="NEN66" s="144"/>
      <c r="NEO66" s="141"/>
      <c r="NEP66" s="141"/>
      <c r="NEQ66" s="142"/>
      <c r="NER66" s="142"/>
      <c r="NES66" s="143"/>
      <c r="NET66" s="144"/>
      <c r="NEU66" s="144"/>
      <c r="NEV66" s="144"/>
      <c r="NEW66" s="141"/>
      <c r="NEX66" s="141"/>
      <c r="NEY66" s="142"/>
      <c r="NEZ66" s="142"/>
      <c r="NFA66" s="143"/>
      <c r="NFB66" s="144"/>
      <c r="NFC66" s="144"/>
      <c r="NFD66" s="144"/>
      <c r="NFE66" s="141"/>
      <c r="NFF66" s="141"/>
      <c r="NFG66" s="142"/>
      <c r="NFH66" s="142"/>
      <c r="NFI66" s="143"/>
      <c r="NFJ66" s="144"/>
      <c r="NFK66" s="144"/>
      <c r="NFL66" s="144"/>
      <c r="NFM66" s="141"/>
      <c r="NFN66" s="141"/>
      <c r="NFO66" s="142"/>
      <c r="NFP66" s="142"/>
      <c r="NFQ66" s="143"/>
      <c r="NFR66" s="144"/>
      <c r="NFS66" s="144"/>
      <c r="NFT66" s="144"/>
      <c r="NFU66" s="141"/>
      <c r="NFV66" s="141"/>
      <c r="NFW66" s="142"/>
      <c r="NFX66" s="142"/>
      <c r="NFY66" s="143"/>
      <c r="NFZ66" s="144"/>
      <c r="NGA66" s="144"/>
      <c r="NGB66" s="144"/>
      <c r="NGC66" s="141"/>
      <c r="NGD66" s="141"/>
      <c r="NGE66" s="142"/>
      <c r="NGF66" s="142"/>
      <c r="NGG66" s="143"/>
      <c r="NGH66" s="144"/>
      <c r="NGI66" s="144"/>
      <c r="NGJ66" s="144"/>
      <c r="NGK66" s="141"/>
      <c r="NGL66" s="141"/>
      <c r="NGM66" s="142"/>
      <c r="NGN66" s="142"/>
      <c r="NGO66" s="143"/>
      <c r="NGP66" s="144"/>
      <c r="NGQ66" s="144"/>
      <c r="NGR66" s="144"/>
      <c r="NGS66" s="141"/>
      <c r="NGT66" s="141"/>
      <c r="NGU66" s="142"/>
      <c r="NGV66" s="142"/>
      <c r="NGW66" s="143"/>
      <c r="NGX66" s="144"/>
      <c r="NGY66" s="144"/>
      <c r="NGZ66" s="144"/>
      <c r="NHA66" s="141"/>
      <c r="NHB66" s="141"/>
      <c r="NHC66" s="142"/>
      <c r="NHD66" s="142"/>
      <c r="NHE66" s="143"/>
      <c r="NHF66" s="144"/>
      <c r="NHG66" s="144"/>
      <c r="NHH66" s="144"/>
      <c r="NHI66" s="141"/>
      <c r="NHJ66" s="141"/>
      <c r="NHK66" s="142"/>
      <c r="NHL66" s="142"/>
      <c r="NHM66" s="143"/>
      <c r="NHN66" s="144"/>
      <c r="NHO66" s="144"/>
      <c r="NHP66" s="144"/>
      <c r="NHQ66" s="141"/>
      <c r="NHR66" s="141"/>
      <c r="NHS66" s="142"/>
      <c r="NHT66" s="142"/>
      <c r="NHU66" s="143"/>
      <c r="NHV66" s="144"/>
      <c r="NHW66" s="144"/>
      <c r="NHX66" s="144"/>
      <c r="NHY66" s="141"/>
      <c r="NHZ66" s="141"/>
      <c r="NIA66" s="142"/>
      <c r="NIB66" s="142"/>
      <c r="NIC66" s="143"/>
      <c r="NID66" s="144"/>
      <c r="NIE66" s="144"/>
      <c r="NIF66" s="144"/>
      <c r="NIG66" s="141"/>
      <c r="NIH66" s="141"/>
      <c r="NII66" s="142"/>
      <c r="NIJ66" s="142"/>
      <c r="NIK66" s="143"/>
      <c r="NIL66" s="144"/>
      <c r="NIM66" s="144"/>
      <c r="NIN66" s="144"/>
      <c r="NIO66" s="141"/>
      <c r="NIP66" s="141"/>
      <c r="NIQ66" s="142"/>
      <c r="NIR66" s="142"/>
      <c r="NIS66" s="143"/>
      <c r="NIT66" s="144"/>
      <c r="NIU66" s="144"/>
      <c r="NIV66" s="144"/>
      <c r="NIW66" s="141"/>
      <c r="NIX66" s="141"/>
      <c r="NIY66" s="142"/>
      <c r="NIZ66" s="142"/>
      <c r="NJA66" s="143"/>
      <c r="NJB66" s="144"/>
      <c r="NJC66" s="144"/>
      <c r="NJD66" s="144"/>
      <c r="NJE66" s="141"/>
      <c r="NJF66" s="141"/>
      <c r="NJG66" s="142"/>
      <c r="NJH66" s="142"/>
      <c r="NJI66" s="143"/>
      <c r="NJJ66" s="144"/>
      <c r="NJK66" s="144"/>
      <c r="NJL66" s="144"/>
      <c r="NJM66" s="141"/>
      <c r="NJN66" s="141"/>
      <c r="NJO66" s="142"/>
      <c r="NJP66" s="142"/>
      <c r="NJQ66" s="143"/>
      <c r="NJR66" s="144"/>
      <c r="NJS66" s="144"/>
      <c r="NJT66" s="144"/>
      <c r="NJU66" s="141"/>
      <c r="NJV66" s="141"/>
      <c r="NJW66" s="142"/>
      <c r="NJX66" s="142"/>
      <c r="NJY66" s="143"/>
      <c r="NJZ66" s="144"/>
      <c r="NKA66" s="144"/>
      <c r="NKB66" s="144"/>
      <c r="NKC66" s="141"/>
      <c r="NKD66" s="141"/>
      <c r="NKE66" s="142"/>
      <c r="NKF66" s="142"/>
      <c r="NKG66" s="143"/>
      <c r="NKH66" s="144"/>
      <c r="NKI66" s="144"/>
      <c r="NKJ66" s="144"/>
      <c r="NKK66" s="141"/>
      <c r="NKL66" s="141"/>
      <c r="NKM66" s="142"/>
      <c r="NKN66" s="142"/>
      <c r="NKO66" s="143"/>
      <c r="NKP66" s="144"/>
      <c r="NKQ66" s="144"/>
      <c r="NKR66" s="144"/>
      <c r="NKS66" s="141"/>
      <c r="NKT66" s="141"/>
      <c r="NKU66" s="142"/>
      <c r="NKV66" s="142"/>
      <c r="NKW66" s="143"/>
      <c r="NKX66" s="144"/>
      <c r="NKY66" s="144"/>
      <c r="NKZ66" s="144"/>
      <c r="NLA66" s="141"/>
      <c r="NLB66" s="141"/>
      <c r="NLC66" s="142"/>
      <c r="NLD66" s="142"/>
      <c r="NLE66" s="143"/>
      <c r="NLF66" s="144"/>
      <c r="NLG66" s="144"/>
      <c r="NLH66" s="144"/>
      <c r="NLI66" s="141"/>
      <c r="NLJ66" s="141"/>
      <c r="NLK66" s="142"/>
      <c r="NLL66" s="142"/>
      <c r="NLM66" s="143"/>
      <c r="NLN66" s="144"/>
      <c r="NLO66" s="144"/>
      <c r="NLP66" s="144"/>
      <c r="NLQ66" s="141"/>
      <c r="NLR66" s="141"/>
      <c r="NLS66" s="142"/>
      <c r="NLT66" s="142"/>
      <c r="NLU66" s="143"/>
      <c r="NLV66" s="144"/>
      <c r="NLW66" s="144"/>
      <c r="NLX66" s="144"/>
      <c r="NLY66" s="141"/>
      <c r="NLZ66" s="141"/>
      <c r="NMA66" s="142"/>
      <c r="NMB66" s="142"/>
      <c r="NMC66" s="143"/>
      <c r="NMD66" s="144"/>
      <c r="NME66" s="144"/>
      <c r="NMF66" s="144"/>
      <c r="NMG66" s="141"/>
      <c r="NMH66" s="141"/>
      <c r="NMI66" s="142"/>
      <c r="NMJ66" s="142"/>
      <c r="NMK66" s="143"/>
      <c r="NML66" s="144"/>
      <c r="NMM66" s="144"/>
      <c r="NMN66" s="144"/>
      <c r="NMO66" s="141"/>
      <c r="NMP66" s="141"/>
      <c r="NMQ66" s="142"/>
      <c r="NMR66" s="142"/>
      <c r="NMS66" s="143"/>
      <c r="NMT66" s="144"/>
      <c r="NMU66" s="144"/>
      <c r="NMV66" s="144"/>
      <c r="NMW66" s="141"/>
      <c r="NMX66" s="141"/>
      <c r="NMY66" s="142"/>
      <c r="NMZ66" s="142"/>
      <c r="NNA66" s="143"/>
      <c r="NNB66" s="144"/>
      <c r="NNC66" s="144"/>
      <c r="NND66" s="144"/>
      <c r="NNE66" s="141"/>
      <c r="NNF66" s="141"/>
      <c r="NNG66" s="142"/>
      <c r="NNH66" s="142"/>
      <c r="NNI66" s="143"/>
      <c r="NNJ66" s="144"/>
      <c r="NNK66" s="144"/>
      <c r="NNL66" s="144"/>
      <c r="NNM66" s="141"/>
      <c r="NNN66" s="141"/>
      <c r="NNO66" s="142"/>
      <c r="NNP66" s="142"/>
      <c r="NNQ66" s="143"/>
      <c r="NNR66" s="144"/>
      <c r="NNS66" s="144"/>
      <c r="NNT66" s="144"/>
      <c r="NNU66" s="141"/>
      <c r="NNV66" s="141"/>
      <c r="NNW66" s="142"/>
      <c r="NNX66" s="142"/>
      <c r="NNY66" s="143"/>
      <c r="NNZ66" s="144"/>
      <c r="NOA66" s="144"/>
      <c r="NOB66" s="144"/>
      <c r="NOC66" s="141"/>
      <c r="NOD66" s="141"/>
      <c r="NOE66" s="142"/>
      <c r="NOF66" s="142"/>
      <c r="NOG66" s="143"/>
      <c r="NOH66" s="144"/>
      <c r="NOI66" s="144"/>
      <c r="NOJ66" s="144"/>
      <c r="NOK66" s="141"/>
      <c r="NOL66" s="141"/>
      <c r="NOM66" s="142"/>
      <c r="NON66" s="142"/>
      <c r="NOO66" s="143"/>
      <c r="NOP66" s="144"/>
      <c r="NOQ66" s="144"/>
      <c r="NOR66" s="144"/>
      <c r="NOS66" s="141"/>
      <c r="NOT66" s="141"/>
      <c r="NOU66" s="142"/>
      <c r="NOV66" s="142"/>
      <c r="NOW66" s="143"/>
      <c r="NOX66" s="144"/>
      <c r="NOY66" s="144"/>
      <c r="NOZ66" s="144"/>
      <c r="NPA66" s="141"/>
      <c r="NPB66" s="141"/>
      <c r="NPC66" s="142"/>
      <c r="NPD66" s="142"/>
      <c r="NPE66" s="143"/>
      <c r="NPF66" s="144"/>
      <c r="NPG66" s="144"/>
      <c r="NPH66" s="144"/>
      <c r="NPI66" s="141"/>
      <c r="NPJ66" s="141"/>
      <c r="NPK66" s="142"/>
      <c r="NPL66" s="142"/>
      <c r="NPM66" s="143"/>
      <c r="NPN66" s="144"/>
      <c r="NPO66" s="144"/>
      <c r="NPP66" s="144"/>
      <c r="NPQ66" s="141"/>
      <c r="NPR66" s="141"/>
      <c r="NPS66" s="142"/>
      <c r="NPT66" s="142"/>
      <c r="NPU66" s="143"/>
      <c r="NPV66" s="144"/>
      <c r="NPW66" s="144"/>
      <c r="NPX66" s="144"/>
      <c r="NPY66" s="141"/>
      <c r="NPZ66" s="141"/>
      <c r="NQA66" s="142"/>
      <c r="NQB66" s="142"/>
      <c r="NQC66" s="143"/>
      <c r="NQD66" s="144"/>
      <c r="NQE66" s="144"/>
      <c r="NQF66" s="144"/>
      <c r="NQG66" s="141"/>
      <c r="NQH66" s="141"/>
      <c r="NQI66" s="142"/>
      <c r="NQJ66" s="142"/>
      <c r="NQK66" s="143"/>
      <c r="NQL66" s="144"/>
      <c r="NQM66" s="144"/>
      <c r="NQN66" s="144"/>
      <c r="NQO66" s="141"/>
      <c r="NQP66" s="141"/>
      <c r="NQQ66" s="142"/>
      <c r="NQR66" s="142"/>
      <c r="NQS66" s="143"/>
      <c r="NQT66" s="144"/>
      <c r="NQU66" s="144"/>
      <c r="NQV66" s="144"/>
      <c r="NQW66" s="141"/>
      <c r="NQX66" s="141"/>
      <c r="NQY66" s="142"/>
      <c r="NQZ66" s="142"/>
      <c r="NRA66" s="143"/>
      <c r="NRB66" s="144"/>
      <c r="NRC66" s="144"/>
      <c r="NRD66" s="144"/>
      <c r="NRE66" s="141"/>
      <c r="NRF66" s="141"/>
      <c r="NRG66" s="142"/>
      <c r="NRH66" s="142"/>
      <c r="NRI66" s="143"/>
      <c r="NRJ66" s="144"/>
      <c r="NRK66" s="144"/>
      <c r="NRL66" s="144"/>
      <c r="NRM66" s="141"/>
      <c r="NRN66" s="141"/>
      <c r="NRO66" s="142"/>
      <c r="NRP66" s="142"/>
      <c r="NRQ66" s="143"/>
      <c r="NRR66" s="144"/>
      <c r="NRS66" s="144"/>
      <c r="NRT66" s="144"/>
      <c r="NRU66" s="141"/>
      <c r="NRV66" s="141"/>
      <c r="NRW66" s="142"/>
      <c r="NRX66" s="142"/>
      <c r="NRY66" s="143"/>
      <c r="NRZ66" s="144"/>
      <c r="NSA66" s="144"/>
      <c r="NSB66" s="144"/>
      <c r="NSC66" s="141"/>
      <c r="NSD66" s="141"/>
      <c r="NSE66" s="142"/>
      <c r="NSF66" s="142"/>
      <c r="NSG66" s="143"/>
      <c r="NSH66" s="144"/>
      <c r="NSI66" s="144"/>
      <c r="NSJ66" s="144"/>
      <c r="NSK66" s="141"/>
      <c r="NSL66" s="141"/>
      <c r="NSM66" s="142"/>
      <c r="NSN66" s="142"/>
      <c r="NSO66" s="143"/>
      <c r="NSP66" s="144"/>
      <c r="NSQ66" s="144"/>
      <c r="NSR66" s="144"/>
      <c r="NSS66" s="141"/>
      <c r="NST66" s="141"/>
      <c r="NSU66" s="142"/>
      <c r="NSV66" s="142"/>
      <c r="NSW66" s="143"/>
      <c r="NSX66" s="144"/>
      <c r="NSY66" s="144"/>
      <c r="NSZ66" s="144"/>
      <c r="NTA66" s="141"/>
      <c r="NTB66" s="141"/>
      <c r="NTC66" s="142"/>
      <c r="NTD66" s="142"/>
      <c r="NTE66" s="143"/>
      <c r="NTF66" s="144"/>
      <c r="NTG66" s="144"/>
      <c r="NTH66" s="144"/>
      <c r="NTI66" s="141"/>
      <c r="NTJ66" s="141"/>
      <c r="NTK66" s="142"/>
      <c r="NTL66" s="142"/>
      <c r="NTM66" s="143"/>
      <c r="NTN66" s="144"/>
      <c r="NTO66" s="144"/>
      <c r="NTP66" s="144"/>
      <c r="NTQ66" s="141"/>
      <c r="NTR66" s="141"/>
      <c r="NTS66" s="142"/>
      <c r="NTT66" s="142"/>
      <c r="NTU66" s="143"/>
      <c r="NTV66" s="144"/>
      <c r="NTW66" s="144"/>
      <c r="NTX66" s="144"/>
      <c r="NTY66" s="141"/>
      <c r="NTZ66" s="141"/>
      <c r="NUA66" s="142"/>
      <c r="NUB66" s="142"/>
      <c r="NUC66" s="143"/>
      <c r="NUD66" s="144"/>
      <c r="NUE66" s="144"/>
      <c r="NUF66" s="144"/>
      <c r="NUG66" s="141"/>
      <c r="NUH66" s="141"/>
      <c r="NUI66" s="142"/>
      <c r="NUJ66" s="142"/>
      <c r="NUK66" s="143"/>
      <c r="NUL66" s="144"/>
      <c r="NUM66" s="144"/>
      <c r="NUN66" s="144"/>
      <c r="NUO66" s="141"/>
      <c r="NUP66" s="141"/>
      <c r="NUQ66" s="142"/>
      <c r="NUR66" s="142"/>
      <c r="NUS66" s="143"/>
      <c r="NUT66" s="144"/>
      <c r="NUU66" s="144"/>
      <c r="NUV66" s="144"/>
      <c r="NUW66" s="141"/>
      <c r="NUX66" s="141"/>
      <c r="NUY66" s="142"/>
      <c r="NUZ66" s="142"/>
      <c r="NVA66" s="143"/>
      <c r="NVB66" s="144"/>
      <c r="NVC66" s="144"/>
      <c r="NVD66" s="144"/>
      <c r="NVE66" s="141"/>
      <c r="NVF66" s="141"/>
      <c r="NVG66" s="142"/>
      <c r="NVH66" s="142"/>
      <c r="NVI66" s="143"/>
      <c r="NVJ66" s="144"/>
      <c r="NVK66" s="144"/>
      <c r="NVL66" s="144"/>
      <c r="NVM66" s="141"/>
      <c r="NVN66" s="141"/>
      <c r="NVO66" s="142"/>
      <c r="NVP66" s="142"/>
      <c r="NVQ66" s="143"/>
      <c r="NVR66" s="144"/>
      <c r="NVS66" s="144"/>
      <c r="NVT66" s="144"/>
      <c r="NVU66" s="141"/>
      <c r="NVV66" s="141"/>
      <c r="NVW66" s="142"/>
      <c r="NVX66" s="142"/>
      <c r="NVY66" s="143"/>
      <c r="NVZ66" s="144"/>
      <c r="NWA66" s="144"/>
      <c r="NWB66" s="144"/>
      <c r="NWC66" s="141"/>
      <c r="NWD66" s="141"/>
      <c r="NWE66" s="142"/>
      <c r="NWF66" s="142"/>
      <c r="NWG66" s="143"/>
      <c r="NWH66" s="144"/>
      <c r="NWI66" s="144"/>
      <c r="NWJ66" s="144"/>
      <c r="NWK66" s="141"/>
      <c r="NWL66" s="141"/>
      <c r="NWM66" s="142"/>
      <c r="NWN66" s="142"/>
      <c r="NWO66" s="143"/>
      <c r="NWP66" s="144"/>
      <c r="NWQ66" s="144"/>
      <c r="NWR66" s="144"/>
      <c r="NWS66" s="141"/>
      <c r="NWT66" s="141"/>
      <c r="NWU66" s="142"/>
      <c r="NWV66" s="142"/>
      <c r="NWW66" s="143"/>
      <c r="NWX66" s="144"/>
      <c r="NWY66" s="144"/>
      <c r="NWZ66" s="144"/>
      <c r="NXA66" s="141"/>
      <c r="NXB66" s="141"/>
      <c r="NXC66" s="142"/>
      <c r="NXD66" s="142"/>
      <c r="NXE66" s="143"/>
      <c r="NXF66" s="144"/>
      <c r="NXG66" s="144"/>
      <c r="NXH66" s="144"/>
      <c r="NXI66" s="141"/>
      <c r="NXJ66" s="141"/>
      <c r="NXK66" s="142"/>
      <c r="NXL66" s="142"/>
      <c r="NXM66" s="143"/>
      <c r="NXN66" s="144"/>
      <c r="NXO66" s="144"/>
      <c r="NXP66" s="144"/>
      <c r="NXQ66" s="141"/>
      <c r="NXR66" s="141"/>
      <c r="NXS66" s="142"/>
      <c r="NXT66" s="142"/>
      <c r="NXU66" s="143"/>
      <c r="NXV66" s="144"/>
      <c r="NXW66" s="144"/>
      <c r="NXX66" s="144"/>
      <c r="NXY66" s="141"/>
      <c r="NXZ66" s="141"/>
      <c r="NYA66" s="142"/>
      <c r="NYB66" s="142"/>
      <c r="NYC66" s="143"/>
      <c r="NYD66" s="144"/>
      <c r="NYE66" s="144"/>
      <c r="NYF66" s="144"/>
      <c r="NYG66" s="141"/>
      <c r="NYH66" s="141"/>
      <c r="NYI66" s="142"/>
      <c r="NYJ66" s="142"/>
      <c r="NYK66" s="143"/>
      <c r="NYL66" s="144"/>
      <c r="NYM66" s="144"/>
      <c r="NYN66" s="144"/>
      <c r="NYO66" s="141"/>
      <c r="NYP66" s="141"/>
      <c r="NYQ66" s="142"/>
      <c r="NYR66" s="142"/>
      <c r="NYS66" s="143"/>
      <c r="NYT66" s="144"/>
      <c r="NYU66" s="144"/>
      <c r="NYV66" s="144"/>
      <c r="NYW66" s="141"/>
      <c r="NYX66" s="141"/>
      <c r="NYY66" s="142"/>
      <c r="NYZ66" s="142"/>
      <c r="NZA66" s="143"/>
      <c r="NZB66" s="144"/>
      <c r="NZC66" s="144"/>
      <c r="NZD66" s="144"/>
      <c r="NZE66" s="141"/>
      <c r="NZF66" s="141"/>
      <c r="NZG66" s="142"/>
      <c r="NZH66" s="142"/>
      <c r="NZI66" s="143"/>
      <c r="NZJ66" s="144"/>
      <c r="NZK66" s="144"/>
      <c r="NZL66" s="144"/>
      <c r="NZM66" s="141"/>
      <c r="NZN66" s="141"/>
      <c r="NZO66" s="142"/>
      <c r="NZP66" s="142"/>
      <c r="NZQ66" s="143"/>
      <c r="NZR66" s="144"/>
      <c r="NZS66" s="144"/>
      <c r="NZT66" s="144"/>
      <c r="NZU66" s="141"/>
      <c r="NZV66" s="141"/>
      <c r="NZW66" s="142"/>
      <c r="NZX66" s="142"/>
      <c r="NZY66" s="143"/>
      <c r="NZZ66" s="144"/>
      <c r="OAA66" s="144"/>
      <c r="OAB66" s="144"/>
      <c r="OAC66" s="141"/>
      <c r="OAD66" s="141"/>
      <c r="OAE66" s="142"/>
      <c r="OAF66" s="142"/>
      <c r="OAG66" s="143"/>
      <c r="OAH66" s="144"/>
      <c r="OAI66" s="144"/>
      <c r="OAJ66" s="144"/>
      <c r="OAK66" s="141"/>
      <c r="OAL66" s="141"/>
      <c r="OAM66" s="142"/>
      <c r="OAN66" s="142"/>
      <c r="OAO66" s="143"/>
      <c r="OAP66" s="144"/>
      <c r="OAQ66" s="144"/>
      <c r="OAR66" s="144"/>
      <c r="OAS66" s="141"/>
      <c r="OAT66" s="141"/>
      <c r="OAU66" s="142"/>
      <c r="OAV66" s="142"/>
      <c r="OAW66" s="143"/>
      <c r="OAX66" s="144"/>
      <c r="OAY66" s="144"/>
      <c r="OAZ66" s="144"/>
      <c r="OBA66" s="141"/>
      <c r="OBB66" s="141"/>
      <c r="OBC66" s="142"/>
      <c r="OBD66" s="142"/>
      <c r="OBE66" s="143"/>
      <c r="OBF66" s="144"/>
      <c r="OBG66" s="144"/>
      <c r="OBH66" s="144"/>
      <c r="OBI66" s="141"/>
      <c r="OBJ66" s="141"/>
      <c r="OBK66" s="142"/>
      <c r="OBL66" s="142"/>
      <c r="OBM66" s="143"/>
      <c r="OBN66" s="144"/>
      <c r="OBO66" s="144"/>
      <c r="OBP66" s="144"/>
      <c r="OBQ66" s="141"/>
      <c r="OBR66" s="141"/>
      <c r="OBS66" s="142"/>
      <c r="OBT66" s="142"/>
      <c r="OBU66" s="143"/>
      <c r="OBV66" s="144"/>
      <c r="OBW66" s="144"/>
      <c r="OBX66" s="144"/>
      <c r="OBY66" s="141"/>
      <c r="OBZ66" s="141"/>
      <c r="OCA66" s="142"/>
      <c r="OCB66" s="142"/>
      <c r="OCC66" s="143"/>
      <c r="OCD66" s="144"/>
      <c r="OCE66" s="144"/>
      <c r="OCF66" s="144"/>
      <c r="OCG66" s="141"/>
      <c r="OCH66" s="141"/>
      <c r="OCI66" s="142"/>
      <c r="OCJ66" s="142"/>
      <c r="OCK66" s="143"/>
      <c r="OCL66" s="144"/>
      <c r="OCM66" s="144"/>
      <c r="OCN66" s="144"/>
      <c r="OCO66" s="141"/>
      <c r="OCP66" s="141"/>
      <c r="OCQ66" s="142"/>
      <c r="OCR66" s="142"/>
      <c r="OCS66" s="143"/>
      <c r="OCT66" s="144"/>
      <c r="OCU66" s="144"/>
      <c r="OCV66" s="144"/>
      <c r="OCW66" s="141"/>
      <c r="OCX66" s="141"/>
      <c r="OCY66" s="142"/>
      <c r="OCZ66" s="142"/>
      <c r="ODA66" s="143"/>
      <c r="ODB66" s="144"/>
      <c r="ODC66" s="144"/>
      <c r="ODD66" s="144"/>
      <c r="ODE66" s="141"/>
      <c r="ODF66" s="141"/>
      <c r="ODG66" s="142"/>
      <c r="ODH66" s="142"/>
      <c r="ODI66" s="143"/>
      <c r="ODJ66" s="144"/>
      <c r="ODK66" s="144"/>
      <c r="ODL66" s="144"/>
      <c r="ODM66" s="141"/>
      <c r="ODN66" s="141"/>
      <c r="ODO66" s="142"/>
      <c r="ODP66" s="142"/>
      <c r="ODQ66" s="143"/>
      <c r="ODR66" s="144"/>
      <c r="ODS66" s="144"/>
      <c r="ODT66" s="144"/>
      <c r="ODU66" s="141"/>
      <c r="ODV66" s="141"/>
      <c r="ODW66" s="142"/>
      <c r="ODX66" s="142"/>
      <c r="ODY66" s="143"/>
      <c r="ODZ66" s="144"/>
      <c r="OEA66" s="144"/>
      <c r="OEB66" s="144"/>
      <c r="OEC66" s="141"/>
      <c r="OED66" s="141"/>
      <c r="OEE66" s="142"/>
      <c r="OEF66" s="142"/>
      <c r="OEG66" s="143"/>
      <c r="OEH66" s="144"/>
      <c r="OEI66" s="144"/>
      <c r="OEJ66" s="144"/>
      <c r="OEK66" s="141"/>
      <c r="OEL66" s="141"/>
      <c r="OEM66" s="142"/>
      <c r="OEN66" s="142"/>
      <c r="OEO66" s="143"/>
      <c r="OEP66" s="144"/>
      <c r="OEQ66" s="144"/>
      <c r="OER66" s="144"/>
      <c r="OES66" s="141"/>
      <c r="OET66" s="141"/>
      <c r="OEU66" s="142"/>
      <c r="OEV66" s="142"/>
      <c r="OEW66" s="143"/>
      <c r="OEX66" s="144"/>
      <c r="OEY66" s="144"/>
      <c r="OEZ66" s="144"/>
      <c r="OFA66" s="141"/>
      <c r="OFB66" s="141"/>
      <c r="OFC66" s="142"/>
      <c r="OFD66" s="142"/>
      <c r="OFE66" s="143"/>
      <c r="OFF66" s="144"/>
      <c r="OFG66" s="144"/>
      <c r="OFH66" s="144"/>
      <c r="OFI66" s="141"/>
      <c r="OFJ66" s="141"/>
      <c r="OFK66" s="142"/>
      <c r="OFL66" s="142"/>
      <c r="OFM66" s="143"/>
      <c r="OFN66" s="144"/>
      <c r="OFO66" s="144"/>
      <c r="OFP66" s="144"/>
      <c r="OFQ66" s="141"/>
      <c r="OFR66" s="141"/>
      <c r="OFS66" s="142"/>
      <c r="OFT66" s="142"/>
      <c r="OFU66" s="143"/>
      <c r="OFV66" s="144"/>
      <c r="OFW66" s="144"/>
      <c r="OFX66" s="144"/>
      <c r="OFY66" s="141"/>
      <c r="OFZ66" s="141"/>
      <c r="OGA66" s="142"/>
      <c r="OGB66" s="142"/>
      <c r="OGC66" s="143"/>
      <c r="OGD66" s="144"/>
      <c r="OGE66" s="144"/>
      <c r="OGF66" s="144"/>
      <c r="OGG66" s="141"/>
      <c r="OGH66" s="141"/>
      <c r="OGI66" s="142"/>
      <c r="OGJ66" s="142"/>
      <c r="OGK66" s="143"/>
      <c r="OGL66" s="144"/>
      <c r="OGM66" s="144"/>
      <c r="OGN66" s="144"/>
      <c r="OGO66" s="141"/>
      <c r="OGP66" s="141"/>
      <c r="OGQ66" s="142"/>
      <c r="OGR66" s="142"/>
      <c r="OGS66" s="143"/>
      <c r="OGT66" s="144"/>
      <c r="OGU66" s="144"/>
      <c r="OGV66" s="144"/>
      <c r="OGW66" s="141"/>
      <c r="OGX66" s="141"/>
      <c r="OGY66" s="142"/>
      <c r="OGZ66" s="142"/>
      <c r="OHA66" s="143"/>
      <c r="OHB66" s="144"/>
      <c r="OHC66" s="144"/>
      <c r="OHD66" s="144"/>
      <c r="OHE66" s="141"/>
      <c r="OHF66" s="141"/>
      <c r="OHG66" s="142"/>
      <c r="OHH66" s="142"/>
      <c r="OHI66" s="143"/>
      <c r="OHJ66" s="144"/>
      <c r="OHK66" s="144"/>
      <c r="OHL66" s="144"/>
      <c r="OHM66" s="141"/>
      <c r="OHN66" s="141"/>
      <c r="OHO66" s="142"/>
      <c r="OHP66" s="142"/>
      <c r="OHQ66" s="143"/>
      <c r="OHR66" s="144"/>
      <c r="OHS66" s="144"/>
      <c r="OHT66" s="144"/>
      <c r="OHU66" s="141"/>
      <c r="OHV66" s="141"/>
      <c r="OHW66" s="142"/>
      <c r="OHX66" s="142"/>
      <c r="OHY66" s="143"/>
      <c r="OHZ66" s="144"/>
      <c r="OIA66" s="144"/>
      <c r="OIB66" s="144"/>
      <c r="OIC66" s="141"/>
      <c r="OID66" s="141"/>
      <c r="OIE66" s="142"/>
      <c r="OIF66" s="142"/>
      <c r="OIG66" s="143"/>
      <c r="OIH66" s="144"/>
      <c r="OII66" s="144"/>
      <c r="OIJ66" s="144"/>
      <c r="OIK66" s="141"/>
      <c r="OIL66" s="141"/>
      <c r="OIM66" s="142"/>
      <c r="OIN66" s="142"/>
      <c r="OIO66" s="143"/>
      <c r="OIP66" s="144"/>
      <c r="OIQ66" s="144"/>
      <c r="OIR66" s="144"/>
      <c r="OIS66" s="141"/>
      <c r="OIT66" s="141"/>
      <c r="OIU66" s="142"/>
      <c r="OIV66" s="142"/>
      <c r="OIW66" s="143"/>
      <c r="OIX66" s="144"/>
      <c r="OIY66" s="144"/>
      <c r="OIZ66" s="144"/>
      <c r="OJA66" s="141"/>
      <c r="OJB66" s="141"/>
      <c r="OJC66" s="142"/>
      <c r="OJD66" s="142"/>
      <c r="OJE66" s="143"/>
      <c r="OJF66" s="144"/>
      <c r="OJG66" s="144"/>
      <c r="OJH66" s="144"/>
      <c r="OJI66" s="141"/>
      <c r="OJJ66" s="141"/>
      <c r="OJK66" s="142"/>
      <c r="OJL66" s="142"/>
      <c r="OJM66" s="143"/>
      <c r="OJN66" s="144"/>
      <c r="OJO66" s="144"/>
      <c r="OJP66" s="144"/>
      <c r="OJQ66" s="141"/>
      <c r="OJR66" s="141"/>
      <c r="OJS66" s="142"/>
      <c r="OJT66" s="142"/>
      <c r="OJU66" s="143"/>
      <c r="OJV66" s="144"/>
      <c r="OJW66" s="144"/>
      <c r="OJX66" s="144"/>
      <c r="OJY66" s="141"/>
      <c r="OJZ66" s="141"/>
      <c r="OKA66" s="142"/>
      <c r="OKB66" s="142"/>
      <c r="OKC66" s="143"/>
      <c r="OKD66" s="144"/>
      <c r="OKE66" s="144"/>
      <c r="OKF66" s="144"/>
      <c r="OKG66" s="141"/>
      <c r="OKH66" s="141"/>
      <c r="OKI66" s="142"/>
      <c r="OKJ66" s="142"/>
      <c r="OKK66" s="143"/>
      <c r="OKL66" s="144"/>
      <c r="OKM66" s="144"/>
      <c r="OKN66" s="144"/>
      <c r="OKO66" s="141"/>
      <c r="OKP66" s="141"/>
      <c r="OKQ66" s="142"/>
      <c r="OKR66" s="142"/>
      <c r="OKS66" s="143"/>
      <c r="OKT66" s="144"/>
      <c r="OKU66" s="144"/>
      <c r="OKV66" s="144"/>
      <c r="OKW66" s="141"/>
      <c r="OKX66" s="141"/>
      <c r="OKY66" s="142"/>
      <c r="OKZ66" s="142"/>
      <c r="OLA66" s="143"/>
      <c r="OLB66" s="144"/>
      <c r="OLC66" s="144"/>
      <c r="OLD66" s="144"/>
      <c r="OLE66" s="141"/>
      <c r="OLF66" s="141"/>
      <c r="OLG66" s="142"/>
      <c r="OLH66" s="142"/>
      <c r="OLI66" s="143"/>
      <c r="OLJ66" s="144"/>
      <c r="OLK66" s="144"/>
      <c r="OLL66" s="144"/>
      <c r="OLM66" s="141"/>
      <c r="OLN66" s="141"/>
      <c r="OLO66" s="142"/>
      <c r="OLP66" s="142"/>
      <c r="OLQ66" s="143"/>
      <c r="OLR66" s="144"/>
      <c r="OLS66" s="144"/>
      <c r="OLT66" s="144"/>
      <c r="OLU66" s="141"/>
      <c r="OLV66" s="141"/>
      <c r="OLW66" s="142"/>
      <c r="OLX66" s="142"/>
      <c r="OLY66" s="143"/>
      <c r="OLZ66" s="144"/>
      <c r="OMA66" s="144"/>
      <c r="OMB66" s="144"/>
      <c r="OMC66" s="141"/>
      <c r="OMD66" s="141"/>
      <c r="OME66" s="142"/>
      <c r="OMF66" s="142"/>
      <c r="OMG66" s="143"/>
      <c r="OMH66" s="144"/>
      <c r="OMI66" s="144"/>
      <c r="OMJ66" s="144"/>
      <c r="OMK66" s="141"/>
      <c r="OML66" s="141"/>
      <c r="OMM66" s="142"/>
      <c r="OMN66" s="142"/>
      <c r="OMO66" s="143"/>
      <c r="OMP66" s="144"/>
      <c r="OMQ66" s="144"/>
      <c r="OMR66" s="144"/>
      <c r="OMS66" s="141"/>
      <c r="OMT66" s="141"/>
      <c r="OMU66" s="142"/>
      <c r="OMV66" s="142"/>
      <c r="OMW66" s="143"/>
      <c r="OMX66" s="144"/>
      <c r="OMY66" s="144"/>
      <c r="OMZ66" s="144"/>
      <c r="ONA66" s="141"/>
      <c r="ONB66" s="141"/>
      <c r="ONC66" s="142"/>
      <c r="OND66" s="142"/>
      <c r="ONE66" s="143"/>
      <c r="ONF66" s="144"/>
      <c r="ONG66" s="144"/>
      <c r="ONH66" s="144"/>
      <c r="ONI66" s="141"/>
      <c r="ONJ66" s="141"/>
      <c r="ONK66" s="142"/>
      <c r="ONL66" s="142"/>
      <c r="ONM66" s="143"/>
      <c r="ONN66" s="144"/>
      <c r="ONO66" s="144"/>
      <c r="ONP66" s="144"/>
      <c r="ONQ66" s="141"/>
      <c r="ONR66" s="141"/>
      <c r="ONS66" s="142"/>
      <c r="ONT66" s="142"/>
      <c r="ONU66" s="143"/>
      <c r="ONV66" s="144"/>
      <c r="ONW66" s="144"/>
      <c r="ONX66" s="144"/>
      <c r="ONY66" s="141"/>
      <c r="ONZ66" s="141"/>
      <c r="OOA66" s="142"/>
      <c r="OOB66" s="142"/>
      <c r="OOC66" s="143"/>
      <c r="OOD66" s="144"/>
      <c r="OOE66" s="144"/>
      <c r="OOF66" s="144"/>
      <c r="OOG66" s="141"/>
      <c r="OOH66" s="141"/>
      <c r="OOI66" s="142"/>
      <c r="OOJ66" s="142"/>
      <c r="OOK66" s="143"/>
      <c r="OOL66" s="144"/>
      <c r="OOM66" s="144"/>
      <c r="OON66" s="144"/>
      <c r="OOO66" s="141"/>
      <c r="OOP66" s="141"/>
      <c r="OOQ66" s="142"/>
      <c r="OOR66" s="142"/>
      <c r="OOS66" s="143"/>
      <c r="OOT66" s="144"/>
      <c r="OOU66" s="144"/>
      <c r="OOV66" s="144"/>
      <c r="OOW66" s="141"/>
      <c r="OOX66" s="141"/>
      <c r="OOY66" s="142"/>
      <c r="OOZ66" s="142"/>
      <c r="OPA66" s="143"/>
      <c r="OPB66" s="144"/>
      <c r="OPC66" s="144"/>
      <c r="OPD66" s="144"/>
      <c r="OPE66" s="141"/>
      <c r="OPF66" s="141"/>
      <c r="OPG66" s="142"/>
      <c r="OPH66" s="142"/>
      <c r="OPI66" s="143"/>
      <c r="OPJ66" s="144"/>
      <c r="OPK66" s="144"/>
      <c r="OPL66" s="144"/>
      <c r="OPM66" s="141"/>
      <c r="OPN66" s="141"/>
      <c r="OPO66" s="142"/>
      <c r="OPP66" s="142"/>
      <c r="OPQ66" s="143"/>
      <c r="OPR66" s="144"/>
      <c r="OPS66" s="144"/>
      <c r="OPT66" s="144"/>
      <c r="OPU66" s="141"/>
      <c r="OPV66" s="141"/>
      <c r="OPW66" s="142"/>
      <c r="OPX66" s="142"/>
      <c r="OPY66" s="143"/>
      <c r="OPZ66" s="144"/>
      <c r="OQA66" s="144"/>
      <c r="OQB66" s="144"/>
      <c r="OQC66" s="141"/>
      <c r="OQD66" s="141"/>
      <c r="OQE66" s="142"/>
      <c r="OQF66" s="142"/>
      <c r="OQG66" s="143"/>
      <c r="OQH66" s="144"/>
      <c r="OQI66" s="144"/>
      <c r="OQJ66" s="144"/>
      <c r="OQK66" s="141"/>
      <c r="OQL66" s="141"/>
      <c r="OQM66" s="142"/>
      <c r="OQN66" s="142"/>
      <c r="OQO66" s="143"/>
      <c r="OQP66" s="144"/>
      <c r="OQQ66" s="144"/>
      <c r="OQR66" s="144"/>
      <c r="OQS66" s="141"/>
      <c r="OQT66" s="141"/>
      <c r="OQU66" s="142"/>
      <c r="OQV66" s="142"/>
      <c r="OQW66" s="143"/>
      <c r="OQX66" s="144"/>
      <c r="OQY66" s="144"/>
      <c r="OQZ66" s="144"/>
      <c r="ORA66" s="141"/>
      <c r="ORB66" s="141"/>
      <c r="ORC66" s="142"/>
      <c r="ORD66" s="142"/>
      <c r="ORE66" s="143"/>
      <c r="ORF66" s="144"/>
      <c r="ORG66" s="144"/>
      <c r="ORH66" s="144"/>
      <c r="ORI66" s="141"/>
      <c r="ORJ66" s="141"/>
      <c r="ORK66" s="142"/>
      <c r="ORL66" s="142"/>
      <c r="ORM66" s="143"/>
      <c r="ORN66" s="144"/>
      <c r="ORO66" s="144"/>
      <c r="ORP66" s="144"/>
      <c r="ORQ66" s="141"/>
      <c r="ORR66" s="141"/>
      <c r="ORS66" s="142"/>
      <c r="ORT66" s="142"/>
      <c r="ORU66" s="143"/>
      <c r="ORV66" s="144"/>
      <c r="ORW66" s="144"/>
      <c r="ORX66" s="144"/>
      <c r="ORY66" s="141"/>
      <c r="ORZ66" s="141"/>
      <c r="OSA66" s="142"/>
      <c r="OSB66" s="142"/>
      <c r="OSC66" s="143"/>
      <c r="OSD66" s="144"/>
      <c r="OSE66" s="144"/>
      <c r="OSF66" s="144"/>
      <c r="OSG66" s="141"/>
      <c r="OSH66" s="141"/>
      <c r="OSI66" s="142"/>
      <c r="OSJ66" s="142"/>
      <c r="OSK66" s="143"/>
      <c r="OSL66" s="144"/>
      <c r="OSM66" s="144"/>
      <c r="OSN66" s="144"/>
      <c r="OSO66" s="141"/>
      <c r="OSP66" s="141"/>
      <c r="OSQ66" s="142"/>
      <c r="OSR66" s="142"/>
      <c r="OSS66" s="143"/>
      <c r="OST66" s="144"/>
      <c r="OSU66" s="144"/>
      <c r="OSV66" s="144"/>
      <c r="OSW66" s="141"/>
      <c r="OSX66" s="141"/>
      <c r="OSY66" s="142"/>
      <c r="OSZ66" s="142"/>
      <c r="OTA66" s="143"/>
      <c r="OTB66" s="144"/>
      <c r="OTC66" s="144"/>
      <c r="OTD66" s="144"/>
      <c r="OTE66" s="141"/>
      <c r="OTF66" s="141"/>
      <c r="OTG66" s="142"/>
      <c r="OTH66" s="142"/>
      <c r="OTI66" s="143"/>
      <c r="OTJ66" s="144"/>
      <c r="OTK66" s="144"/>
      <c r="OTL66" s="144"/>
      <c r="OTM66" s="141"/>
      <c r="OTN66" s="141"/>
      <c r="OTO66" s="142"/>
      <c r="OTP66" s="142"/>
      <c r="OTQ66" s="143"/>
      <c r="OTR66" s="144"/>
      <c r="OTS66" s="144"/>
      <c r="OTT66" s="144"/>
      <c r="OTU66" s="141"/>
      <c r="OTV66" s="141"/>
      <c r="OTW66" s="142"/>
      <c r="OTX66" s="142"/>
      <c r="OTY66" s="143"/>
      <c r="OTZ66" s="144"/>
      <c r="OUA66" s="144"/>
      <c r="OUB66" s="144"/>
      <c r="OUC66" s="141"/>
      <c r="OUD66" s="141"/>
      <c r="OUE66" s="142"/>
      <c r="OUF66" s="142"/>
      <c r="OUG66" s="143"/>
      <c r="OUH66" s="144"/>
      <c r="OUI66" s="144"/>
      <c r="OUJ66" s="144"/>
      <c r="OUK66" s="141"/>
      <c r="OUL66" s="141"/>
      <c r="OUM66" s="142"/>
      <c r="OUN66" s="142"/>
      <c r="OUO66" s="143"/>
      <c r="OUP66" s="144"/>
      <c r="OUQ66" s="144"/>
      <c r="OUR66" s="144"/>
      <c r="OUS66" s="141"/>
      <c r="OUT66" s="141"/>
      <c r="OUU66" s="142"/>
      <c r="OUV66" s="142"/>
      <c r="OUW66" s="143"/>
      <c r="OUX66" s="144"/>
      <c r="OUY66" s="144"/>
      <c r="OUZ66" s="144"/>
      <c r="OVA66" s="141"/>
      <c r="OVB66" s="141"/>
      <c r="OVC66" s="142"/>
      <c r="OVD66" s="142"/>
      <c r="OVE66" s="143"/>
      <c r="OVF66" s="144"/>
      <c r="OVG66" s="144"/>
      <c r="OVH66" s="144"/>
      <c r="OVI66" s="141"/>
      <c r="OVJ66" s="141"/>
      <c r="OVK66" s="142"/>
      <c r="OVL66" s="142"/>
      <c r="OVM66" s="143"/>
      <c r="OVN66" s="144"/>
      <c r="OVO66" s="144"/>
      <c r="OVP66" s="144"/>
      <c r="OVQ66" s="141"/>
      <c r="OVR66" s="141"/>
      <c r="OVS66" s="142"/>
      <c r="OVT66" s="142"/>
      <c r="OVU66" s="143"/>
      <c r="OVV66" s="144"/>
      <c r="OVW66" s="144"/>
      <c r="OVX66" s="144"/>
      <c r="OVY66" s="141"/>
      <c r="OVZ66" s="141"/>
      <c r="OWA66" s="142"/>
      <c r="OWB66" s="142"/>
      <c r="OWC66" s="143"/>
      <c r="OWD66" s="144"/>
      <c r="OWE66" s="144"/>
      <c r="OWF66" s="144"/>
      <c r="OWG66" s="141"/>
      <c r="OWH66" s="141"/>
      <c r="OWI66" s="142"/>
      <c r="OWJ66" s="142"/>
      <c r="OWK66" s="143"/>
      <c r="OWL66" s="144"/>
      <c r="OWM66" s="144"/>
      <c r="OWN66" s="144"/>
      <c r="OWO66" s="141"/>
      <c r="OWP66" s="141"/>
      <c r="OWQ66" s="142"/>
      <c r="OWR66" s="142"/>
      <c r="OWS66" s="143"/>
      <c r="OWT66" s="144"/>
      <c r="OWU66" s="144"/>
      <c r="OWV66" s="144"/>
      <c r="OWW66" s="141"/>
      <c r="OWX66" s="141"/>
      <c r="OWY66" s="142"/>
      <c r="OWZ66" s="142"/>
      <c r="OXA66" s="143"/>
      <c r="OXB66" s="144"/>
      <c r="OXC66" s="144"/>
      <c r="OXD66" s="144"/>
      <c r="OXE66" s="141"/>
      <c r="OXF66" s="141"/>
      <c r="OXG66" s="142"/>
      <c r="OXH66" s="142"/>
      <c r="OXI66" s="143"/>
      <c r="OXJ66" s="144"/>
      <c r="OXK66" s="144"/>
      <c r="OXL66" s="144"/>
      <c r="OXM66" s="141"/>
      <c r="OXN66" s="141"/>
      <c r="OXO66" s="142"/>
      <c r="OXP66" s="142"/>
      <c r="OXQ66" s="143"/>
      <c r="OXR66" s="144"/>
      <c r="OXS66" s="144"/>
      <c r="OXT66" s="144"/>
      <c r="OXU66" s="141"/>
      <c r="OXV66" s="141"/>
      <c r="OXW66" s="142"/>
      <c r="OXX66" s="142"/>
      <c r="OXY66" s="143"/>
      <c r="OXZ66" s="144"/>
      <c r="OYA66" s="144"/>
      <c r="OYB66" s="144"/>
      <c r="OYC66" s="141"/>
      <c r="OYD66" s="141"/>
      <c r="OYE66" s="142"/>
      <c r="OYF66" s="142"/>
      <c r="OYG66" s="143"/>
      <c r="OYH66" s="144"/>
      <c r="OYI66" s="144"/>
      <c r="OYJ66" s="144"/>
      <c r="OYK66" s="141"/>
      <c r="OYL66" s="141"/>
      <c r="OYM66" s="142"/>
      <c r="OYN66" s="142"/>
      <c r="OYO66" s="143"/>
      <c r="OYP66" s="144"/>
      <c r="OYQ66" s="144"/>
      <c r="OYR66" s="144"/>
      <c r="OYS66" s="141"/>
      <c r="OYT66" s="141"/>
      <c r="OYU66" s="142"/>
      <c r="OYV66" s="142"/>
      <c r="OYW66" s="143"/>
      <c r="OYX66" s="144"/>
      <c r="OYY66" s="144"/>
      <c r="OYZ66" s="144"/>
      <c r="OZA66" s="141"/>
      <c r="OZB66" s="141"/>
      <c r="OZC66" s="142"/>
      <c r="OZD66" s="142"/>
      <c r="OZE66" s="143"/>
      <c r="OZF66" s="144"/>
      <c r="OZG66" s="144"/>
      <c r="OZH66" s="144"/>
      <c r="OZI66" s="141"/>
      <c r="OZJ66" s="141"/>
      <c r="OZK66" s="142"/>
      <c r="OZL66" s="142"/>
      <c r="OZM66" s="143"/>
      <c r="OZN66" s="144"/>
      <c r="OZO66" s="144"/>
      <c r="OZP66" s="144"/>
      <c r="OZQ66" s="141"/>
      <c r="OZR66" s="141"/>
      <c r="OZS66" s="142"/>
      <c r="OZT66" s="142"/>
      <c r="OZU66" s="143"/>
      <c r="OZV66" s="144"/>
      <c r="OZW66" s="144"/>
      <c r="OZX66" s="144"/>
      <c r="OZY66" s="141"/>
      <c r="OZZ66" s="141"/>
      <c r="PAA66" s="142"/>
      <c r="PAB66" s="142"/>
      <c r="PAC66" s="143"/>
      <c r="PAD66" s="144"/>
      <c r="PAE66" s="144"/>
      <c r="PAF66" s="144"/>
      <c r="PAG66" s="141"/>
      <c r="PAH66" s="141"/>
      <c r="PAI66" s="142"/>
      <c r="PAJ66" s="142"/>
      <c r="PAK66" s="143"/>
      <c r="PAL66" s="144"/>
      <c r="PAM66" s="144"/>
      <c r="PAN66" s="144"/>
      <c r="PAO66" s="141"/>
      <c r="PAP66" s="141"/>
      <c r="PAQ66" s="142"/>
      <c r="PAR66" s="142"/>
      <c r="PAS66" s="143"/>
      <c r="PAT66" s="144"/>
      <c r="PAU66" s="144"/>
      <c r="PAV66" s="144"/>
      <c r="PAW66" s="141"/>
      <c r="PAX66" s="141"/>
      <c r="PAY66" s="142"/>
      <c r="PAZ66" s="142"/>
      <c r="PBA66" s="143"/>
      <c r="PBB66" s="144"/>
      <c r="PBC66" s="144"/>
      <c r="PBD66" s="144"/>
      <c r="PBE66" s="141"/>
      <c r="PBF66" s="141"/>
      <c r="PBG66" s="142"/>
      <c r="PBH66" s="142"/>
      <c r="PBI66" s="143"/>
      <c r="PBJ66" s="144"/>
      <c r="PBK66" s="144"/>
      <c r="PBL66" s="144"/>
      <c r="PBM66" s="141"/>
      <c r="PBN66" s="141"/>
      <c r="PBO66" s="142"/>
      <c r="PBP66" s="142"/>
      <c r="PBQ66" s="143"/>
      <c r="PBR66" s="144"/>
      <c r="PBS66" s="144"/>
      <c r="PBT66" s="144"/>
      <c r="PBU66" s="141"/>
      <c r="PBV66" s="141"/>
      <c r="PBW66" s="142"/>
      <c r="PBX66" s="142"/>
      <c r="PBY66" s="143"/>
      <c r="PBZ66" s="144"/>
      <c r="PCA66" s="144"/>
      <c r="PCB66" s="144"/>
      <c r="PCC66" s="141"/>
      <c r="PCD66" s="141"/>
      <c r="PCE66" s="142"/>
      <c r="PCF66" s="142"/>
      <c r="PCG66" s="143"/>
      <c r="PCH66" s="144"/>
      <c r="PCI66" s="144"/>
      <c r="PCJ66" s="144"/>
      <c r="PCK66" s="141"/>
      <c r="PCL66" s="141"/>
      <c r="PCM66" s="142"/>
      <c r="PCN66" s="142"/>
      <c r="PCO66" s="143"/>
      <c r="PCP66" s="144"/>
      <c r="PCQ66" s="144"/>
      <c r="PCR66" s="144"/>
      <c r="PCS66" s="141"/>
      <c r="PCT66" s="141"/>
      <c r="PCU66" s="142"/>
      <c r="PCV66" s="142"/>
      <c r="PCW66" s="143"/>
      <c r="PCX66" s="144"/>
      <c r="PCY66" s="144"/>
      <c r="PCZ66" s="144"/>
      <c r="PDA66" s="141"/>
      <c r="PDB66" s="141"/>
      <c r="PDC66" s="142"/>
      <c r="PDD66" s="142"/>
      <c r="PDE66" s="143"/>
      <c r="PDF66" s="144"/>
      <c r="PDG66" s="144"/>
      <c r="PDH66" s="144"/>
      <c r="PDI66" s="141"/>
      <c r="PDJ66" s="141"/>
      <c r="PDK66" s="142"/>
      <c r="PDL66" s="142"/>
      <c r="PDM66" s="143"/>
      <c r="PDN66" s="144"/>
      <c r="PDO66" s="144"/>
      <c r="PDP66" s="144"/>
      <c r="PDQ66" s="141"/>
      <c r="PDR66" s="141"/>
      <c r="PDS66" s="142"/>
      <c r="PDT66" s="142"/>
      <c r="PDU66" s="143"/>
      <c r="PDV66" s="144"/>
      <c r="PDW66" s="144"/>
      <c r="PDX66" s="144"/>
      <c r="PDY66" s="141"/>
      <c r="PDZ66" s="141"/>
      <c r="PEA66" s="142"/>
      <c r="PEB66" s="142"/>
      <c r="PEC66" s="143"/>
      <c r="PED66" s="144"/>
      <c r="PEE66" s="144"/>
      <c r="PEF66" s="144"/>
      <c r="PEG66" s="141"/>
      <c r="PEH66" s="141"/>
      <c r="PEI66" s="142"/>
      <c r="PEJ66" s="142"/>
      <c r="PEK66" s="143"/>
      <c r="PEL66" s="144"/>
      <c r="PEM66" s="144"/>
      <c r="PEN66" s="144"/>
      <c r="PEO66" s="141"/>
      <c r="PEP66" s="141"/>
      <c r="PEQ66" s="142"/>
      <c r="PER66" s="142"/>
      <c r="PES66" s="143"/>
      <c r="PET66" s="144"/>
      <c r="PEU66" s="144"/>
      <c r="PEV66" s="144"/>
      <c r="PEW66" s="141"/>
      <c r="PEX66" s="141"/>
      <c r="PEY66" s="142"/>
      <c r="PEZ66" s="142"/>
      <c r="PFA66" s="143"/>
      <c r="PFB66" s="144"/>
      <c r="PFC66" s="144"/>
      <c r="PFD66" s="144"/>
      <c r="PFE66" s="141"/>
      <c r="PFF66" s="141"/>
      <c r="PFG66" s="142"/>
      <c r="PFH66" s="142"/>
      <c r="PFI66" s="143"/>
      <c r="PFJ66" s="144"/>
      <c r="PFK66" s="144"/>
      <c r="PFL66" s="144"/>
      <c r="PFM66" s="141"/>
      <c r="PFN66" s="141"/>
      <c r="PFO66" s="142"/>
      <c r="PFP66" s="142"/>
      <c r="PFQ66" s="143"/>
      <c r="PFR66" s="144"/>
      <c r="PFS66" s="144"/>
      <c r="PFT66" s="144"/>
      <c r="PFU66" s="141"/>
      <c r="PFV66" s="141"/>
      <c r="PFW66" s="142"/>
      <c r="PFX66" s="142"/>
      <c r="PFY66" s="143"/>
      <c r="PFZ66" s="144"/>
      <c r="PGA66" s="144"/>
      <c r="PGB66" s="144"/>
      <c r="PGC66" s="141"/>
      <c r="PGD66" s="141"/>
      <c r="PGE66" s="142"/>
      <c r="PGF66" s="142"/>
      <c r="PGG66" s="143"/>
      <c r="PGH66" s="144"/>
      <c r="PGI66" s="144"/>
      <c r="PGJ66" s="144"/>
      <c r="PGK66" s="141"/>
      <c r="PGL66" s="141"/>
      <c r="PGM66" s="142"/>
      <c r="PGN66" s="142"/>
      <c r="PGO66" s="143"/>
      <c r="PGP66" s="144"/>
      <c r="PGQ66" s="144"/>
      <c r="PGR66" s="144"/>
      <c r="PGS66" s="141"/>
      <c r="PGT66" s="141"/>
      <c r="PGU66" s="142"/>
      <c r="PGV66" s="142"/>
      <c r="PGW66" s="143"/>
      <c r="PGX66" s="144"/>
      <c r="PGY66" s="144"/>
      <c r="PGZ66" s="144"/>
      <c r="PHA66" s="141"/>
      <c r="PHB66" s="141"/>
      <c r="PHC66" s="142"/>
      <c r="PHD66" s="142"/>
      <c r="PHE66" s="143"/>
      <c r="PHF66" s="144"/>
      <c r="PHG66" s="144"/>
      <c r="PHH66" s="144"/>
      <c r="PHI66" s="141"/>
      <c r="PHJ66" s="141"/>
      <c r="PHK66" s="142"/>
      <c r="PHL66" s="142"/>
      <c r="PHM66" s="143"/>
      <c r="PHN66" s="144"/>
      <c r="PHO66" s="144"/>
      <c r="PHP66" s="144"/>
      <c r="PHQ66" s="141"/>
      <c r="PHR66" s="141"/>
      <c r="PHS66" s="142"/>
      <c r="PHT66" s="142"/>
      <c r="PHU66" s="143"/>
      <c r="PHV66" s="144"/>
      <c r="PHW66" s="144"/>
      <c r="PHX66" s="144"/>
      <c r="PHY66" s="141"/>
      <c r="PHZ66" s="141"/>
      <c r="PIA66" s="142"/>
      <c r="PIB66" s="142"/>
      <c r="PIC66" s="143"/>
      <c r="PID66" s="144"/>
      <c r="PIE66" s="144"/>
      <c r="PIF66" s="144"/>
      <c r="PIG66" s="141"/>
      <c r="PIH66" s="141"/>
      <c r="PII66" s="142"/>
      <c r="PIJ66" s="142"/>
      <c r="PIK66" s="143"/>
      <c r="PIL66" s="144"/>
      <c r="PIM66" s="144"/>
      <c r="PIN66" s="144"/>
      <c r="PIO66" s="141"/>
      <c r="PIP66" s="141"/>
      <c r="PIQ66" s="142"/>
      <c r="PIR66" s="142"/>
      <c r="PIS66" s="143"/>
      <c r="PIT66" s="144"/>
      <c r="PIU66" s="144"/>
      <c r="PIV66" s="144"/>
      <c r="PIW66" s="141"/>
      <c r="PIX66" s="141"/>
      <c r="PIY66" s="142"/>
      <c r="PIZ66" s="142"/>
      <c r="PJA66" s="143"/>
      <c r="PJB66" s="144"/>
      <c r="PJC66" s="144"/>
      <c r="PJD66" s="144"/>
      <c r="PJE66" s="141"/>
      <c r="PJF66" s="141"/>
      <c r="PJG66" s="142"/>
      <c r="PJH66" s="142"/>
      <c r="PJI66" s="143"/>
      <c r="PJJ66" s="144"/>
      <c r="PJK66" s="144"/>
      <c r="PJL66" s="144"/>
      <c r="PJM66" s="141"/>
      <c r="PJN66" s="141"/>
      <c r="PJO66" s="142"/>
      <c r="PJP66" s="142"/>
      <c r="PJQ66" s="143"/>
      <c r="PJR66" s="144"/>
      <c r="PJS66" s="144"/>
      <c r="PJT66" s="144"/>
      <c r="PJU66" s="141"/>
      <c r="PJV66" s="141"/>
      <c r="PJW66" s="142"/>
      <c r="PJX66" s="142"/>
      <c r="PJY66" s="143"/>
      <c r="PJZ66" s="144"/>
      <c r="PKA66" s="144"/>
      <c r="PKB66" s="144"/>
      <c r="PKC66" s="141"/>
      <c r="PKD66" s="141"/>
      <c r="PKE66" s="142"/>
      <c r="PKF66" s="142"/>
      <c r="PKG66" s="143"/>
      <c r="PKH66" s="144"/>
      <c r="PKI66" s="144"/>
      <c r="PKJ66" s="144"/>
      <c r="PKK66" s="141"/>
      <c r="PKL66" s="141"/>
      <c r="PKM66" s="142"/>
      <c r="PKN66" s="142"/>
      <c r="PKO66" s="143"/>
      <c r="PKP66" s="144"/>
      <c r="PKQ66" s="144"/>
      <c r="PKR66" s="144"/>
      <c r="PKS66" s="141"/>
      <c r="PKT66" s="141"/>
      <c r="PKU66" s="142"/>
      <c r="PKV66" s="142"/>
      <c r="PKW66" s="143"/>
      <c r="PKX66" s="144"/>
      <c r="PKY66" s="144"/>
      <c r="PKZ66" s="144"/>
      <c r="PLA66" s="141"/>
      <c r="PLB66" s="141"/>
      <c r="PLC66" s="142"/>
      <c r="PLD66" s="142"/>
      <c r="PLE66" s="143"/>
      <c r="PLF66" s="144"/>
      <c r="PLG66" s="144"/>
      <c r="PLH66" s="144"/>
      <c r="PLI66" s="141"/>
      <c r="PLJ66" s="141"/>
      <c r="PLK66" s="142"/>
      <c r="PLL66" s="142"/>
      <c r="PLM66" s="143"/>
      <c r="PLN66" s="144"/>
      <c r="PLO66" s="144"/>
      <c r="PLP66" s="144"/>
      <c r="PLQ66" s="141"/>
      <c r="PLR66" s="141"/>
      <c r="PLS66" s="142"/>
      <c r="PLT66" s="142"/>
      <c r="PLU66" s="143"/>
      <c r="PLV66" s="144"/>
      <c r="PLW66" s="144"/>
      <c r="PLX66" s="144"/>
      <c r="PLY66" s="141"/>
      <c r="PLZ66" s="141"/>
      <c r="PMA66" s="142"/>
      <c r="PMB66" s="142"/>
      <c r="PMC66" s="143"/>
      <c r="PMD66" s="144"/>
      <c r="PME66" s="144"/>
      <c r="PMF66" s="144"/>
      <c r="PMG66" s="141"/>
      <c r="PMH66" s="141"/>
      <c r="PMI66" s="142"/>
      <c r="PMJ66" s="142"/>
      <c r="PMK66" s="143"/>
      <c r="PML66" s="144"/>
      <c r="PMM66" s="144"/>
      <c r="PMN66" s="144"/>
      <c r="PMO66" s="141"/>
      <c r="PMP66" s="141"/>
      <c r="PMQ66" s="142"/>
      <c r="PMR66" s="142"/>
      <c r="PMS66" s="143"/>
      <c r="PMT66" s="144"/>
      <c r="PMU66" s="144"/>
      <c r="PMV66" s="144"/>
      <c r="PMW66" s="141"/>
      <c r="PMX66" s="141"/>
      <c r="PMY66" s="142"/>
      <c r="PMZ66" s="142"/>
      <c r="PNA66" s="143"/>
      <c r="PNB66" s="144"/>
      <c r="PNC66" s="144"/>
      <c r="PND66" s="144"/>
      <c r="PNE66" s="141"/>
      <c r="PNF66" s="141"/>
      <c r="PNG66" s="142"/>
      <c r="PNH66" s="142"/>
      <c r="PNI66" s="143"/>
      <c r="PNJ66" s="144"/>
      <c r="PNK66" s="144"/>
      <c r="PNL66" s="144"/>
      <c r="PNM66" s="141"/>
      <c r="PNN66" s="141"/>
      <c r="PNO66" s="142"/>
      <c r="PNP66" s="142"/>
      <c r="PNQ66" s="143"/>
      <c r="PNR66" s="144"/>
      <c r="PNS66" s="144"/>
      <c r="PNT66" s="144"/>
      <c r="PNU66" s="141"/>
      <c r="PNV66" s="141"/>
      <c r="PNW66" s="142"/>
      <c r="PNX66" s="142"/>
      <c r="PNY66" s="143"/>
      <c r="PNZ66" s="144"/>
      <c r="POA66" s="144"/>
      <c r="POB66" s="144"/>
      <c r="POC66" s="141"/>
      <c r="POD66" s="141"/>
      <c r="POE66" s="142"/>
      <c r="POF66" s="142"/>
      <c r="POG66" s="143"/>
      <c r="POH66" s="144"/>
      <c r="POI66" s="144"/>
      <c r="POJ66" s="144"/>
      <c r="POK66" s="141"/>
      <c r="POL66" s="141"/>
      <c r="POM66" s="142"/>
      <c r="PON66" s="142"/>
      <c r="POO66" s="143"/>
      <c r="POP66" s="144"/>
      <c r="POQ66" s="144"/>
      <c r="POR66" s="144"/>
      <c r="POS66" s="141"/>
      <c r="POT66" s="141"/>
      <c r="POU66" s="142"/>
      <c r="POV66" s="142"/>
      <c r="POW66" s="143"/>
      <c r="POX66" s="144"/>
      <c r="POY66" s="144"/>
      <c r="POZ66" s="144"/>
      <c r="PPA66" s="141"/>
      <c r="PPB66" s="141"/>
      <c r="PPC66" s="142"/>
      <c r="PPD66" s="142"/>
      <c r="PPE66" s="143"/>
      <c r="PPF66" s="144"/>
      <c r="PPG66" s="144"/>
      <c r="PPH66" s="144"/>
      <c r="PPI66" s="141"/>
      <c r="PPJ66" s="141"/>
      <c r="PPK66" s="142"/>
      <c r="PPL66" s="142"/>
      <c r="PPM66" s="143"/>
      <c r="PPN66" s="144"/>
      <c r="PPO66" s="144"/>
      <c r="PPP66" s="144"/>
      <c r="PPQ66" s="141"/>
      <c r="PPR66" s="141"/>
      <c r="PPS66" s="142"/>
      <c r="PPT66" s="142"/>
      <c r="PPU66" s="143"/>
      <c r="PPV66" s="144"/>
      <c r="PPW66" s="144"/>
      <c r="PPX66" s="144"/>
      <c r="PPY66" s="141"/>
      <c r="PPZ66" s="141"/>
      <c r="PQA66" s="142"/>
      <c r="PQB66" s="142"/>
      <c r="PQC66" s="143"/>
      <c r="PQD66" s="144"/>
      <c r="PQE66" s="144"/>
      <c r="PQF66" s="144"/>
      <c r="PQG66" s="141"/>
      <c r="PQH66" s="141"/>
      <c r="PQI66" s="142"/>
      <c r="PQJ66" s="142"/>
      <c r="PQK66" s="143"/>
      <c r="PQL66" s="144"/>
      <c r="PQM66" s="144"/>
      <c r="PQN66" s="144"/>
      <c r="PQO66" s="141"/>
      <c r="PQP66" s="141"/>
      <c r="PQQ66" s="142"/>
      <c r="PQR66" s="142"/>
      <c r="PQS66" s="143"/>
      <c r="PQT66" s="144"/>
      <c r="PQU66" s="144"/>
      <c r="PQV66" s="144"/>
      <c r="PQW66" s="141"/>
      <c r="PQX66" s="141"/>
      <c r="PQY66" s="142"/>
      <c r="PQZ66" s="142"/>
      <c r="PRA66" s="143"/>
      <c r="PRB66" s="144"/>
      <c r="PRC66" s="144"/>
      <c r="PRD66" s="144"/>
      <c r="PRE66" s="141"/>
      <c r="PRF66" s="141"/>
      <c r="PRG66" s="142"/>
      <c r="PRH66" s="142"/>
      <c r="PRI66" s="143"/>
      <c r="PRJ66" s="144"/>
      <c r="PRK66" s="144"/>
      <c r="PRL66" s="144"/>
      <c r="PRM66" s="141"/>
      <c r="PRN66" s="141"/>
      <c r="PRO66" s="142"/>
      <c r="PRP66" s="142"/>
      <c r="PRQ66" s="143"/>
      <c r="PRR66" s="144"/>
      <c r="PRS66" s="144"/>
      <c r="PRT66" s="144"/>
      <c r="PRU66" s="141"/>
      <c r="PRV66" s="141"/>
      <c r="PRW66" s="142"/>
      <c r="PRX66" s="142"/>
      <c r="PRY66" s="143"/>
      <c r="PRZ66" s="144"/>
      <c r="PSA66" s="144"/>
      <c r="PSB66" s="144"/>
      <c r="PSC66" s="141"/>
      <c r="PSD66" s="141"/>
      <c r="PSE66" s="142"/>
      <c r="PSF66" s="142"/>
      <c r="PSG66" s="143"/>
      <c r="PSH66" s="144"/>
      <c r="PSI66" s="144"/>
      <c r="PSJ66" s="144"/>
      <c r="PSK66" s="141"/>
      <c r="PSL66" s="141"/>
      <c r="PSM66" s="142"/>
      <c r="PSN66" s="142"/>
      <c r="PSO66" s="143"/>
      <c r="PSP66" s="144"/>
      <c r="PSQ66" s="144"/>
      <c r="PSR66" s="144"/>
      <c r="PSS66" s="141"/>
      <c r="PST66" s="141"/>
      <c r="PSU66" s="142"/>
      <c r="PSV66" s="142"/>
      <c r="PSW66" s="143"/>
      <c r="PSX66" s="144"/>
      <c r="PSY66" s="144"/>
      <c r="PSZ66" s="144"/>
      <c r="PTA66" s="141"/>
      <c r="PTB66" s="141"/>
      <c r="PTC66" s="142"/>
      <c r="PTD66" s="142"/>
      <c r="PTE66" s="143"/>
      <c r="PTF66" s="144"/>
      <c r="PTG66" s="144"/>
      <c r="PTH66" s="144"/>
      <c r="PTI66" s="141"/>
      <c r="PTJ66" s="141"/>
      <c r="PTK66" s="142"/>
      <c r="PTL66" s="142"/>
      <c r="PTM66" s="143"/>
      <c r="PTN66" s="144"/>
      <c r="PTO66" s="144"/>
      <c r="PTP66" s="144"/>
      <c r="PTQ66" s="141"/>
      <c r="PTR66" s="141"/>
      <c r="PTS66" s="142"/>
      <c r="PTT66" s="142"/>
      <c r="PTU66" s="143"/>
      <c r="PTV66" s="144"/>
      <c r="PTW66" s="144"/>
      <c r="PTX66" s="144"/>
      <c r="PTY66" s="141"/>
      <c r="PTZ66" s="141"/>
      <c r="PUA66" s="142"/>
      <c r="PUB66" s="142"/>
      <c r="PUC66" s="143"/>
      <c r="PUD66" s="144"/>
      <c r="PUE66" s="144"/>
      <c r="PUF66" s="144"/>
      <c r="PUG66" s="141"/>
      <c r="PUH66" s="141"/>
      <c r="PUI66" s="142"/>
      <c r="PUJ66" s="142"/>
      <c r="PUK66" s="143"/>
      <c r="PUL66" s="144"/>
      <c r="PUM66" s="144"/>
      <c r="PUN66" s="144"/>
      <c r="PUO66" s="141"/>
      <c r="PUP66" s="141"/>
      <c r="PUQ66" s="142"/>
      <c r="PUR66" s="142"/>
      <c r="PUS66" s="143"/>
      <c r="PUT66" s="144"/>
      <c r="PUU66" s="144"/>
      <c r="PUV66" s="144"/>
      <c r="PUW66" s="141"/>
      <c r="PUX66" s="141"/>
      <c r="PUY66" s="142"/>
      <c r="PUZ66" s="142"/>
      <c r="PVA66" s="143"/>
      <c r="PVB66" s="144"/>
      <c r="PVC66" s="144"/>
      <c r="PVD66" s="144"/>
      <c r="PVE66" s="141"/>
      <c r="PVF66" s="141"/>
      <c r="PVG66" s="142"/>
      <c r="PVH66" s="142"/>
      <c r="PVI66" s="143"/>
      <c r="PVJ66" s="144"/>
      <c r="PVK66" s="144"/>
      <c r="PVL66" s="144"/>
      <c r="PVM66" s="141"/>
      <c r="PVN66" s="141"/>
      <c r="PVO66" s="142"/>
      <c r="PVP66" s="142"/>
      <c r="PVQ66" s="143"/>
      <c r="PVR66" s="144"/>
      <c r="PVS66" s="144"/>
      <c r="PVT66" s="144"/>
      <c r="PVU66" s="141"/>
      <c r="PVV66" s="141"/>
      <c r="PVW66" s="142"/>
      <c r="PVX66" s="142"/>
      <c r="PVY66" s="143"/>
      <c r="PVZ66" s="144"/>
      <c r="PWA66" s="144"/>
      <c r="PWB66" s="144"/>
      <c r="PWC66" s="141"/>
      <c r="PWD66" s="141"/>
      <c r="PWE66" s="142"/>
      <c r="PWF66" s="142"/>
      <c r="PWG66" s="143"/>
      <c r="PWH66" s="144"/>
      <c r="PWI66" s="144"/>
      <c r="PWJ66" s="144"/>
      <c r="PWK66" s="141"/>
      <c r="PWL66" s="141"/>
      <c r="PWM66" s="142"/>
      <c r="PWN66" s="142"/>
      <c r="PWO66" s="143"/>
      <c r="PWP66" s="144"/>
      <c r="PWQ66" s="144"/>
      <c r="PWR66" s="144"/>
      <c r="PWS66" s="141"/>
      <c r="PWT66" s="141"/>
      <c r="PWU66" s="142"/>
      <c r="PWV66" s="142"/>
      <c r="PWW66" s="143"/>
      <c r="PWX66" s="144"/>
      <c r="PWY66" s="144"/>
      <c r="PWZ66" s="144"/>
      <c r="PXA66" s="141"/>
      <c r="PXB66" s="141"/>
      <c r="PXC66" s="142"/>
      <c r="PXD66" s="142"/>
      <c r="PXE66" s="143"/>
      <c r="PXF66" s="144"/>
      <c r="PXG66" s="144"/>
      <c r="PXH66" s="144"/>
      <c r="PXI66" s="141"/>
      <c r="PXJ66" s="141"/>
      <c r="PXK66" s="142"/>
      <c r="PXL66" s="142"/>
      <c r="PXM66" s="143"/>
      <c r="PXN66" s="144"/>
      <c r="PXO66" s="144"/>
      <c r="PXP66" s="144"/>
      <c r="PXQ66" s="141"/>
      <c r="PXR66" s="141"/>
      <c r="PXS66" s="142"/>
      <c r="PXT66" s="142"/>
      <c r="PXU66" s="143"/>
      <c r="PXV66" s="144"/>
      <c r="PXW66" s="144"/>
      <c r="PXX66" s="144"/>
      <c r="PXY66" s="141"/>
      <c r="PXZ66" s="141"/>
      <c r="PYA66" s="142"/>
      <c r="PYB66" s="142"/>
      <c r="PYC66" s="143"/>
      <c r="PYD66" s="144"/>
      <c r="PYE66" s="144"/>
      <c r="PYF66" s="144"/>
      <c r="PYG66" s="141"/>
      <c r="PYH66" s="141"/>
      <c r="PYI66" s="142"/>
      <c r="PYJ66" s="142"/>
      <c r="PYK66" s="143"/>
      <c r="PYL66" s="144"/>
      <c r="PYM66" s="144"/>
      <c r="PYN66" s="144"/>
      <c r="PYO66" s="141"/>
      <c r="PYP66" s="141"/>
      <c r="PYQ66" s="142"/>
      <c r="PYR66" s="142"/>
      <c r="PYS66" s="143"/>
      <c r="PYT66" s="144"/>
      <c r="PYU66" s="144"/>
      <c r="PYV66" s="144"/>
      <c r="PYW66" s="141"/>
      <c r="PYX66" s="141"/>
      <c r="PYY66" s="142"/>
      <c r="PYZ66" s="142"/>
      <c r="PZA66" s="143"/>
      <c r="PZB66" s="144"/>
      <c r="PZC66" s="144"/>
      <c r="PZD66" s="144"/>
      <c r="PZE66" s="141"/>
      <c r="PZF66" s="141"/>
      <c r="PZG66" s="142"/>
      <c r="PZH66" s="142"/>
      <c r="PZI66" s="143"/>
      <c r="PZJ66" s="144"/>
      <c r="PZK66" s="144"/>
      <c r="PZL66" s="144"/>
      <c r="PZM66" s="141"/>
      <c r="PZN66" s="141"/>
      <c r="PZO66" s="142"/>
      <c r="PZP66" s="142"/>
      <c r="PZQ66" s="143"/>
      <c r="PZR66" s="144"/>
      <c r="PZS66" s="144"/>
      <c r="PZT66" s="144"/>
      <c r="PZU66" s="141"/>
      <c r="PZV66" s="141"/>
      <c r="PZW66" s="142"/>
      <c r="PZX66" s="142"/>
      <c r="PZY66" s="143"/>
      <c r="PZZ66" s="144"/>
      <c r="QAA66" s="144"/>
      <c r="QAB66" s="144"/>
      <c r="QAC66" s="141"/>
      <c r="QAD66" s="141"/>
      <c r="QAE66" s="142"/>
      <c r="QAF66" s="142"/>
      <c r="QAG66" s="143"/>
      <c r="QAH66" s="144"/>
      <c r="QAI66" s="144"/>
      <c r="QAJ66" s="144"/>
      <c r="QAK66" s="141"/>
      <c r="QAL66" s="141"/>
      <c r="QAM66" s="142"/>
      <c r="QAN66" s="142"/>
      <c r="QAO66" s="143"/>
      <c r="QAP66" s="144"/>
      <c r="QAQ66" s="144"/>
      <c r="QAR66" s="144"/>
      <c r="QAS66" s="141"/>
      <c r="QAT66" s="141"/>
      <c r="QAU66" s="142"/>
      <c r="QAV66" s="142"/>
      <c r="QAW66" s="143"/>
      <c r="QAX66" s="144"/>
      <c r="QAY66" s="144"/>
      <c r="QAZ66" s="144"/>
      <c r="QBA66" s="141"/>
      <c r="QBB66" s="141"/>
      <c r="QBC66" s="142"/>
      <c r="QBD66" s="142"/>
      <c r="QBE66" s="143"/>
      <c r="QBF66" s="144"/>
      <c r="QBG66" s="144"/>
      <c r="QBH66" s="144"/>
      <c r="QBI66" s="141"/>
      <c r="QBJ66" s="141"/>
      <c r="QBK66" s="142"/>
      <c r="QBL66" s="142"/>
      <c r="QBM66" s="143"/>
      <c r="QBN66" s="144"/>
      <c r="QBO66" s="144"/>
      <c r="QBP66" s="144"/>
      <c r="QBQ66" s="141"/>
      <c r="QBR66" s="141"/>
      <c r="QBS66" s="142"/>
      <c r="QBT66" s="142"/>
      <c r="QBU66" s="143"/>
      <c r="QBV66" s="144"/>
      <c r="QBW66" s="144"/>
      <c r="QBX66" s="144"/>
      <c r="QBY66" s="141"/>
      <c r="QBZ66" s="141"/>
      <c r="QCA66" s="142"/>
      <c r="QCB66" s="142"/>
      <c r="QCC66" s="143"/>
      <c r="QCD66" s="144"/>
      <c r="QCE66" s="144"/>
      <c r="QCF66" s="144"/>
      <c r="QCG66" s="141"/>
      <c r="QCH66" s="141"/>
      <c r="QCI66" s="142"/>
      <c r="QCJ66" s="142"/>
      <c r="QCK66" s="143"/>
      <c r="QCL66" s="144"/>
      <c r="QCM66" s="144"/>
      <c r="QCN66" s="144"/>
      <c r="QCO66" s="141"/>
      <c r="QCP66" s="141"/>
      <c r="QCQ66" s="142"/>
      <c r="QCR66" s="142"/>
      <c r="QCS66" s="143"/>
      <c r="QCT66" s="144"/>
      <c r="QCU66" s="144"/>
      <c r="QCV66" s="144"/>
      <c r="QCW66" s="141"/>
      <c r="QCX66" s="141"/>
      <c r="QCY66" s="142"/>
      <c r="QCZ66" s="142"/>
      <c r="QDA66" s="143"/>
      <c r="QDB66" s="144"/>
      <c r="QDC66" s="144"/>
      <c r="QDD66" s="144"/>
      <c r="QDE66" s="141"/>
      <c r="QDF66" s="141"/>
      <c r="QDG66" s="142"/>
      <c r="QDH66" s="142"/>
      <c r="QDI66" s="143"/>
      <c r="QDJ66" s="144"/>
      <c r="QDK66" s="144"/>
      <c r="QDL66" s="144"/>
      <c r="QDM66" s="141"/>
      <c r="QDN66" s="141"/>
      <c r="QDO66" s="142"/>
      <c r="QDP66" s="142"/>
      <c r="QDQ66" s="143"/>
      <c r="QDR66" s="144"/>
      <c r="QDS66" s="144"/>
      <c r="QDT66" s="144"/>
      <c r="QDU66" s="141"/>
      <c r="QDV66" s="141"/>
      <c r="QDW66" s="142"/>
      <c r="QDX66" s="142"/>
      <c r="QDY66" s="143"/>
      <c r="QDZ66" s="144"/>
      <c r="QEA66" s="144"/>
      <c r="QEB66" s="144"/>
      <c r="QEC66" s="141"/>
      <c r="QED66" s="141"/>
      <c r="QEE66" s="142"/>
      <c r="QEF66" s="142"/>
      <c r="QEG66" s="143"/>
      <c r="QEH66" s="144"/>
      <c r="QEI66" s="144"/>
      <c r="QEJ66" s="144"/>
      <c r="QEK66" s="141"/>
      <c r="QEL66" s="141"/>
      <c r="QEM66" s="142"/>
      <c r="QEN66" s="142"/>
      <c r="QEO66" s="143"/>
      <c r="QEP66" s="144"/>
      <c r="QEQ66" s="144"/>
      <c r="QER66" s="144"/>
      <c r="QES66" s="141"/>
      <c r="QET66" s="141"/>
      <c r="QEU66" s="142"/>
      <c r="QEV66" s="142"/>
      <c r="QEW66" s="143"/>
      <c r="QEX66" s="144"/>
      <c r="QEY66" s="144"/>
      <c r="QEZ66" s="144"/>
      <c r="QFA66" s="141"/>
      <c r="QFB66" s="141"/>
      <c r="QFC66" s="142"/>
      <c r="QFD66" s="142"/>
      <c r="QFE66" s="143"/>
      <c r="QFF66" s="144"/>
      <c r="QFG66" s="144"/>
      <c r="QFH66" s="144"/>
      <c r="QFI66" s="141"/>
      <c r="QFJ66" s="141"/>
      <c r="QFK66" s="142"/>
      <c r="QFL66" s="142"/>
      <c r="QFM66" s="143"/>
      <c r="QFN66" s="144"/>
      <c r="QFO66" s="144"/>
      <c r="QFP66" s="144"/>
      <c r="QFQ66" s="141"/>
      <c r="QFR66" s="141"/>
      <c r="QFS66" s="142"/>
      <c r="QFT66" s="142"/>
      <c r="QFU66" s="143"/>
      <c r="QFV66" s="144"/>
      <c r="QFW66" s="144"/>
      <c r="QFX66" s="144"/>
      <c r="QFY66" s="141"/>
      <c r="QFZ66" s="141"/>
      <c r="QGA66" s="142"/>
      <c r="QGB66" s="142"/>
      <c r="QGC66" s="143"/>
      <c r="QGD66" s="144"/>
      <c r="QGE66" s="144"/>
      <c r="QGF66" s="144"/>
      <c r="QGG66" s="141"/>
      <c r="QGH66" s="141"/>
      <c r="QGI66" s="142"/>
      <c r="QGJ66" s="142"/>
      <c r="QGK66" s="143"/>
      <c r="QGL66" s="144"/>
      <c r="QGM66" s="144"/>
      <c r="QGN66" s="144"/>
      <c r="QGO66" s="141"/>
      <c r="QGP66" s="141"/>
      <c r="QGQ66" s="142"/>
      <c r="QGR66" s="142"/>
      <c r="QGS66" s="143"/>
      <c r="QGT66" s="144"/>
      <c r="QGU66" s="144"/>
      <c r="QGV66" s="144"/>
      <c r="QGW66" s="141"/>
      <c r="QGX66" s="141"/>
      <c r="QGY66" s="142"/>
      <c r="QGZ66" s="142"/>
      <c r="QHA66" s="143"/>
      <c r="QHB66" s="144"/>
      <c r="QHC66" s="144"/>
      <c r="QHD66" s="144"/>
      <c r="QHE66" s="141"/>
      <c r="QHF66" s="141"/>
      <c r="QHG66" s="142"/>
      <c r="QHH66" s="142"/>
      <c r="QHI66" s="143"/>
      <c r="QHJ66" s="144"/>
      <c r="QHK66" s="144"/>
      <c r="QHL66" s="144"/>
      <c r="QHM66" s="141"/>
      <c r="QHN66" s="141"/>
      <c r="QHO66" s="142"/>
      <c r="QHP66" s="142"/>
      <c r="QHQ66" s="143"/>
      <c r="QHR66" s="144"/>
      <c r="QHS66" s="144"/>
      <c r="QHT66" s="144"/>
      <c r="QHU66" s="141"/>
      <c r="QHV66" s="141"/>
      <c r="QHW66" s="142"/>
      <c r="QHX66" s="142"/>
      <c r="QHY66" s="143"/>
      <c r="QHZ66" s="144"/>
      <c r="QIA66" s="144"/>
      <c r="QIB66" s="144"/>
      <c r="QIC66" s="141"/>
      <c r="QID66" s="141"/>
      <c r="QIE66" s="142"/>
      <c r="QIF66" s="142"/>
      <c r="QIG66" s="143"/>
      <c r="QIH66" s="144"/>
      <c r="QII66" s="144"/>
      <c r="QIJ66" s="144"/>
      <c r="QIK66" s="141"/>
      <c r="QIL66" s="141"/>
      <c r="QIM66" s="142"/>
      <c r="QIN66" s="142"/>
      <c r="QIO66" s="143"/>
      <c r="QIP66" s="144"/>
      <c r="QIQ66" s="144"/>
      <c r="QIR66" s="144"/>
      <c r="QIS66" s="141"/>
      <c r="QIT66" s="141"/>
      <c r="QIU66" s="142"/>
      <c r="QIV66" s="142"/>
      <c r="QIW66" s="143"/>
      <c r="QIX66" s="144"/>
      <c r="QIY66" s="144"/>
      <c r="QIZ66" s="144"/>
      <c r="QJA66" s="141"/>
      <c r="QJB66" s="141"/>
      <c r="QJC66" s="142"/>
      <c r="QJD66" s="142"/>
      <c r="QJE66" s="143"/>
      <c r="QJF66" s="144"/>
      <c r="QJG66" s="144"/>
      <c r="QJH66" s="144"/>
      <c r="QJI66" s="141"/>
      <c r="QJJ66" s="141"/>
      <c r="QJK66" s="142"/>
      <c r="QJL66" s="142"/>
      <c r="QJM66" s="143"/>
      <c r="QJN66" s="144"/>
      <c r="QJO66" s="144"/>
      <c r="QJP66" s="144"/>
      <c r="QJQ66" s="141"/>
      <c r="QJR66" s="141"/>
      <c r="QJS66" s="142"/>
      <c r="QJT66" s="142"/>
      <c r="QJU66" s="143"/>
      <c r="QJV66" s="144"/>
      <c r="QJW66" s="144"/>
      <c r="QJX66" s="144"/>
      <c r="QJY66" s="141"/>
      <c r="QJZ66" s="141"/>
      <c r="QKA66" s="142"/>
      <c r="QKB66" s="142"/>
      <c r="QKC66" s="143"/>
      <c r="QKD66" s="144"/>
      <c r="QKE66" s="144"/>
      <c r="QKF66" s="144"/>
      <c r="QKG66" s="141"/>
      <c r="QKH66" s="141"/>
      <c r="QKI66" s="142"/>
      <c r="QKJ66" s="142"/>
      <c r="QKK66" s="143"/>
      <c r="QKL66" s="144"/>
      <c r="QKM66" s="144"/>
      <c r="QKN66" s="144"/>
      <c r="QKO66" s="141"/>
      <c r="QKP66" s="141"/>
      <c r="QKQ66" s="142"/>
      <c r="QKR66" s="142"/>
      <c r="QKS66" s="143"/>
      <c r="QKT66" s="144"/>
      <c r="QKU66" s="144"/>
      <c r="QKV66" s="144"/>
      <c r="QKW66" s="141"/>
      <c r="QKX66" s="141"/>
      <c r="QKY66" s="142"/>
      <c r="QKZ66" s="142"/>
      <c r="QLA66" s="143"/>
      <c r="QLB66" s="144"/>
      <c r="QLC66" s="144"/>
      <c r="QLD66" s="144"/>
      <c r="QLE66" s="141"/>
      <c r="QLF66" s="141"/>
      <c r="QLG66" s="142"/>
      <c r="QLH66" s="142"/>
      <c r="QLI66" s="143"/>
      <c r="QLJ66" s="144"/>
      <c r="QLK66" s="144"/>
      <c r="QLL66" s="144"/>
      <c r="QLM66" s="141"/>
      <c r="QLN66" s="141"/>
      <c r="QLO66" s="142"/>
      <c r="QLP66" s="142"/>
      <c r="QLQ66" s="143"/>
      <c r="QLR66" s="144"/>
      <c r="QLS66" s="144"/>
      <c r="QLT66" s="144"/>
      <c r="QLU66" s="141"/>
      <c r="QLV66" s="141"/>
      <c r="QLW66" s="142"/>
      <c r="QLX66" s="142"/>
      <c r="QLY66" s="143"/>
      <c r="QLZ66" s="144"/>
      <c r="QMA66" s="144"/>
      <c r="QMB66" s="144"/>
      <c r="QMC66" s="141"/>
      <c r="QMD66" s="141"/>
      <c r="QME66" s="142"/>
      <c r="QMF66" s="142"/>
      <c r="QMG66" s="143"/>
      <c r="QMH66" s="144"/>
      <c r="QMI66" s="144"/>
      <c r="QMJ66" s="144"/>
      <c r="QMK66" s="141"/>
      <c r="QML66" s="141"/>
      <c r="QMM66" s="142"/>
      <c r="QMN66" s="142"/>
      <c r="QMO66" s="143"/>
      <c r="QMP66" s="144"/>
      <c r="QMQ66" s="144"/>
      <c r="QMR66" s="144"/>
      <c r="QMS66" s="141"/>
      <c r="QMT66" s="141"/>
      <c r="QMU66" s="142"/>
      <c r="QMV66" s="142"/>
      <c r="QMW66" s="143"/>
      <c r="QMX66" s="144"/>
      <c r="QMY66" s="144"/>
      <c r="QMZ66" s="144"/>
      <c r="QNA66" s="141"/>
      <c r="QNB66" s="141"/>
      <c r="QNC66" s="142"/>
      <c r="QND66" s="142"/>
      <c r="QNE66" s="143"/>
      <c r="QNF66" s="144"/>
      <c r="QNG66" s="144"/>
      <c r="QNH66" s="144"/>
      <c r="QNI66" s="141"/>
      <c r="QNJ66" s="141"/>
      <c r="QNK66" s="142"/>
      <c r="QNL66" s="142"/>
      <c r="QNM66" s="143"/>
      <c r="QNN66" s="144"/>
      <c r="QNO66" s="144"/>
      <c r="QNP66" s="144"/>
      <c r="QNQ66" s="141"/>
      <c r="QNR66" s="141"/>
      <c r="QNS66" s="142"/>
      <c r="QNT66" s="142"/>
      <c r="QNU66" s="143"/>
      <c r="QNV66" s="144"/>
      <c r="QNW66" s="144"/>
      <c r="QNX66" s="144"/>
      <c r="QNY66" s="141"/>
      <c r="QNZ66" s="141"/>
      <c r="QOA66" s="142"/>
      <c r="QOB66" s="142"/>
      <c r="QOC66" s="143"/>
      <c r="QOD66" s="144"/>
      <c r="QOE66" s="144"/>
      <c r="QOF66" s="144"/>
      <c r="QOG66" s="141"/>
      <c r="QOH66" s="141"/>
      <c r="QOI66" s="142"/>
      <c r="QOJ66" s="142"/>
      <c r="QOK66" s="143"/>
      <c r="QOL66" s="144"/>
      <c r="QOM66" s="144"/>
      <c r="QON66" s="144"/>
      <c r="QOO66" s="141"/>
      <c r="QOP66" s="141"/>
      <c r="QOQ66" s="142"/>
      <c r="QOR66" s="142"/>
      <c r="QOS66" s="143"/>
      <c r="QOT66" s="144"/>
      <c r="QOU66" s="144"/>
      <c r="QOV66" s="144"/>
      <c r="QOW66" s="141"/>
      <c r="QOX66" s="141"/>
      <c r="QOY66" s="142"/>
      <c r="QOZ66" s="142"/>
      <c r="QPA66" s="143"/>
      <c r="QPB66" s="144"/>
      <c r="QPC66" s="144"/>
      <c r="QPD66" s="144"/>
      <c r="QPE66" s="141"/>
      <c r="QPF66" s="141"/>
      <c r="QPG66" s="142"/>
      <c r="QPH66" s="142"/>
      <c r="QPI66" s="143"/>
      <c r="QPJ66" s="144"/>
      <c r="QPK66" s="144"/>
      <c r="QPL66" s="144"/>
      <c r="QPM66" s="141"/>
      <c r="QPN66" s="141"/>
      <c r="QPO66" s="142"/>
      <c r="QPP66" s="142"/>
      <c r="QPQ66" s="143"/>
      <c r="QPR66" s="144"/>
      <c r="QPS66" s="144"/>
      <c r="QPT66" s="144"/>
      <c r="QPU66" s="141"/>
      <c r="QPV66" s="141"/>
      <c r="QPW66" s="142"/>
      <c r="QPX66" s="142"/>
      <c r="QPY66" s="143"/>
      <c r="QPZ66" s="144"/>
      <c r="QQA66" s="144"/>
      <c r="QQB66" s="144"/>
      <c r="QQC66" s="141"/>
      <c r="QQD66" s="141"/>
      <c r="QQE66" s="142"/>
      <c r="QQF66" s="142"/>
      <c r="QQG66" s="143"/>
      <c r="QQH66" s="144"/>
      <c r="QQI66" s="144"/>
      <c r="QQJ66" s="144"/>
      <c r="QQK66" s="141"/>
      <c r="QQL66" s="141"/>
      <c r="QQM66" s="142"/>
      <c r="QQN66" s="142"/>
      <c r="QQO66" s="143"/>
      <c r="QQP66" s="144"/>
      <c r="QQQ66" s="144"/>
      <c r="QQR66" s="144"/>
      <c r="QQS66" s="141"/>
      <c r="QQT66" s="141"/>
      <c r="QQU66" s="142"/>
      <c r="QQV66" s="142"/>
      <c r="QQW66" s="143"/>
      <c r="QQX66" s="144"/>
      <c r="QQY66" s="144"/>
      <c r="QQZ66" s="144"/>
      <c r="QRA66" s="141"/>
      <c r="QRB66" s="141"/>
      <c r="QRC66" s="142"/>
      <c r="QRD66" s="142"/>
      <c r="QRE66" s="143"/>
      <c r="QRF66" s="144"/>
      <c r="QRG66" s="144"/>
      <c r="QRH66" s="144"/>
      <c r="QRI66" s="141"/>
      <c r="QRJ66" s="141"/>
      <c r="QRK66" s="142"/>
      <c r="QRL66" s="142"/>
      <c r="QRM66" s="143"/>
      <c r="QRN66" s="144"/>
      <c r="QRO66" s="144"/>
      <c r="QRP66" s="144"/>
      <c r="QRQ66" s="141"/>
      <c r="QRR66" s="141"/>
      <c r="QRS66" s="142"/>
      <c r="QRT66" s="142"/>
      <c r="QRU66" s="143"/>
      <c r="QRV66" s="144"/>
      <c r="QRW66" s="144"/>
      <c r="QRX66" s="144"/>
      <c r="QRY66" s="141"/>
      <c r="QRZ66" s="141"/>
      <c r="QSA66" s="142"/>
      <c r="QSB66" s="142"/>
      <c r="QSC66" s="143"/>
      <c r="QSD66" s="144"/>
      <c r="QSE66" s="144"/>
      <c r="QSF66" s="144"/>
      <c r="QSG66" s="141"/>
      <c r="QSH66" s="141"/>
      <c r="QSI66" s="142"/>
      <c r="QSJ66" s="142"/>
      <c r="QSK66" s="143"/>
      <c r="QSL66" s="144"/>
      <c r="QSM66" s="144"/>
      <c r="QSN66" s="144"/>
      <c r="QSO66" s="141"/>
      <c r="QSP66" s="141"/>
      <c r="QSQ66" s="142"/>
      <c r="QSR66" s="142"/>
      <c r="QSS66" s="143"/>
      <c r="QST66" s="144"/>
      <c r="QSU66" s="144"/>
      <c r="QSV66" s="144"/>
      <c r="QSW66" s="141"/>
      <c r="QSX66" s="141"/>
      <c r="QSY66" s="142"/>
      <c r="QSZ66" s="142"/>
      <c r="QTA66" s="143"/>
      <c r="QTB66" s="144"/>
      <c r="QTC66" s="144"/>
      <c r="QTD66" s="144"/>
      <c r="QTE66" s="141"/>
      <c r="QTF66" s="141"/>
      <c r="QTG66" s="142"/>
      <c r="QTH66" s="142"/>
      <c r="QTI66" s="143"/>
      <c r="QTJ66" s="144"/>
      <c r="QTK66" s="144"/>
      <c r="QTL66" s="144"/>
      <c r="QTM66" s="141"/>
      <c r="QTN66" s="141"/>
      <c r="QTO66" s="142"/>
      <c r="QTP66" s="142"/>
      <c r="QTQ66" s="143"/>
      <c r="QTR66" s="144"/>
      <c r="QTS66" s="144"/>
      <c r="QTT66" s="144"/>
      <c r="QTU66" s="141"/>
      <c r="QTV66" s="141"/>
      <c r="QTW66" s="142"/>
      <c r="QTX66" s="142"/>
      <c r="QTY66" s="143"/>
      <c r="QTZ66" s="144"/>
      <c r="QUA66" s="144"/>
      <c r="QUB66" s="144"/>
      <c r="QUC66" s="141"/>
      <c r="QUD66" s="141"/>
      <c r="QUE66" s="142"/>
      <c r="QUF66" s="142"/>
      <c r="QUG66" s="143"/>
      <c r="QUH66" s="144"/>
      <c r="QUI66" s="144"/>
      <c r="QUJ66" s="144"/>
      <c r="QUK66" s="141"/>
      <c r="QUL66" s="141"/>
      <c r="QUM66" s="142"/>
      <c r="QUN66" s="142"/>
      <c r="QUO66" s="143"/>
      <c r="QUP66" s="144"/>
      <c r="QUQ66" s="144"/>
      <c r="QUR66" s="144"/>
      <c r="QUS66" s="141"/>
      <c r="QUT66" s="141"/>
      <c r="QUU66" s="142"/>
      <c r="QUV66" s="142"/>
      <c r="QUW66" s="143"/>
      <c r="QUX66" s="144"/>
      <c r="QUY66" s="144"/>
      <c r="QUZ66" s="144"/>
      <c r="QVA66" s="141"/>
      <c r="QVB66" s="141"/>
      <c r="QVC66" s="142"/>
      <c r="QVD66" s="142"/>
      <c r="QVE66" s="143"/>
      <c r="QVF66" s="144"/>
      <c r="QVG66" s="144"/>
      <c r="QVH66" s="144"/>
      <c r="QVI66" s="141"/>
      <c r="QVJ66" s="141"/>
      <c r="QVK66" s="142"/>
      <c r="QVL66" s="142"/>
      <c r="QVM66" s="143"/>
      <c r="QVN66" s="144"/>
      <c r="QVO66" s="144"/>
      <c r="QVP66" s="144"/>
      <c r="QVQ66" s="141"/>
      <c r="QVR66" s="141"/>
      <c r="QVS66" s="142"/>
      <c r="QVT66" s="142"/>
      <c r="QVU66" s="143"/>
      <c r="QVV66" s="144"/>
      <c r="QVW66" s="144"/>
      <c r="QVX66" s="144"/>
      <c r="QVY66" s="141"/>
      <c r="QVZ66" s="141"/>
      <c r="QWA66" s="142"/>
      <c r="QWB66" s="142"/>
      <c r="QWC66" s="143"/>
      <c r="QWD66" s="144"/>
      <c r="QWE66" s="144"/>
      <c r="QWF66" s="144"/>
      <c r="QWG66" s="141"/>
      <c r="QWH66" s="141"/>
      <c r="QWI66" s="142"/>
      <c r="QWJ66" s="142"/>
      <c r="QWK66" s="143"/>
      <c r="QWL66" s="144"/>
      <c r="QWM66" s="144"/>
      <c r="QWN66" s="144"/>
      <c r="QWO66" s="141"/>
      <c r="QWP66" s="141"/>
      <c r="QWQ66" s="142"/>
      <c r="QWR66" s="142"/>
      <c r="QWS66" s="143"/>
      <c r="QWT66" s="144"/>
      <c r="QWU66" s="144"/>
      <c r="QWV66" s="144"/>
      <c r="QWW66" s="141"/>
      <c r="QWX66" s="141"/>
      <c r="QWY66" s="142"/>
      <c r="QWZ66" s="142"/>
      <c r="QXA66" s="143"/>
      <c r="QXB66" s="144"/>
      <c r="QXC66" s="144"/>
      <c r="QXD66" s="144"/>
      <c r="QXE66" s="141"/>
      <c r="QXF66" s="141"/>
      <c r="QXG66" s="142"/>
      <c r="QXH66" s="142"/>
      <c r="QXI66" s="143"/>
      <c r="QXJ66" s="144"/>
      <c r="QXK66" s="144"/>
      <c r="QXL66" s="144"/>
      <c r="QXM66" s="141"/>
      <c r="QXN66" s="141"/>
      <c r="QXO66" s="142"/>
      <c r="QXP66" s="142"/>
      <c r="QXQ66" s="143"/>
      <c r="QXR66" s="144"/>
      <c r="QXS66" s="144"/>
      <c r="QXT66" s="144"/>
      <c r="QXU66" s="141"/>
      <c r="QXV66" s="141"/>
      <c r="QXW66" s="142"/>
      <c r="QXX66" s="142"/>
      <c r="QXY66" s="143"/>
      <c r="QXZ66" s="144"/>
      <c r="QYA66" s="144"/>
      <c r="QYB66" s="144"/>
      <c r="QYC66" s="141"/>
      <c r="QYD66" s="141"/>
      <c r="QYE66" s="142"/>
      <c r="QYF66" s="142"/>
      <c r="QYG66" s="143"/>
      <c r="QYH66" s="144"/>
      <c r="QYI66" s="144"/>
      <c r="QYJ66" s="144"/>
      <c r="QYK66" s="141"/>
      <c r="QYL66" s="141"/>
      <c r="QYM66" s="142"/>
      <c r="QYN66" s="142"/>
      <c r="QYO66" s="143"/>
      <c r="QYP66" s="144"/>
      <c r="QYQ66" s="144"/>
      <c r="QYR66" s="144"/>
      <c r="QYS66" s="141"/>
      <c r="QYT66" s="141"/>
      <c r="QYU66" s="142"/>
      <c r="QYV66" s="142"/>
      <c r="QYW66" s="143"/>
      <c r="QYX66" s="144"/>
      <c r="QYY66" s="144"/>
      <c r="QYZ66" s="144"/>
      <c r="QZA66" s="141"/>
      <c r="QZB66" s="141"/>
      <c r="QZC66" s="142"/>
      <c r="QZD66" s="142"/>
      <c r="QZE66" s="143"/>
      <c r="QZF66" s="144"/>
      <c r="QZG66" s="144"/>
      <c r="QZH66" s="144"/>
      <c r="QZI66" s="141"/>
      <c r="QZJ66" s="141"/>
      <c r="QZK66" s="142"/>
      <c r="QZL66" s="142"/>
      <c r="QZM66" s="143"/>
      <c r="QZN66" s="144"/>
      <c r="QZO66" s="144"/>
      <c r="QZP66" s="144"/>
      <c r="QZQ66" s="141"/>
      <c r="QZR66" s="141"/>
      <c r="QZS66" s="142"/>
      <c r="QZT66" s="142"/>
      <c r="QZU66" s="143"/>
      <c r="QZV66" s="144"/>
      <c r="QZW66" s="144"/>
      <c r="QZX66" s="144"/>
      <c r="QZY66" s="141"/>
      <c r="QZZ66" s="141"/>
      <c r="RAA66" s="142"/>
      <c r="RAB66" s="142"/>
      <c r="RAC66" s="143"/>
      <c r="RAD66" s="144"/>
      <c r="RAE66" s="144"/>
      <c r="RAF66" s="144"/>
      <c r="RAG66" s="141"/>
      <c r="RAH66" s="141"/>
      <c r="RAI66" s="142"/>
      <c r="RAJ66" s="142"/>
      <c r="RAK66" s="143"/>
      <c r="RAL66" s="144"/>
      <c r="RAM66" s="144"/>
      <c r="RAN66" s="144"/>
      <c r="RAO66" s="141"/>
      <c r="RAP66" s="141"/>
      <c r="RAQ66" s="142"/>
      <c r="RAR66" s="142"/>
      <c r="RAS66" s="143"/>
      <c r="RAT66" s="144"/>
      <c r="RAU66" s="144"/>
      <c r="RAV66" s="144"/>
      <c r="RAW66" s="141"/>
      <c r="RAX66" s="141"/>
      <c r="RAY66" s="142"/>
      <c r="RAZ66" s="142"/>
      <c r="RBA66" s="143"/>
      <c r="RBB66" s="144"/>
      <c r="RBC66" s="144"/>
      <c r="RBD66" s="144"/>
      <c r="RBE66" s="141"/>
      <c r="RBF66" s="141"/>
      <c r="RBG66" s="142"/>
      <c r="RBH66" s="142"/>
      <c r="RBI66" s="143"/>
      <c r="RBJ66" s="144"/>
      <c r="RBK66" s="144"/>
      <c r="RBL66" s="144"/>
      <c r="RBM66" s="141"/>
      <c r="RBN66" s="141"/>
      <c r="RBO66" s="142"/>
      <c r="RBP66" s="142"/>
      <c r="RBQ66" s="143"/>
      <c r="RBR66" s="144"/>
      <c r="RBS66" s="144"/>
      <c r="RBT66" s="144"/>
      <c r="RBU66" s="141"/>
      <c r="RBV66" s="141"/>
      <c r="RBW66" s="142"/>
      <c r="RBX66" s="142"/>
      <c r="RBY66" s="143"/>
      <c r="RBZ66" s="144"/>
      <c r="RCA66" s="144"/>
      <c r="RCB66" s="144"/>
      <c r="RCC66" s="141"/>
      <c r="RCD66" s="141"/>
      <c r="RCE66" s="142"/>
      <c r="RCF66" s="142"/>
      <c r="RCG66" s="143"/>
      <c r="RCH66" s="144"/>
      <c r="RCI66" s="144"/>
      <c r="RCJ66" s="144"/>
      <c r="RCK66" s="141"/>
      <c r="RCL66" s="141"/>
      <c r="RCM66" s="142"/>
      <c r="RCN66" s="142"/>
      <c r="RCO66" s="143"/>
      <c r="RCP66" s="144"/>
      <c r="RCQ66" s="144"/>
      <c r="RCR66" s="144"/>
      <c r="RCS66" s="141"/>
      <c r="RCT66" s="141"/>
      <c r="RCU66" s="142"/>
      <c r="RCV66" s="142"/>
      <c r="RCW66" s="143"/>
      <c r="RCX66" s="144"/>
      <c r="RCY66" s="144"/>
      <c r="RCZ66" s="144"/>
      <c r="RDA66" s="141"/>
      <c r="RDB66" s="141"/>
      <c r="RDC66" s="142"/>
      <c r="RDD66" s="142"/>
      <c r="RDE66" s="143"/>
      <c r="RDF66" s="144"/>
      <c r="RDG66" s="144"/>
      <c r="RDH66" s="144"/>
      <c r="RDI66" s="141"/>
      <c r="RDJ66" s="141"/>
      <c r="RDK66" s="142"/>
      <c r="RDL66" s="142"/>
      <c r="RDM66" s="143"/>
      <c r="RDN66" s="144"/>
      <c r="RDO66" s="144"/>
      <c r="RDP66" s="144"/>
      <c r="RDQ66" s="141"/>
      <c r="RDR66" s="141"/>
      <c r="RDS66" s="142"/>
      <c r="RDT66" s="142"/>
      <c r="RDU66" s="143"/>
      <c r="RDV66" s="144"/>
      <c r="RDW66" s="144"/>
      <c r="RDX66" s="144"/>
      <c r="RDY66" s="141"/>
      <c r="RDZ66" s="141"/>
      <c r="REA66" s="142"/>
      <c r="REB66" s="142"/>
      <c r="REC66" s="143"/>
      <c r="RED66" s="144"/>
      <c r="REE66" s="144"/>
      <c r="REF66" s="144"/>
      <c r="REG66" s="141"/>
      <c r="REH66" s="141"/>
      <c r="REI66" s="142"/>
      <c r="REJ66" s="142"/>
      <c r="REK66" s="143"/>
      <c r="REL66" s="144"/>
      <c r="REM66" s="144"/>
      <c r="REN66" s="144"/>
      <c r="REO66" s="141"/>
      <c r="REP66" s="141"/>
      <c r="REQ66" s="142"/>
      <c r="RER66" s="142"/>
      <c r="RES66" s="143"/>
      <c r="RET66" s="144"/>
      <c r="REU66" s="144"/>
      <c r="REV66" s="144"/>
      <c r="REW66" s="141"/>
      <c r="REX66" s="141"/>
      <c r="REY66" s="142"/>
      <c r="REZ66" s="142"/>
      <c r="RFA66" s="143"/>
      <c r="RFB66" s="144"/>
      <c r="RFC66" s="144"/>
      <c r="RFD66" s="144"/>
      <c r="RFE66" s="141"/>
      <c r="RFF66" s="141"/>
      <c r="RFG66" s="142"/>
      <c r="RFH66" s="142"/>
      <c r="RFI66" s="143"/>
      <c r="RFJ66" s="144"/>
      <c r="RFK66" s="144"/>
      <c r="RFL66" s="144"/>
      <c r="RFM66" s="141"/>
      <c r="RFN66" s="141"/>
      <c r="RFO66" s="142"/>
      <c r="RFP66" s="142"/>
      <c r="RFQ66" s="143"/>
      <c r="RFR66" s="144"/>
      <c r="RFS66" s="144"/>
      <c r="RFT66" s="144"/>
      <c r="RFU66" s="141"/>
      <c r="RFV66" s="141"/>
      <c r="RFW66" s="142"/>
      <c r="RFX66" s="142"/>
      <c r="RFY66" s="143"/>
      <c r="RFZ66" s="144"/>
      <c r="RGA66" s="144"/>
      <c r="RGB66" s="144"/>
      <c r="RGC66" s="141"/>
      <c r="RGD66" s="141"/>
      <c r="RGE66" s="142"/>
      <c r="RGF66" s="142"/>
      <c r="RGG66" s="143"/>
      <c r="RGH66" s="144"/>
      <c r="RGI66" s="144"/>
      <c r="RGJ66" s="144"/>
      <c r="RGK66" s="141"/>
      <c r="RGL66" s="141"/>
      <c r="RGM66" s="142"/>
      <c r="RGN66" s="142"/>
      <c r="RGO66" s="143"/>
      <c r="RGP66" s="144"/>
      <c r="RGQ66" s="144"/>
      <c r="RGR66" s="144"/>
      <c r="RGS66" s="141"/>
      <c r="RGT66" s="141"/>
      <c r="RGU66" s="142"/>
      <c r="RGV66" s="142"/>
      <c r="RGW66" s="143"/>
      <c r="RGX66" s="144"/>
      <c r="RGY66" s="144"/>
      <c r="RGZ66" s="144"/>
      <c r="RHA66" s="141"/>
      <c r="RHB66" s="141"/>
      <c r="RHC66" s="142"/>
      <c r="RHD66" s="142"/>
      <c r="RHE66" s="143"/>
      <c r="RHF66" s="144"/>
      <c r="RHG66" s="144"/>
      <c r="RHH66" s="144"/>
      <c r="RHI66" s="141"/>
      <c r="RHJ66" s="141"/>
      <c r="RHK66" s="142"/>
      <c r="RHL66" s="142"/>
      <c r="RHM66" s="143"/>
      <c r="RHN66" s="144"/>
      <c r="RHO66" s="144"/>
      <c r="RHP66" s="144"/>
      <c r="RHQ66" s="141"/>
      <c r="RHR66" s="141"/>
      <c r="RHS66" s="142"/>
      <c r="RHT66" s="142"/>
      <c r="RHU66" s="143"/>
      <c r="RHV66" s="144"/>
      <c r="RHW66" s="144"/>
      <c r="RHX66" s="144"/>
      <c r="RHY66" s="141"/>
      <c r="RHZ66" s="141"/>
      <c r="RIA66" s="142"/>
      <c r="RIB66" s="142"/>
      <c r="RIC66" s="143"/>
      <c r="RID66" s="144"/>
      <c r="RIE66" s="144"/>
      <c r="RIF66" s="144"/>
      <c r="RIG66" s="141"/>
      <c r="RIH66" s="141"/>
      <c r="RII66" s="142"/>
      <c r="RIJ66" s="142"/>
      <c r="RIK66" s="143"/>
      <c r="RIL66" s="144"/>
      <c r="RIM66" s="144"/>
      <c r="RIN66" s="144"/>
      <c r="RIO66" s="141"/>
      <c r="RIP66" s="141"/>
      <c r="RIQ66" s="142"/>
      <c r="RIR66" s="142"/>
      <c r="RIS66" s="143"/>
      <c r="RIT66" s="144"/>
      <c r="RIU66" s="144"/>
      <c r="RIV66" s="144"/>
      <c r="RIW66" s="141"/>
      <c r="RIX66" s="141"/>
      <c r="RIY66" s="142"/>
      <c r="RIZ66" s="142"/>
      <c r="RJA66" s="143"/>
      <c r="RJB66" s="144"/>
      <c r="RJC66" s="144"/>
      <c r="RJD66" s="144"/>
      <c r="RJE66" s="141"/>
      <c r="RJF66" s="141"/>
      <c r="RJG66" s="142"/>
      <c r="RJH66" s="142"/>
      <c r="RJI66" s="143"/>
      <c r="RJJ66" s="144"/>
      <c r="RJK66" s="144"/>
      <c r="RJL66" s="144"/>
      <c r="RJM66" s="141"/>
      <c r="RJN66" s="141"/>
      <c r="RJO66" s="142"/>
      <c r="RJP66" s="142"/>
      <c r="RJQ66" s="143"/>
      <c r="RJR66" s="144"/>
      <c r="RJS66" s="144"/>
      <c r="RJT66" s="144"/>
      <c r="RJU66" s="141"/>
      <c r="RJV66" s="141"/>
      <c r="RJW66" s="142"/>
      <c r="RJX66" s="142"/>
      <c r="RJY66" s="143"/>
      <c r="RJZ66" s="144"/>
      <c r="RKA66" s="144"/>
      <c r="RKB66" s="144"/>
      <c r="RKC66" s="141"/>
      <c r="RKD66" s="141"/>
      <c r="RKE66" s="142"/>
      <c r="RKF66" s="142"/>
      <c r="RKG66" s="143"/>
      <c r="RKH66" s="144"/>
      <c r="RKI66" s="144"/>
      <c r="RKJ66" s="144"/>
      <c r="RKK66" s="141"/>
      <c r="RKL66" s="141"/>
      <c r="RKM66" s="142"/>
      <c r="RKN66" s="142"/>
      <c r="RKO66" s="143"/>
      <c r="RKP66" s="144"/>
      <c r="RKQ66" s="144"/>
      <c r="RKR66" s="144"/>
      <c r="RKS66" s="141"/>
      <c r="RKT66" s="141"/>
      <c r="RKU66" s="142"/>
      <c r="RKV66" s="142"/>
      <c r="RKW66" s="143"/>
      <c r="RKX66" s="144"/>
      <c r="RKY66" s="144"/>
      <c r="RKZ66" s="144"/>
      <c r="RLA66" s="141"/>
      <c r="RLB66" s="141"/>
      <c r="RLC66" s="142"/>
      <c r="RLD66" s="142"/>
      <c r="RLE66" s="143"/>
      <c r="RLF66" s="144"/>
      <c r="RLG66" s="144"/>
      <c r="RLH66" s="144"/>
      <c r="RLI66" s="141"/>
      <c r="RLJ66" s="141"/>
      <c r="RLK66" s="142"/>
      <c r="RLL66" s="142"/>
      <c r="RLM66" s="143"/>
      <c r="RLN66" s="144"/>
      <c r="RLO66" s="144"/>
      <c r="RLP66" s="144"/>
      <c r="RLQ66" s="141"/>
      <c r="RLR66" s="141"/>
      <c r="RLS66" s="142"/>
      <c r="RLT66" s="142"/>
      <c r="RLU66" s="143"/>
      <c r="RLV66" s="144"/>
      <c r="RLW66" s="144"/>
      <c r="RLX66" s="144"/>
      <c r="RLY66" s="141"/>
      <c r="RLZ66" s="141"/>
      <c r="RMA66" s="142"/>
      <c r="RMB66" s="142"/>
      <c r="RMC66" s="143"/>
      <c r="RMD66" s="144"/>
      <c r="RME66" s="144"/>
      <c r="RMF66" s="144"/>
      <c r="RMG66" s="141"/>
      <c r="RMH66" s="141"/>
      <c r="RMI66" s="142"/>
      <c r="RMJ66" s="142"/>
      <c r="RMK66" s="143"/>
      <c r="RML66" s="144"/>
      <c r="RMM66" s="144"/>
      <c r="RMN66" s="144"/>
      <c r="RMO66" s="141"/>
      <c r="RMP66" s="141"/>
      <c r="RMQ66" s="142"/>
      <c r="RMR66" s="142"/>
      <c r="RMS66" s="143"/>
      <c r="RMT66" s="144"/>
      <c r="RMU66" s="144"/>
      <c r="RMV66" s="144"/>
      <c r="RMW66" s="141"/>
      <c r="RMX66" s="141"/>
      <c r="RMY66" s="142"/>
      <c r="RMZ66" s="142"/>
      <c r="RNA66" s="143"/>
      <c r="RNB66" s="144"/>
      <c r="RNC66" s="144"/>
      <c r="RND66" s="144"/>
      <c r="RNE66" s="141"/>
      <c r="RNF66" s="141"/>
      <c r="RNG66" s="142"/>
      <c r="RNH66" s="142"/>
      <c r="RNI66" s="143"/>
      <c r="RNJ66" s="144"/>
      <c r="RNK66" s="144"/>
      <c r="RNL66" s="144"/>
      <c r="RNM66" s="141"/>
      <c r="RNN66" s="141"/>
      <c r="RNO66" s="142"/>
      <c r="RNP66" s="142"/>
      <c r="RNQ66" s="143"/>
      <c r="RNR66" s="144"/>
      <c r="RNS66" s="144"/>
      <c r="RNT66" s="144"/>
      <c r="RNU66" s="141"/>
      <c r="RNV66" s="141"/>
      <c r="RNW66" s="142"/>
      <c r="RNX66" s="142"/>
      <c r="RNY66" s="143"/>
      <c r="RNZ66" s="144"/>
      <c r="ROA66" s="144"/>
      <c r="ROB66" s="144"/>
      <c r="ROC66" s="141"/>
      <c r="ROD66" s="141"/>
      <c r="ROE66" s="142"/>
      <c r="ROF66" s="142"/>
      <c r="ROG66" s="143"/>
      <c r="ROH66" s="144"/>
      <c r="ROI66" s="144"/>
      <c r="ROJ66" s="144"/>
      <c r="ROK66" s="141"/>
      <c r="ROL66" s="141"/>
      <c r="ROM66" s="142"/>
      <c r="RON66" s="142"/>
      <c r="ROO66" s="143"/>
      <c r="ROP66" s="144"/>
      <c r="ROQ66" s="144"/>
      <c r="ROR66" s="144"/>
      <c r="ROS66" s="141"/>
      <c r="ROT66" s="141"/>
      <c r="ROU66" s="142"/>
      <c r="ROV66" s="142"/>
      <c r="ROW66" s="143"/>
      <c r="ROX66" s="144"/>
      <c r="ROY66" s="144"/>
      <c r="ROZ66" s="144"/>
      <c r="RPA66" s="141"/>
      <c r="RPB66" s="141"/>
      <c r="RPC66" s="142"/>
      <c r="RPD66" s="142"/>
      <c r="RPE66" s="143"/>
      <c r="RPF66" s="144"/>
      <c r="RPG66" s="144"/>
      <c r="RPH66" s="144"/>
      <c r="RPI66" s="141"/>
      <c r="RPJ66" s="141"/>
      <c r="RPK66" s="142"/>
      <c r="RPL66" s="142"/>
      <c r="RPM66" s="143"/>
      <c r="RPN66" s="144"/>
      <c r="RPO66" s="144"/>
      <c r="RPP66" s="144"/>
      <c r="RPQ66" s="141"/>
      <c r="RPR66" s="141"/>
      <c r="RPS66" s="142"/>
      <c r="RPT66" s="142"/>
      <c r="RPU66" s="143"/>
      <c r="RPV66" s="144"/>
      <c r="RPW66" s="144"/>
      <c r="RPX66" s="144"/>
      <c r="RPY66" s="141"/>
      <c r="RPZ66" s="141"/>
      <c r="RQA66" s="142"/>
      <c r="RQB66" s="142"/>
      <c r="RQC66" s="143"/>
      <c r="RQD66" s="144"/>
      <c r="RQE66" s="144"/>
      <c r="RQF66" s="144"/>
      <c r="RQG66" s="141"/>
      <c r="RQH66" s="141"/>
      <c r="RQI66" s="142"/>
      <c r="RQJ66" s="142"/>
      <c r="RQK66" s="143"/>
      <c r="RQL66" s="144"/>
      <c r="RQM66" s="144"/>
      <c r="RQN66" s="144"/>
      <c r="RQO66" s="141"/>
      <c r="RQP66" s="141"/>
      <c r="RQQ66" s="142"/>
      <c r="RQR66" s="142"/>
      <c r="RQS66" s="143"/>
      <c r="RQT66" s="144"/>
      <c r="RQU66" s="144"/>
      <c r="RQV66" s="144"/>
      <c r="RQW66" s="141"/>
      <c r="RQX66" s="141"/>
      <c r="RQY66" s="142"/>
      <c r="RQZ66" s="142"/>
      <c r="RRA66" s="143"/>
      <c r="RRB66" s="144"/>
      <c r="RRC66" s="144"/>
      <c r="RRD66" s="144"/>
      <c r="RRE66" s="141"/>
      <c r="RRF66" s="141"/>
      <c r="RRG66" s="142"/>
      <c r="RRH66" s="142"/>
      <c r="RRI66" s="143"/>
      <c r="RRJ66" s="144"/>
      <c r="RRK66" s="144"/>
      <c r="RRL66" s="144"/>
      <c r="RRM66" s="141"/>
      <c r="RRN66" s="141"/>
      <c r="RRO66" s="142"/>
      <c r="RRP66" s="142"/>
      <c r="RRQ66" s="143"/>
      <c r="RRR66" s="144"/>
      <c r="RRS66" s="144"/>
      <c r="RRT66" s="144"/>
      <c r="RRU66" s="141"/>
      <c r="RRV66" s="141"/>
      <c r="RRW66" s="142"/>
      <c r="RRX66" s="142"/>
      <c r="RRY66" s="143"/>
      <c r="RRZ66" s="144"/>
      <c r="RSA66" s="144"/>
      <c r="RSB66" s="144"/>
      <c r="RSC66" s="141"/>
      <c r="RSD66" s="141"/>
      <c r="RSE66" s="142"/>
      <c r="RSF66" s="142"/>
      <c r="RSG66" s="143"/>
      <c r="RSH66" s="144"/>
      <c r="RSI66" s="144"/>
      <c r="RSJ66" s="144"/>
      <c r="RSK66" s="141"/>
      <c r="RSL66" s="141"/>
      <c r="RSM66" s="142"/>
      <c r="RSN66" s="142"/>
      <c r="RSO66" s="143"/>
      <c r="RSP66" s="144"/>
      <c r="RSQ66" s="144"/>
      <c r="RSR66" s="144"/>
      <c r="RSS66" s="141"/>
      <c r="RST66" s="141"/>
      <c r="RSU66" s="142"/>
      <c r="RSV66" s="142"/>
      <c r="RSW66" s="143"/>
      <c r="RSX66" s="144"/>
      <c r="RSY66" s="144"/>
      <c r="RSZ66" s="144"/>
      <c r="RTA66" s="141"/>
      <c r="RTB66" s="141"/>
      <c r="RTC66" s="142"/>
      <c r="RTD66" s="142"/>
      <c r="RTE66" s="143"/>
      <c r="RTF66" s="144"/>
      <c r="RTG66" s="144"/>
      <c r="RTH66" s="144"/>
      <c r="RTI66" s="141"/>
      <c r="RTJ66" s="141"/>
      <c r="RTK66" s="142"/>
      <c r="RTL66" s="142"/>
      <c r="RTM66" s="143"/>
      <c r="RTN66" s="144"/>
      <c r="RTO66" s="144"/>
      <c r="RTP66" s="144"/>
      <c r="RTQ66" s="141"/>
      <c r="RTR66" s="141"/>
      <c r="RTS66" s="142"/>
      <c r="RTT66" s="142"/>
      <c r="RTU66" s="143"/>
      <c r="RTV66" s="144"/>
      <c r="RTW66" s="144"/>
      <c r="RTX66" s="144"/>
      <c r="RTY66" s="141"/>
      <c r="RTZ66" s="141"/>
      <c r="RUA66" s="142"/>
      <c r="RUB66" s="142"/>
      <c r="RUC66" s="143"/>
      <c r="RUD66" s="144"/>
      <c r="RUE66" s="144"/>
      <c r="RUF66" s="144"/>
      <c r="RUG66" s="141"/>
      <c r="RUH66" s="141"/>
      <c r="RUI66" s="142"/>
      <c r="RUJ66" s="142"/>
      <c r="RUK66" s="143"/>
      <c r="RUL66" s="144"/>
      <c r="RUM66" s="144"/>
      <c r="RUN66" s="144"/>
      <c r="RUO66" s="141"/>
      <c r="RUP66" s="141"/>
      <c r="RUQ66" s="142"/>
      <c r="RUR66" s="142"/>
      <c r="RUS66" s="143"/>
      <c r="RUT66" s="144"/>
      <c r="RUU66" s="144"/>
      <c r="RUV66" s="144"/>
      <c r="RUW66" s="141"/>
      <c r="RUX66" s="141"/>
      <c r="RUY66" s="142"/>
      <c r="RUZ66" s="142"/>
      <c r="RVA66" s="143"/>
      <c r="RVB66" s="144"/>
      <c r="RVC66" s="144"/>
      <c r="RVD66" s="144"/>
      <c r="RVE66" s="141"/>
      <c r="RVF66" s="141"/>
      <c r="RVG66" s="142"/>
      <c r="RVH66" s="142"/>
      <c r="RVI66" s="143"/>
      <c r="RVJ66" s="144"/>
      <c r="RVK66" s="144"/>
      <c r="RVL66" s="144"/>
      <c r="RVM66" s="141"/>
      <c r="RVN66" s="141"/>
      <c r="RVO66" s="142"/>
      <c r="RVP66" s="142"/>
      <c r="RVQ66" s="143"/>
      <c r="RVR66" s="144"/>
      <c r="RVS66" s="144"/>
      <c r="RVT66" s="144"/>
      <c r="RVU66" s="141"/>
      <c r="RVV66" s="141"/>
      <c r="RVW66" s="142"/>
      <c r="RVX66" s="142"/>
      <c r="RVY66" s="143"/>
      <c r="RVZ66" s="144"/>
      <c r="RWA66" s="144"/>
      <c r="RWB66" s="144"/>
      <c r="RWC66" s="141"/>
      <c r="RWD66" s="141"/>
      <c r="RWE66" s="142"/>
      <c r="RWF66" s="142"/>
      <c r="RWG66" s="143"/>
      <c r="RWH66" s="144"/>
      <c r="RWI66" s="144"/>
      <c r="RWJ66" s="144"/>
      <c r="RWK66" s="141"/>
      <c r="RWL66" s="141"/>
      <c r="RWM66" s="142"/>
      <c r="RWN66" s="142"/>
      <c r="RWO66" s="143"/>
      <c r="RWP66" s="144"/>
      <c r="RWQ66" s="144"/>
      <c r="RWR66" s="144"/>
      <c r="RWS66" s="141"/>
      <c r="RWT66" s="141"/>
      <c r="RWU66" s="142"/>
      <c r="RWV66" s="142"/>
      <c r="RWW66" s="143"/>
      <c r="RWX66" s="144"/>
      <c r="RWY66" s="144"/>
      <c r="RWZ66" s="144"/>
      <c r="RXA66" s="141"/>
      <c r="RXB66" s="141"/>
      <c r="RXC66" s="142"/>
      <c r="RXD66" s="142"/>
      <c r="RXE66" s="143"/>
      <c r="RXF66" s="144"/>
      <c r="RXG66" s="144"/>
      <c r="RXH66" s="144"/>
      <c r="RXI66" s="141"/>
      <c r="RXJ66" s="141"/>
      <c r="RXK66" s="142"/>
      <c r="RXL66" s="142"/>
      <c r="RXM66" s="143"/>
      <c r="RXN66" s="144"/>
      <c r="RXO66" s="144"/>
      <c r="RXP66" s="144"/>
      <c r="RXQ66" s="141"/>
      <c r="RXR66" s="141"/>
      <c r="RXS66" s="142"/>
      <c r="RXT66" s="142"/>
      <c r="RXU66" s="143"/>
      <c r="RXV66" s="144"/>
      <c r="RXW66" s="144"/>
      <c r="RXX66" s="144"/>
      <c r="RXY66" s="141"/>
      <c r="RXZ66" s="141"/>
      <c r="RYA66" s="142"/>
      <c r="RYB66" s="142"/>
      <c r="RYC66" s="143"/>
      <c r="RYD66" s="144"/>
      <c r="RYE66" s="144"/>
      <c r="RYF66" s="144"/>
      <c r="RYG66" s="141"/>
      <c r="RYH66" s="141"/>
      <c r="RYI66" s="142"/>
      <c r="RYJ66" s="142"/>
      <c r="RYK66" s="143"/>
      <c r="RYL66" s="144"/>
      <c r="RYM66" s="144"/>
      <c r="RYN66" s="144"/>
      <c r="RYO66" s="141"/>
      <c r="RYP66" s="141"/>
      <c r="RYQ66" s="142"/>
      <c r="RYR66" s="142"/>
      <c r="RYS66" s="143"/>
      <c r="RYT66" s="144"/>
      <c r="RYU66" s="144"/>
      <c r="RYV66" s="144"/>
      <c r="RYW66" s="141"/>
      <c r="RYX66" s="141"/>
      <c r="RYY66" s="142"/>
      <c r="RYZ66" s="142"/>
      <c r="RZA66" s="143"/>
      <c r="RZB66" s="144"/>
      <c r="RZC66" s="144"/>
      <c r="RZD66" s="144"/>
      <c r="RZE66" s="141"/>
      <c r="RZF66" s="141"/>
      <c r="RZG66" s="142"/>
      <c r="RZH66" s="142"/>
      <c r="RZI66" s="143"/>
      <c r="RZJ66" s="144"/>
      <c r="RZK66" s="144"/>
      <c r="RZL66" s="144"/>
      <c r="RZM66" s="141"/>
      <c r="RZN66" s="141"/>
      <c r="RZO66" s="142"/>
      <c r="RZP66" s="142"/>
      <c r="RZQ66" s="143"/>
      <c r="RZR66" s="144"/>
      <c r="RZS66" s="144"/>
      <c r="RZT66" s="144"/>
      <c r="RZU66" s="141"/>
      <c r="RZV66" s="141"/>
      <c r="RZW66" s="142"/>
      <c r="RZX66" s="142"/>
      <c r="RZY66" s="143"/>
      <c r="RZZ66" s="144"/>
      <c r="SAA66" s="144"/>
      <c r="SAB66" s="144"/>
      <c r="SAC66" s="141"/>
      <c r="SAD66" s="141"/>
      <c r="SAE66" s="142"/>
      <c r="SAF66" s="142"/>
      <c r="SAG66" s="143"/>
      <c r="SAH66" s="144"/>
      <c r="SAI66" s="144"/>
      <c r="SAJ66" s="144"/>
      <c r="SAK66" s="141"/>
      <c r="SAL66" s="141"/>
      <c r="SAM66" s="142"/>
      <c r="SAN66" s="142"/>
      <c r="SAO66" s="143"/>
      <c r="SAP66" s="144"/>
      <c r="SAQ66" s="144"/>
      <c r="SAR66" s="144"/>
      <c r="SAS66" s="141"/>
      <c r="SAT66" s="141"/>
      <c r="SAU66" s="142"/>
      <c r="SAV66" s="142"/>
      <c r="SAW66" s="143"/>
      <c r="SAX66" s="144"/>
      <c r="SAY66" s="144"/>
      <c r="SAZ66" s="144"/>
      <c r="SBA66" s="141"/>
      <c r="SBB66" s="141"/>
      <c r="SBC66" s="142"/>
      <c r="SBD66" s="142"/>
      <c r="SBE66" s="143"/>
      <c r="SBF66" s="144"/>
      <c r="SBG66" s="144"/>
      <c r="SBH66" s="144"/>
      <c r="SBI66" s="141"/>
      <c r="SBJ66" s="141"/>
      <c r="SBK66" s="142"/>
      <c r="SBL66" s="142"/>
      <c r="SBM66" s="143"/>
      <c r="SBN66" s="144"/>
      <c r="SBO66" s="144"/>
      <c r="SBP66" s="144"/>
      <c r="SBQ66" s="141"/>
      <c r="SBR66" s="141"/>
      <c r="SBS66" s="142"/>
      <c r="SBT66" s="142"/>
      <c r="SBU66" s="143"/>
      <c r="SBV66" s="144"/>
      <c r="SBW66" s="144"/>
      <c r="SBX66" s="144"/>
      <c r="SBY66" s="141"/>
      <c r="SBZ66" s="141"/>
      <c r="SCA66" s="142"/>
      <c r="SCB66" s="142"/>
      <c r="SCC66" s="143"/>
      <c r="SCD66" s="144"/>
      <c r="SCE66" s="144"/>
      <c r="SCF66" s="144"/>
      <c r="SCG66" s="141"/>
      <c r="SCH66" s="141"/>
      <c r="SCI66" s="142"/>
      <c r="SCJ66" s="142"/>
      <c r="SCK66" s="143"/>
      <c r="SCL66" s="144"/>
      <c r="SCM66" s="144"/>
      <c r="SCN66" s="144"/>
      <c r="SCO66" s="141"/>
      <c r="SCP66" s="141"/>
      <c r="SCQ66" s="142"/>
      <c r="SCR66" s="142"/>
      <c r="SCS66" s="143"/>
      <c r="SCT66" s="144"/>
      <c r="SCU66" s="144"/>
      <c r="SCV66" s="144"/>
      <c r="SCW66" s="141"/>
      <c r="SCX66" s="141"/>
      <c r="SCY66" s="142"/>
      <c r="SCZ66" s="142"/>
      <c r="SDA66" s="143"/>
      <c r="SDB66" s="144"/>
      <c r="SDC66" s="144"/>
      <c r="SDD66" s="144"/>
      <c r="SDE66" s="141"/>
      <c r="SDF66" s="141"/>
      <c r="SDG66" s="142"/>
      <c r="SDH66" s="142"/>
      <c r="SDI66" s="143"/>
      <c r="SDJ66" s="144"/>
      <c r="SDK66" s="144"/>
      <c r="SDL66" s="144"/>
      <c r="SDM66" s="141"/>
      <c r="SDN66" s="141"/>
      <c r="SDO66" s="142"/>
      <c r="SDP66" s="142"/>
      <c r="SDQ66" s="143"/>
      <c r="SDR66" s="144"/>
      <c r="SDS66" s="144"/>
      <c r="SDT66" s="144"/>
      <c r="SDU66" s="141"/>
      <c r="SDV66" s="141"/>
      <c r="SDW66" s="142"/>
      <c r="SDX66" s="142"/>
      <c r="SDY66" s="143"/>
      <c r="SDZ66" s="144"/>
      <c r="SEA66" s="144"/>
      <c r="SEB66" s="144"/>
      <c r="SEC66" s="141"/>
      <c r="SED66" s="141"/>
      <c r="SEE66" s="142"/>
      <c r="SEF66" s="142"/>
      <c r="SEG66" s="143"/>
      <c r="SEH66" s="144"/>
      <c r="SEI66" s="144"/>
      <c r="SEJ66" s="144"/>
      <c r="SEK66" s="141"/>
      <c r="SEL66" s="141"/>
      <c r="SEM66" s="142"/>
      <c r="SEN66" s="142"/>
      <c r="SEO66" s="143"/>
      <c r="SEP66" s="144"/>
      <c r="SEQ66" s="144"/>
      <c r="SER66" s="144"/>
      <c r="SES66" s="141"/>
      <c r="SET66" s="141"/>
      <c r="SEU66" s="142"/>
      <c r="SEV66" s="142"/>
      <c r="SEW66" s="143"/>
      <c r="SEX66" s="144"/>
      <c r="SEY66" s="144"/>
      <c r="SEZ66" s="144"/>
      <c r="SFA66" s="141"/>
      <c r="SFB66" s="141"/>
      <c r="SFC66" s="142"/>
      <c r="SFD66" s="142"/>
      <c r="SFE66" s="143"/>
      <c r="SFF66" s="144"/>
      <c r="SFG66" s="144"/>
      <c r="SFH66" s="144"/>
      <c r="SFI66" s="141"/>
      <c r="SFJ66" s="141"/>
      <c r="SFK66" s="142"/>
      <c r="SFL66" s="142"/>
      <c r="SFM66" s="143"/>
      <c r="SFN66" s="144"/>
      <c r="SFO66" s="144"/>
      <c r="SFP66" s="144"/>
      <c r="SFQ66" s="141"/>
      <c r="SFR66" s="141"/>
      <c r="SFS66" s="142"/>
      <c r="SFT66" s="142"/>
      <c r="SFU66" s="143"/>
      <c r="SFV66" s="144"/>
      <c r="SFW66" s="144"/>
      <c r="SFX66" s="144"/>
      <c r="SFY66" s="141"/>
      <c r="SFZ66" s="141"/>
      <c r="SGA66" s="142"/>
      <c r="SGB66" s="142"/>
      <c r="SGC66" s="143"/>
      <c r="SGD66" s="144"/>
      <c r="SGE66" s="144"/>
      <c r="SGF66" s="144"/>
      <c r="SGG66" s="141"/>
      <c r="SGH66" s="141"/>
      <c r="SGI66" s="142"/>
      <c r="SGJ66" s="142"/>
      <c r="SGK66" s="143"/>
      <c r="SGL66" s="144"/>
      <c r="SGM66" s="144"/>
      <c r="SGN66" s="144"/>
      <c r="SGO66" s="141"/>
      <c r="SGP66" s="141"/>
      <c r="SGQ66" s="142"/>
      <c r="SGR66" s="142"/>
      <c r="SGS66" s="143"/>
      <c r="SGT66" s="144"/>
      <c r="SGU66" s="144"/>
      <c r="SGV66" s="144"/>
      <c r="SGW66" s="141"/>
      <c r="SGX66" s="141"/>
      <c r="SGY66" s="142"/>
      <c r="SGZ66" s="142"/>
      <c r="SHA66" s="143"/>
      <c r="SHB66" s="144"/>
      <c r="SHC66" s="144"/>
      <c r="SHD66" s="144"/>
      <c r="SHE66" s="141"/>
      <c r="SHF66" s="141"/>
      <c r="SHG66" s="142"/>
      <c r="SHH66" s="142"/>
      <c r="SHI66" s="143"/>
      <c r="SHJ66" s="144"/>
      <c r="SHK66" s="144"/>
      <c r="SHL66" s="144"/>
      <c r="SHM66" s="141"/>
      <c r="SHN66" s="141"/>
      <c r="SHO66" s="142"/>
      <c r="SHP66" s="142"/>
      <c r="SHQ66" s="143"/>
      <c r="SHR66" s="144"/>
      <c r="SHS66" s="144"/>
      <c r="SHT66" s="144"/>
      <c r="SHU66" s="141"/>
      <c r="SHV66" s="141"/>
      <c r="SHW66" s="142"/>
      <c r="SHX66" s="142"/>
      <c r="SHY66" s="143"/>
      <c r="SHZ66" s="144"/>
      <c r="SIA66" s="144"/>
      <c r="SIB66" s="144"/>
      <c r="SIC66" s="141"/>
      <c r="SID66" s="141"/>
      <c r="SIE66" s="142"/>
      <c r="SIF66" s="142"/>
      <c r="SIG66" s="143"/>
      <c r="SIH66" s="144"/>
      <c r="SII66" s="144"/>
      <c r="SIJ66" s="144"/>
      <c r="SIK66" s="141"/>
      <c r="SIL66" s="141"/>
      <c r="SIM66" s="142"/>
      <c r="SIN66" s="142"/>
      <c r="SIO66" s="143"/>
      <c r="SIP66" s="144"/>
      <c r="SIQ66" s="144"/>
      <c r="SIR66" s="144"/>
      <c r="SIS66" s="141"/>
      <c r="SIT66" s="141"/>
      <c r="SIU66" s="142"/>
      <c r="SIV66" s="142"/>
      <c r="SIW66" s="143"/>
      <c r="SIX66" s="144"/>
      <c r="SIY66" s="144"/>
      <c r="SIZ66" s="144"/>
      <c r="SJA66" s="141"/>
      <c r="SJB66" s="141"/>
      <c r="SJC66" s="142"/>
      <c r="SJD66" s="142"/>
      <c r="SJE66" s="143"/>
      <c r="SJF66" s="144"/>
      <c r="SJG66" s="144"/>
      <c r="SJH66" s="144"/>
      <c r="SJI66" s="141"/>
      <c r="SJJ66" s="141"/>
      <c r="SJK66" s="142"/>
      <c r="SJL66" s="142"/>
      <c r="SJM66" s="143"/>
      <c r="SJN66" s="144"/>
      <c r="SJO66" s="144"/>
      <c r="SJP66" s="144"/>
      <c r="SJQ66" s="141"/>
      <c r="SJR66" s="141"/>
      <c r="SJS66" s="142"/>
      <c r="SJT66" s="142"/>
      <c r="SJU66" s="143"/>
      <c r="SJV66" s="144"/>
      <c r="SJW66" s="144"/>
      <c r="SJX66" s="144"/>
      <c r="SJY66" s="141"/>
      <c r="SJZ66" s="141"/>
      <c r="SKA66" s="142"/>
      <c r="SKB66" s="142"/>
      <c r="SKC66" s="143"/>
      <c r="SKD66" s="144"/>
      <c r="SKE66" s="144"/>
      <c r="SKF66" s="144"/>
      <c r="SKG66" s="141"/>
      <c r="SKH66" s="141"/>
      <c r="SKI66" s="142"/>
      <c r="SKJ66" s="142"/>
      <c r="SKK66" s="143"/>
      <c r="SKL66" s="144"/>
      <c r="SKM66" s="144"/>
      <c r="SKN66" s="144"/>
      <c r="SKO66" s="141"/>
      <c r="SKP66" s="141"/>
      <c r="SKQ66" s="142"/>
      <c r="SKR66" s="142"/>
      <c r="SKS66" s="143"/>
      <c r="SKT66" s="144"/>
      <c r="SKU66" s="144"/>
      <c r="SKV66" s="144"/>
      <c r="SKW66" s="141"/>
      <c r="SKX66" s="141"/>
      <c r="SKY66" s="142"/>
      <c r="SKZ66" s="142"/>
      <c r="SLA66" s="143"/>
      <c r="SLB66" s="144"/>
      <c r="SLC66" s="144"/>
      <c r="SLD66" s="144"/>
      <c r="SLE66" s="141"/>
      <c r="SLF66" s="141"/>
      <c r="SLG66" s="142"/>
      <c r="SLH66" s="142"/>
      <c r="SLI66" s="143"/>
      <c r="SLJ66" s="144"/>
      <c r="SLK66" s="144"/>
      <c r="SLL66" s="144"/>
      <c r="SLM66" s="141"/>
      <c r="SLN66" s="141"/>
      <c r="SLO66" s="142"/>
      <c r="SLP66" s="142"/>
      <c r="SLQ66" s="143"/>
      <c r="SLR66" s="144"/>
      <c r="SLS66" s="144"/>
      <c r="SLT66" s="144"/>
      <c r="SLU66" s="141"/>
      <c r="SLV66" s="141"/>
      <c r="SLW66" s="142"/>
      <c r="SLX66" s="142"/>
      <c r="SLY66" s="143"/>
      <c r="SLZ66" s="144"/>
      <c r="SMA66" s="144"/>
      <c r="SMB66" s="144"/>
      <c r="SMC66" s="141"/>
      <c r="SMD66" s="141"/>
      <c r="SME66" s="142"/>
      <c r="SMF66" s="142"/>
      <c r="SMG66" s="143"/>
      <c r="SMH66" s="144"/>
      <c r="SMI66" s="144"/>
      <c r="SMJ66" s="144"/>
      <c r="SMK66" s="141"/>
      <c r="SML66" s="141"/>
      <c r="SMM66" s="142"/>
      <c r="SMN66" s="142"/>
      <c r="SMO66" s="143"/>
      <c r="SMP66" s="144"/>
      <c r="SMQ66" s="144"/>
      <c r="SMR66" s="144"/>
      <c r="SMS66" s="141"/>
      <c r="SMT66" s="141"/>
      <c r="SMU66" s="142"/>
      <c r="SMV66" s="142"/>
      <c r="SMW66" s="143"/>
      <c r="SMX66" s="144"/>
      <c r="SMY66" s="144"/>
      <c r="SMZ66" s="144"/>
      <c r="SNA66" s="141"/>
      <c r="SNB66" s="141"/>
      <c r="SNC66" s="142"/>
      <c r="SND66" s="142"/>
      <c r="SNE66" s="143"/>
      <c r="SNF66" s="144"/>
      <c r="SNG66" s="144"/>
      <c r="SNH66" s="144"/>
      <c r="SNI66" s="141"/>
      <c r="SNJ66" s="141"/>
      <c r="SNK66" s="142"/>
      <c r="SNL66" s="142"/>
      <c r="SNM66" s="143"/>
      <c r="SNN66" s="144"/>
      <c r="SNO66" s="144"/>
      <c r="SNP66" s="144"/>
      <c r="SNQ66" s="141"/>
      <c r="SNR66" s="141"/>
      <c r="SNS66" s="142"/>
      <c r="SNT66" s="142"/>
      <c r="SNU66" s="143"/>
      <c r="SNV66" s="144"/>
      <c r="SNW66" s="144"/>
      <c r="SNX66" s="144"/>
      <c r="SNY66" s="141"/>
      <c r="SNZ66" s="141"/>
      <c r="SOA66" s="142"/>
      <c r="SOB66" s="142"/>
      <c r="SOC66" s="143"/>
      <c r="SOD66" s="144"/>
      <c r="SOE66" s="144"/>
      <c r="SOF66" s="144"/>
      <c r="SOG66" s="141"/>
      <c r="SOH66" s="141"/>
      <c r="SOI66" s="142"/>
      <c r="SOJ66" s="142"/>
      <c r="SOK66" s="143"/>
      <c r="SOL66" s="144"/>
      <c r="SOM66" s="144"/>
      <c r="SON66" s="144"/>
      <c r="SOO66" s="141"/>
      <c r="SOP66" s="141"/>
      <c r="SOQ66" s="142"/>
      <c r="SOR66" s="142"/>
      <c r="SOS66" s="143"/>
      <c r="SOT66" s="144"/>
      <c r="SOU66" s="144"/>
      <c r="SOV66" s="144"/>
      <c r="SOW66" s="141"/>
      <c r="SOX66" s="141"/>
      <c r="SOY66" s="142"/>
      <c r="SOZ66" s="142"/>
      <c r="SPA66" s="143"/>
      <c r="SPB66" s="144"/>
      <c r="SPC66" s="144"/>
      <c r="SPD66" s="144"/>
      <c r="SPE66" s="141"/>
      <c r="SPF66" s="141"/>
      <c r="SPG66" s="142"/>
      <c r="SPH66" s="142"/>
      <c r="SPI66" s="143"/>
      <c r="SPJ66" s="144"/>
      <c r="SPK66" s="144"/>
      <c r="SPL66" s="144"/>
      <c r="SPM66" s="141"/>
      <c r="SPN66" s="141"/>
      <c r="SPO66" s="142"/>
      <c r="SPP66" s="142"/>
      <c r="SPQ66" s="143"/>
      <c r="SPR66" s="144"/>
      <c r="SPS66" s="144"/>
      <c r="SPT66" s="144"/>
      <c r="SPU66" s="141"/>
      <c r="SPV66" s="141"/>
      <c r="SPW66" s="142"/>
      <c r="SPX66" s="142"/>
      <c r="SPY66" s="143"/>
      <c r="SPZ66" s="144"/>
      <c r="SQA66" s="144"/>
      <c r="SQB66" s="144"/>
      <c r="SQC66" s="141"/>
      <c r="SQD66" s="141"/>
      <c r="SQE66" s="142"/>
      <c r="SQF66" s="142"/>
      <c r="SQG66" s="143"/>
      <c r="SQH66" s="144"/>
      <c r="SQI66" s="144"/>
      <c r="SQJ66" s="144"/>
      <c r="SQK66" s="141"/>
      <c r="SQL66" s="141"/>
      <c r="SQM66" s="142"/>
      <c r="SQN66" s="142"/>
      <c r="SQO66" s="143"/>
      <c r="SQP66" s="144"/>
      <c r="SQQ66" s="144"/>
      <c r="SQR66" s="144"/>
      <c r="SQS66" s="141"/>
      <c r="SQT66" s="141"/>
      <c r="SQU66" s="142"/>
      <c r="SQV66" s="142"/>
      <c r="SQW66" s="143"/>
      <c r="SQX66" s="144"/>
      <c r="SQY66" s="144"/>
      <c r="SQZ66" s="144"/>
      <c r="SRA66" s="141"/>
      <c r="SRB66" s="141"/>
      <c r="SRC66" s="142"/>
      <c r="SRD66" s="142"/>
      <c r="SRE66" s="143"/>
      <c r="SRF66" s="144"/>
      <c r="SRG66" s="144"/>
      <c r="SRH66" s="144"/>
      <c r="SRI66" s="141"/>
      <c r="SRJ66" s="141"/>
      <c r="SRK66" s="142"/>
      <c r="SRL66" s="142"/>
      <c r="SRM66" s="143"/>
      <c r="SRN66" s="144"/>
      <c r="SRO66" s="144"/>
      <c r="SRP66" s="144"/>
      <c r="SRQ66" s="141"/>
      <c r="SRR66" s="141"/>
      <c r="SRS66" s="142"/>
      <c r="SRT66" s="142"/>
      <c r="SRU66" s="143"/>
      <c r="SRV66" s="144"/>
      <c r="SRW66" s="144"/>
      <c r="SRX66" s="144"/>
      <c r="SRY66" s="141"/>
      <c r="SRZ66" s="141"/>
      <c r="SSA66" s="142"/>
      <c r="SSB66" s="142"/>
      <c r="SSC66" s="143"/>
      <c r="SSD66" s="144"/>
      <c r="SSE66" s="144"/>
      <c r="SSF66" s="144"/>
      <c r="SSG66" s="141"/>
      <c r="SSH66" s="141"/>
      <c r="SSI66" s="142"/>
      <c r="SSJ66" s="142"/>
      <c r="SSK66" s="143"/>
      <c r="SSL66" s="144"/>
      <c r="SSM66" s="144"/>
      <c r="SSN66" s="144"/>
      <c r="SSO66" s="141"/>
      <c r="SSP66" s="141"/>
      <c r="SSQ66" s="142"/>
      <c r="SSR66" s="142"/>
      <c r="SSS66" s="143"/>
      <c r="SST66" s="144"/>
      <c r="SSU66" s="144"/>
      <c r="SSV66" s="144"/>
      <c r="SSW66" s="141"/>
      <c r="SSX66" s="141"/>
      <c r="SSY66" s="142"/>
      <c r="SSZ66" s="142"/>
      <c r="STA66" s="143"/>
      <c r="STB66" s="144"/>
      <c r="STC66" s="144"/>
      <c r="STD66" s="144"/>
      <c r="STE66" s="141"/>
      <c r="STF66" s="141"/>
      <c r="STG66" s="142"/>
      <c r="STH66" s="142"/>
      <c r="STI66" s="143"/>
      <c r="STJ66" s="144"/>
      <c r="STK66" s="144"/>
      <c r="STL66" s="144"/>
      <c r="STM66" s="141"/>
      <c r="STN66" s="141"/>
      <c r="STO66" s="142"/>
      <c r="STP66" s="142"/>
      <c r="STQ66" s="143"/>
      <c r="STR66" s="144"/>
      <c r="STS66" s="144"/>
      <c r="STT66" s="144"/>
      <c r="STU66" s="141"/>
      <c r="STV66" s="141"/>
      <c r="STW66" s="142"/>
      <c r="STX66" s="142"/>
      <c r="STY66" s="143"/>
      <c r="STZ66" s="144"/>
      <c r="SUA66" s="144"/>
      <c r="SUB66" s="144"/>
      <c r="SUC66" s="141"/>
      <c r="SUD66" s="141"/>
      <c r="SUE66" s="142"/>
      <c r="SUF66" s="142"/>
      <c r="SUG66" s="143"/>
      <c r="SUH66" s="144"/>
      <c r="SUI66" s="144"/>
      <c r="SUJ66" s="144"/>
      <c r="SUK66" s="141"/>
      <c r="SUL66" s="141"/>
      <c r="SUM66" s="142"/>
      <c r="SUN66" s="142"/>
      <c r="SUO66" s="143"/>
      <c r="SUP66" s="144"/>
      <c r="SUQ66" s="144"/>
      <c r="SUR66" s="144"/>
      <c r="SUS66" s="141"/>
      <c r="SUT66" s="141"/>
      <c r="SUU66" s="142"/>
      <c r="SUV66" s="142"/>
      <c r="SUW66" s="143"/>
      <c r="SUX66" s="144"/>
      <c r="SUY66" s="144"/>
      <c r="SUZ66" s="144"/>
      <c r="SVA66" s="141"/>
      <c r="SVB66" s="141"/>
      <c r="SVC66" s="142"/>
      <c r="SVD66" s="142"/>
      <c r="SVE66" s="143"/>
      <c r="SVF66" s="144"/>
      <c r="SVG66" s="144"/>
      <c r="SVH66" s="144"/>
      <c r="SVI66" s="141"/>
      <c r="SVJ66" s="141"/>
      <c r="SVK66" s="142"/>
      <c r="SVL66" s="142"/>
      <c r="SVM66" s="143"/>
      <c r="SVN66" s="144"/>
      <c r="SVO66" s="144"/>
      <c r="SVP66" s="144"/>
      <c r="SVQ66" s="141"/>
      <c r="SVR66" s="141"/>
      <c r="SVS66" s="142"/>
      <c r="SVT66" s="142"/>
      <c r="SVU66" s="143"/>
      <c r="SVV66" s="144"/>
      <c r="SVW66" s="144"/>
      <c r="SVX66" s="144"/>
      <c r="SVY66" s="141"/>
      <c r="SVZ66" s="141"/>
      <c r="SWA66" s="142"/>
      <c r="SWB66" s="142"/>
      <c r="SWC66" s="143"/>
      <c r="SWD66" s="144"/>
      <c r="SWE66" s="144"/>
      <c r="SWF66" s="144"/>
      <c r="SWG66" s="141"/>
      <c r="SWH66" s="141"/>
      <c r="SWI66" s="142"/>
      <c r="SWJ66" s="142"/>
      <c r="SWK66" s="143"/>
      <c r="SWL66" s="144"/>
      <c r="SWM66" s="144"/>
      <c r="SWN66" s="144"/>
      <c r="SWO66" s="141"/>
      <c r="SWP66" s="141"/>
      <c r="SWQ66" s="142"/>
      <c r="SWR66" s="142"/>
      <c r="SWS66" s="143"/>
      <c r="SWT66" s="144"/>
      <c r="SWU66" s="144"/>
      <c r="SWV66" s="144"/>
      <c r="SWW66" s="141"/>
      <c r="SWX66" s="141"/>
      <c r="SWY66" s="142"/>
      <c r="SWZ66" s="142"/>
      <c r="SXA66" s="143"/>
      <c r="SXB66" s="144"/>
      <c r="SXC66" s="144"/>
      <c r="SXD66" s="144"/>
      <c r="SXE66" s="141"/>
      <c r="SXF66" s="141"/>
      <c r="SXG66" s="142"/>
      <c r="SXH66" s="142"/>
      <c r="SXI66" s="143"/>
      <c r="SXJ66" s="144"/>
      <c r="SXK66" s="144"/>
      <c r="SXL66" s="144"/>
      <c r="SXM66" s="141"/>
      <c r="SXN66" s="141"/>
      <c r="SXO66" s="142"/>
      <c r="SXP66" s="142"/>
      <c r="SXQ66" s="143"/>
      <c r="SXR66" s="144"/>
      <c r="SXS66" s="144"/>
      <c r="SXT66" s="144"/>
      <c r="SXU66" s="141"/>
      <c r="SXV66" s="141"/>
      <c r="SXW66" s="142"/>
      <c r="SXX66" s="142"/>
      <c r="SXY66" s="143"/>
      <c r="SXZ66" s="144"/>
      <c r="SYA66" s="144"/>
      <c r="SYB66" s="144"/>
      <c r="SYC66" s="141"/>
      <c r="SYD66" s="141"/>
      <c r="SYE66" s="142"/>
      <c r="SYF66" s="142"/>
      <c r="SYG66" s="143"/>
      <c r="SYH66" s="144"/>
      <c r="SYI66" s="144"/>
      <c r="SYJ66" s="144"/>
      <c r="SYK66" s="141"/>
      <c r="SYL66" s="141"/>
      <c r="SYM66" s="142"/>
      <c r="SYN66" s="142"/>
      <c r="SYO66" s="143"/>
      <c r="SYP66" s="144"/>
      <c r="SYQ66" s="144"/>
      <c r="SYR66" s="144"/>
      <c r="SYS66" s="141"/>
      <c r="SYT66" s="141"/>
      <c r="SYU66" s="142"/>
      <c r="SYV66" s="142"/>
      <c r="SYW66" s="143"/>
      <c r="SYX66" s="144"/>
      <c r="SYY66" s="144"/>
      <c r="SYZ66" s="144"/>
      <c r="SZA66" s="141"/>
      <c r="SZB66" s="141"/>
      <c r="SZC66" s="142"/>
      <c r="SZD66" s="142"/>
      <c r="SZE66" s="143"/>
      <c r="SZF66" s="144"/>
      <c r="SZG66" s="144"/>
      <c r="SZH66" s="144"/>
      <c r="SZI66" s="141"/>
      <c r="SZJ66" s="141"/>
      <c r="SZK66" s="142"/>
      <c r="SZL66" s="142"/>
      <c r="SZM66" s="143"/>
      <c r="SZN66" s="144"/>
      <c r="SZO66" s="144"/>
      <c r="SZP66" s="144"/>
      <c r="SZQ66" s="141"/>
      <c r="SZR66" s="141"/>
      <c r="SZS66" s="142"/>
      <c r="SZT66" s="142"/>
      <c r="SZU66" s="143"/>
      <c r="SZV66" s="144"/>
      <c r="SZW66" s="144"/>
      <c r="SZX66" s="144"/>
      <c r="SZY66" s="141"/>
      <c r="SZZ66" s="141"/>
      <c r="TAA66" s="142"/>
      <c r="TAB66" s="142"/>
      <c r="TAC66" s="143"/>
      <c r="TAD66" s="144"/>
      <c r="TAE66" s="144"/>
      <c r="TAF66" s="144"/>
      <c r="TAG66" s="141"/>
      <c r="TAH66" s="141"/>
      <c r="TAI66" s="142"/>
      <c r="TAJ66" s="142"/>
      <c r="TAK66" s="143"/>
      <c r="TAL66" s="144"/>
      <c r="TAM66" s="144"/>
      <c r="TAN66" s="144"/>
      <c r="TAO66" s="141"/>
      <c r="TAP66" s="141"/>
      <c r="TAQ66" s="142"/>
      <c r="TAR66" s="142"/>
      <c r="TAS66" s="143"/>
      <c r="TAT66" s="144"/>
      <c r="TAU66" s="144"/>
      <c r="TAV66" s="144"/>
      <c r="TAW66" s="141"/>
      <c r="TAX66" s="141"/>
      <c r="TAY66" s="142"/>
      <c r="TAZ66" s="142"/>
      <c r="TBA66" s="143"/>
      <c r="TBB66" s="144"/>
      <c r="TBC66" s="144"/>
      <c r="TBD66" s="144"/>
      <c r="TBE66" s="141"/>
      <c r="TBF66" s="141"/>
      <c r="TBG66" s="142"/>
      <c r="TBH66" s="142"/>
      <c r="TBI66" s="143"/>
      <c r="TBJ66" s="144"/>
      <c r="TBK66" s="144"/>
      <c r="TBL66" s="144"/>
      <c r="TBM66" s="141"/>
      <c r="TBN66" s="141"/>
      <c r="TBO66" s="142"/>
      <c r="TBP66" s="142"/>
      <c r="TBQ66" s="143"/>
      <c r="TBR66" s="144"/>
      <c r="TBS66" s="144"/>
      <c r="TBT66" s="144"/>
      <c r="TBU66" s="141"/>
      <c r="TBV66" s="141"/>
      <c r="TBW66" s="142"/>
      <c r="TBX66" s="142"/>
      <c r="TBY66" s="143"/>
      <c r="TBZ66" s="144"/>
      <c r="TCA66" s="144"/>
      <c r="TCB66" s="144"/>
      <c r="TCC66" s="141"/>
      <c r="TCD66" s="141"/>
      <c r="TCE66" s="142"/>
      <c r="TCF66" s="142"/>
      <c r="TCG66" s="143"/>
      <c r="TCH66" s="144"/>
      <c r="TCI66" s="144"/>
      <c r="TCJ66" s="144"/>
      <c r="TCK66" s="141"/>
      <c r="TCL66" s="141"/>
      <c r="TCM66" s="142"/>
      <c r="TCN66" s="142"/>
      <c r="TCO66" s="143"/>
      <c r="TCP66" s="144"/>
      <c r="TCQ66" s="144"/>
      <c r="TCR66" s="144"/>
      <c r="TCS66" s="141"/>
      <c r="TCT66" s="141"/>
      <c r="TCU66" s="142"/>
      <c r="TCV66" s="142"/>
      <c r="TCW66" s="143"/>
      <c r="TCX66" s="144"/>
      <c r="TCY66" s="144"/>
      <c r="TCZ66" s="144"/>
      <c r="TDA66" s="141"/>
      <c r="TDB66" s="141"/>
      <c r="TDC66" s="142"/>
      <c r="TDD66" s="142"/>
      <c r="TDE66" s="143"/>
      <c r="TDF66" s="144"/>
      <c r="TDG66" s="144"/>
      <c r="TDH66" s="144"/>
      <c r="TDI66" s="141"/>
      <c r="TDJ66" s="141"/>
      <c r="TDK66" s="142"/>
      <c r="TDL66" s="142"/>
      <c r="TDM66" s="143"/>
      <c r="TDN66" s="144"/>
      <c r="TDO66" s="144"/>
      <c r="TDP66" s="144"/>
      <c r="TDQ66" s="141"/>
      <c r="TDR66" s="141"/>
      <c r="TDS66" s="142"/>
      <c r="TDT66" s="142"/>
      <c r="TDU66" s="143"/>
      <c r="TDV66" s="144"/>
      <c r="TDW66" s="144"/>
      <c r="TDX66" s="144"/>
      <c r="TDY66" s="141"/>
      <c r="TDZ66" s="141"/>
      <c r="TEA66" s="142"/>
      <c r="TEB66" s="142"/>
      <c r="TEC66" s="143"/>
      <c r="TED66" s="144"/>
      <c r="TEE66" s="144"/>
      <c r="TEF66" s="144"/>
      <c r="TEG66" s="141"/>
      <c r="TEH66" s="141"/>
      <c r="TEI66" s="142"/>
      <c r="TEJ66" s="142"/>
      <c r="TEK66" s="143"/>
      <c r="TEL66" s="144"/>
      <c r="TEM66" s="144"/>
      <c r="TEN66" s="144"/>
      <c r="TEO66" s="141"/>
      <c r="TEP66" s="141"/>
      <c r="TEQ66" s="142"/>
      <c r="TER66" s="142"/>
      <c r="TES66" s="143"/>
      <c r="TET66" s="144"/>
      <c r="TEU66" s="144"/>
      <c r="TEV66" s="144"/>
      <c r="TEW66" s="141"/>
      <c r="TEX66" s="141"/>
      <c r="TEY66" s="142"/>
      <c r="TEZ66" s="142"/>
      <c r="TFA66" s="143"/>
      <c r="TFB66" s="144"/>
      <c r="TFC66" s="144"/>
      <c r="TFD66" s="144"/>
      <c r="TFE66" s="141"/>
      <c r="TFF66" s="141"/>
      <c r="TFG66" s="142"/>
      <c r="TFH66" s="142"/>
      <c r="TFI66" s="143"/>
      <c r="TFJ66" s="144"/>
      <c r="TFK66" s="144"/>
      <c r="TFL66" s="144"/>
      <c r="TFM66" s="141"/>
      <c r="TFN66" s="141"/>
      <c r="TFO66" s="142"/>
      <c r="TFP66" s="142"/>
      <c r="TFQ66" s="143"/>
      <c r="TFR66" s="144"/>
      <c r="TFS66" s="144"/>
      <c r="TFT66" s="144"/>
      <c r="TFU66" s="141"/>
      <c r="TFV66" s="141"/>
      <c r="TFW66" s="142"/>
      <c r="TFX66" s="142"/>
      <c r="TFY66" s="143"/>
      <c r="TFZ66" s="144"/>
      <c r="TGA66" s="144"/>
      <c r="TGB66" s="144"/>
      <c r="TGC66" s="141"/>
      <c r="TGD66" s="141"/>
      <c r="TGE66" s="142"/>
      <c r="TGF66" s="142"/>
      <c r="TGG66" s="143"/>
      <c r="TGH66" s="144"/>
      <c r="TGI66" s="144"/>
      <c r="TGJ66" s="144"/>
      <c r="TGK66" s="141"/>
      <c r="TGL66" s="141"/>
      <c r="TGM66" s="142"/>
      <c r="TGN66" s="142"/>
      <c r="TGO66" s="143"/>
      <c r="TGP66" s="144"/>
      <c r="TGQ66" s="144"/>
      <c r="TGR66" s="144"/>
      <c r="TGS66" s="141"/>
      <c r="TGT66" s="141"/>
      <c r="TGU66" s="142"/>
      <c r="TGV66" s="142"/>
      <c r="TGW66" s="143"/>
      <c r="TGX66" s="144"/>
      <c r="TGY66" s="144"/>
      <c r="TGZ66" s="144"/>
      <c r="THA66" s="141"/>
      <c r="THB66" s="141"/>
      <c r="THC66" s="142"/>
      <c r="THD66" s="142"/>
      <c r="THE66" s="143"/>
      <c r="THF66" s="144"/>
      <c r="THG66" s="144"/>
      <c r="THH66" s="144"/>
      <c r="THI66" s="141"/>
      <c r="THJ66" s="141"/>
      <c r="THK66" s="142"/>
      <c r="THL66" s="142"/>
      <c r="THM66" s="143"/>
      <c r="THN66" s="144"/>
      <c r="THO66" s="144"/>
      <c r="THP66" s="144"/>
      <c r="THQ66" s="141"/>
      <c r="THR66" s="141"/>
      <c r="THS66" s="142"/>
      <c r="THT66" s="142"/>
      <c r="THU66" s="143"/>
      <c r="THV66" s="144"/>
      <c r="THW66" s="144"/>
      <c r="THX66" s="144"/>
      <c r="THY66" s="141"/>
      <c r="THZ66" s="141"/>
      <c r="TIA66" s="142"/>
      <c r="TIB66" s="142"/>
      <c r="TIC66" s="143"/>
      <c r="TID66" s="144"/>
      <c r="TIE66" s="144"/>
      <c r="TIF66" s="144"/>
      <c r="TIG66" s="141"/>
      <c r="TIH66" s="141"/>
      <c r="TII66" s="142"/>
      <c r="TIJ66" s="142"/>
      <c r="TIK66" s="143"/>
      <c r="TIL66" s="144"/>
      <c r="TIM66" s="144"/>
      <c r="TIN66" s="144"/>
      <c r="TIO66" s="141"/>
      <c r="TIP66" s="141"/>
      <c r="TIQ66" s="142"/>
      <c r="TIR66" s="142"/>
      <c r="TIS66" s="143"/>
      <c r="TIT66" s="144"/>
      <c r="TIU66" s="144"/>
      <c r="TIV66" s="144"/>
      <c r="TIW66" s="141"/>
      <c r="TIX66" s="141"/>
      <c r="TIY66" s="142"/>
      <c r="TIZ66" s="142"/>
      <c r="TJA66" s="143"/>
      <c r="TJB66" s="144"/>
      <c r="TJC66" s="144"/>
      <c r="TJD66" s="144"/>
      <c r="TJE66" s="141"/>
      <c r="TJF66" s="141"/>
      <c r="TJG66" s="142"/>
      <c r="TJH66" s="142"/>
      <c r="TJI66" s="143"/>
      <c r="TJJ66" s="144"/>
      <c r="TJK66" s="144"/>
      <c r="TJL66" s="144"/>
      <c r="TJM66" s="141"/>
      <c r="TJN66" s="141"/>
      <c r="TJO66" s="142"/>
      <c r="TJP66" s="142"/>
      <c r="TJQ66" s="143"/>
      <c r="TJR66" s="144"/>
      <c r="TJS66" s="144"/>
      <c r="TJT66" s="144"/>
      <c r="TJU66" s="141"/>
      <c r="TJV66" s="141"/>
      <c r="TJW66" s="142"/>
      <c r="TJX66" s="142"/>
      <c r="TJY66" s="143"/>
      <c r="TJZ66" s="144"/>
      <c r="TKA66" s="144"/>
      <c r="TKB66" s="144"/>
      <c r="TKC66" s="141"/>
      <c r="TKD66" s="141"/>
      <c r="TKE66" s="142"/>
      <c r="TKF66" s="142"/>
      <c r="TKG66" s="143"/>
      <c r="TKH66" s="144"/>
      <c r="TKI66" s="144"/>
      <c r="TKJ66" s="144"/>
      <c r="TKK66" s="141"/>
      <c r="TKL66" s="141"/>
      <c r="TKM66" s="142"/>
      <c r="TKN66" s="142"/>
      <c r="TKO66" s="143"/>
      <c r="TKP66" s="144"/>
      <c r="TKQ66" s="144"/>
      <c r="TKR66" s="144"/>
      <c r="TKS66" s="141"/>
      <c r="TKT66" s="141"/>
      <c r="TKU66" s="142"/>
      <c r="TKV66" s="142"/>
      <c r="TKW66" s="143"/>
      <c r="TKX66" s="144"/>
      <c r="TKY66" s="144"/>
      <c r="TKZ66" s="144"/>
      <c r="TLA66" s="141"/>
      <c r="TLB66" s="141"/>
      <c r="TLC66" s="142"/>
      <c r="TLD66" s="142"/>
      <c r="TLE66" s="143"/>
      <c r="TLF66" s="144"/>
      <c r="TLG66" s="144"/>
      <c r="TLH66" s="144"/>
      <c r="TLI66" s="141"/>
      <c r="TLJ66" s="141"/>
      <c r="TLK66" s="142"/>
      <c r="TLL66" s="142"/>
      <c r="TLM66" s="143"/>
      <c r="TLN66" s="144"/>
      <c r="TLO66" s="144"/>
      <c r="TLP66" s="144"/>
      <c r="TLQ66" s="141"/>
      <c r="TLR66" s="141"/>
      <c r="TLS66" s="142"/>
      <c r="TLT66" s="142"/>
      <c r="TLU66" s="143"/>
      <c r="TLV66" s="144"/>
      <c r="TLW66" s="144"/>
      <c r="TLX66" s="144"/>
      <c r="TLY66" s="141"/>
      <c r="TLZ66" s="141"/>
      <c r="TMA66" s="142"/>
      <c r="TMB66" s="142"/>
      <c r="TMC66" s="143"/>
      <c r="TMD66" s="144"/>
      <c r="TME66" s="144"/>
      <c r="TMF66" s="144"/>
      <c r="TMG66" s="141"/>
      <c r="TMH66" s="141"/>
      <c r="TMI66" s="142"/>
      <c r="TMJ66" s="142"/>
      <c r="TMK66" s="143"/>
      <c r="TML66" s="144"/>
      <c r="TMM66" s="144"/>
      <c r="TMN66" s="144"/>
      <c r="TMO66" s="141"/>
      <c r="TMP66" s="141"/>
      <c r="TMQ66" s="142"/>
      <c r="TMR66" s="142"/>
      <c r="TMS66" s="143"/>
      <c r="TMT66" s="144"/>
      <c r="TMU66" s="144"/>
      <c r="TMV66" s="144"/>
      <c r="TMW66" s="141"/>
      <c r="TMX66" s="141"/>
      <c r="TMY66" s="142"/>
      <c r="TMZ66" s="142"/>
      <c r="TNA66" s="143"/>
      <c r="TNB66" s="144"/>
      <c r="TNC66" s="144"/>
      <c r="TND66" s="144"/>
      <c r="TNE66" s="141"/>
      <c r="TNF66" s="141"/>
      <c r="TNG66" s="142"/>
      <c r="TNH66" s="142"/>
      <c r="TNI66" s="143"/>
      <c r="TNJ66" s="144"/>
      <c r="TNK66" s="144"/>
      <c r="TNL66" s="144"/>
      <c r="TNM66" s="141"/>
      <c r="TNN66" s="141"/>
      <c r="TNO66" s="142"/>
      <c r="TNP66" s="142"/>
      <c r="TNQ66" s="143"/>
      <c r="TNR66" s="144"/>
      <c r="TNS66" s="144"/>
      <c r="TNT66" s="144"/>
      <c r="TNU66" s="141"/>
      <c r="TNV66" s="141"/>
      <c r="TNW66" s="142"/>
      <c r="TNX66" s="142"/>
      <c r="TNY66" s="143"/>
      <c r="TNZ66" s="144"/>
      <c r="TOA66" s="144"/>
      <c r="TOB66" s="144"/>
      <c r="TOC66" s="141"/>
      <c r="TOD66" s="141"/>
      <c r="TOE66" s="142"/>
      <c r="TOF66" s="142"/>
      <c r="TOG66" s="143"/>
      <c r="TOH66" s="144"/>
      <c r="TOI66" s="144"/>
      <c r="TOJ66" s="144"/>
      <c r="TOK66" s="141"/>
      <c r="TOL66" s="141"/>
      <c r="TOM66" s="142"/>
      <c r="TON66" s="142"/>
      <c r="TOO66" s="143"/>
      <c r="TOP66" s="144"/>
      <c r="TOQ66" s="144"/>
      <c r="TOR66" s="144"/>
      <c r="TOS66" s="141"/>
      <c r="TOT66" s="141"/>
      <c r="TOU66" s="142"/>
      <c r="TOV66" s="142"/>
      <c r="TOW66" s="143"/>
      <c r="TOX66" s="144"/>
      <c r="TOY66" s="144"/>
      <c r="TOZ66" s="144"/>
      <c r="TPA66" s="141"/>
      <c r="TPB66" s="141"/>
      <c r="TPC66" s="142"/>
      <c r="TPD66" s="142"/>
      <c r="TPE66" s="143"/>
      <c r="TPF66" s="144"/>
      <c r="TPG66" s="144"/>
      <c r="TPH66" s="144"/>
      <c r="TPI66" s="141"/>
      <c r="TPJ66" s="141"/>
      <c r="TPK66" s="142"/>
      <c r="TPL66" s="142"/>
      <c r="TPM66" s="143"/>
      <c r="TPN66" s="144"/>
      <c r="TPO66" s="144"/>
      <c r="TPP66" s="144"/>
      <c r="TPQ66" s="141"/>
      <c r="TPR66" s="141"/>
      <c r="TPS66" s="142"/>
      <c r="TPT66" s="142"/>
      <c r="TPU66" s="143"/>
      <c r="TPV66" s="144"/>
      <c r="TPW66" s="144"/>
      <c r="TPX66" s="144"/>
      <c r="TPY66" s="141"/>
      <c r="TPZ66" s="141"/>
      <c r="TQA66" s="142"/>
      <c r="TQB66" s="142"/>
      <c r="TQC66" s="143"/>
      <c r="TQD66" s="144"/>
      <c r="TQE66" s="144"/>
      <c r="TQF66" s="144"/>
      <c r="TQG66" s="141"/>
      <c r="TQH66" s="141"/>
      <c r="TQI66" s="142"/>
      <c r="TQJ66" s="142"/>
      <c r="TQK66" s="143"/>
      <c r="TQL66" s="144"/>
      <c r="TQM66" s="144"/>
      <c r="TQN66" s="144"/>
      <c r="TQO66" s="141"/>
      <c r="TQP66" s="141"/>
      <c r="TQQ66" s="142"/>
      <c r="TQR66" s="142"/>
      <c r="TQS66" s="143"/>
      <c r="TQT66" s="144"/>
      <c r="TQU66" s="144"/>
      <c r="TQV66" s="144"/>
      <c r="TQW66" s="141"/>
      <c r="TQX66" s="141"/>
      <c r="TQY66" s="142"/>
      <c r="TQZ66" s="142"/>
      <c r="TRA66" s="143"/>
      <c r="TRB66" s="144"/>
      <c r="TRC66" s="144"/>
      <c r="TRD66" s="144"/>
      <c r="TRE66" s="141"/>
      <c r="TRF66" s="141"/>
      <c r="TRG66" s="142"/>
      <c r="TRH66" s="142"/>
      <c r="TRI66" s="143"/>
      <c r="TRJ66" s="144"/>
      <c r="TRK66" s="144"/>
      <c r="TRL66" s="144"/>
      <c r="TRM66" s="141"/>
      <c r="TRN66" s="141"/>
      <c r="TRO66" s="142"/>
      <c r="TRP66" s="142"/>
      <c r="TRQ66" s="143"/>
      <c r="TRR66" s="144"/>
      <c r="TRS66" s="144"/>
      <c r="TRT66" s="144"/>
      <c r="TRU66" s="141"/>
      <c r="TRV66" s="141"/>
      <c r="TRW66" s="142"/>
      <c r="TRX66" s="142"/>
      <c r="TRY66" s="143"/>
      <c r="TRZ66" s="144"/>
      <c r="TSA66" s="144"/>
      <c r="TSB66" s="144"/>
      <c r="TSC66" s="141"/>
      <c r="TSD66" s="141"/>
      <c r="TSE66" s="142"/>
      <c r="TSF66" s="142"/>
      <c r="TSG66" s="143"/>
      <c r="TSH66" s="144"/>
      <c r="TSI66" s="144"/>
      <c r="TSJ66" s="144"/>
      <c r="TSK66" s="141"/>
      <c r="TSL66" s="141"/>
      <c r="TSM66" s="142"/>
      <c r="TSN66" s="142"/>
      <c r="TSO66" s="143"/>
      <c r="TSP66" s="144"/>
      <c r="TSQ66" s="144"/>
      <c r="TSR66" s="144"/>
      <c r="TSS66" s="141"/>
      <c r="TST66" s="141"/>
      <c r="TSU66" s="142"/>
      <c r="TSV66" s="142"/>
      <c r="TSW66" s="143"/>
      <c r="TSX66" s="144"/>
      <c r="TSY66" s="144"/>
      <c r="TSZ66" s="144"/>
      <c r="TTA66" s="141"/>
      <c r="TTB66" s="141"/>
      <c r="TTC66" s="142"/>
      <c r="TTD66" s="142"/>
      <c r="TTE66" s="143"/>
      <c r="TTF66" s="144"/>
      <c r="TTG66" s="144"/>
      <c r="TTH66" s="144"/>
      <c r="TTI66" s="141"/>
      <c r="TTJ66" s="141"/>
      <c r="TTK66" s="142"/>
      <c r="TTL66" s="142"/>
      <c r="TTM66" s="143"/>
      <c r="TTN66" s="144"/>
      <c r="TTO66" s="144"/>
      <c r="TTP66" s="144"/>
      <c r="TTQ66" s="141"/>
      <c r="TTR66" s="141"/>
      <c r="TTS66" s="142"/>
      <c r="TTT66" s="142"/>
      <c r="TTU66" s="143"/>
      <c r="TTV66" s="144"/>
      <c r="TTW66" s="144"/>
      <c r="TTX66" s="144"/>
      <c r="TTY66" s="141"/>
      <c r="TTZ66" s="141"/>
      <c r="TUA66" s="142"/>
      <c r="TUB66" s="142"/>
      <c r="TUC66" s="143"/>
      <c r="TUD66" s="144"/>
      <c r="TUE66" s="144"/>
      <c r="TUF66" s="144"/>
      <c r="TUG66" s="141"/>
      <c r="TUH66" s="141"/>
      <c r="TUI66" s="142"/>
      <c r="TUJ66" s="142"/>
      <c r="TUK66" s="143"/>
      <c r="TUL66" s="144"/>
      <c r="TUM66" s="144"/>
      <c r="TUN66" s="144"/>
      <c r="TUO66" s="141"/>
      <c r="TUP66" s="141"/>
      <c r="TUQ66" s="142"/>
      <c r="TUR66" s="142"/>
      <c r="TUS66" s="143"/>
      <c r="TUT66" s="144"/>
      <c r="TUU66" s="144"/>
      <c r="TUV66" s="144"/>
      <c r="TUW66" s="141"/>
      <c r="TUX66" s="141"/>
      <c r="TUY66" s="142"/>
      <c r="TUZ66" s="142"/>
      <c r="TVA66" s="143"/>
      <c r="TVB66" s="144"/>
      <c r="TVC66" s="144"/>
      <c r="TVD66" s="144"/>
      <c r="TVE66" s="141"/>
      <c r="TVF66" s="141"/>
      <c r="TVG66" s="142"/>
      <c r="TVH66" s="142"/>
      <c r="TVI66" s="143"/>
      <c r="TVJ66" s="144"/>
      <c r="TVK66" s="144"/>
      <c r="TVL66" s="144"/>
      <c r="TVM66" s="141"/>
      <c r="TVN66" s="141"/>
      <c r="TVO66" s="142"/>
      <c r="TVP66" s="142"/>
      <c r="TVQ66" s="143"/>
      <c r="TVR66" s="144"/>
      <c r="TVS66" s="144"/>
      <c r="TVT66" s="144"/>
      <c r="TVU66" s="141"/>
      <c r="TVV66" s="141"/>
      <c r="TVW66" s="142"/>
      <c r="TVX66" s="142"/>
      <c r="TVY66" s="143"/>
      <c r="TVZ66" s="144"/>
      <c r="TWA66" s="144"/>
      <c r="TWB66" s="144"/>
      <c r="TWC66" s="141"/>
      <c r="TWD66" s="141"/>
      <c r="TWE66" s="142"/>
      <c r="TWF66" s="142"/>
      <c r="TWG66" s="143"/>
      <c r="TWH66" s="144"/>
      <c r="TWI66" s="144"/>
      <c r="TWJ66" s="144"/>
      <c r="TWK66" s="141"/>
      <c r="TWL66" s="141"/>
      <c r="TWM66" s="142"/>
      <c r="TWN66" s="142"/>
      <c r="TWO66" s="143"/>
      <c r="TWP66" s="144"/>
      <c r="TWQ66" s="144"/>
      <c r="TWR66" s="144"/>
      <c r="TWS66" s="141"/>
      <c r="TWT66" s="141"/>
      <c r="TWU66" s="142"/>
      <c r="TWV66" s="142"/>
      <c r="TWW66" s="143"/>
      <c r="TWX66" s="144"/>
      <c r="TWY66" s="144"/>
      <c r="TWZ66" s="144"/>
      <c r="TXA66" s="141"/>
      <c r="TXB66" s="141"/>
      <c r="TXC66" s="142"/>
      <c r="TXD66" s="142"/>
      <c r="TXE66" s="143"/>
      <c r="TXF66" s="144"/>
      <c r="TXG66" s="144"/>
      <c r="TXH66" s="144"/>
      <c r="TXI66" s="141"/>
      <c r="TXJ66" s="141"/>
      <c r="TXK66" s="142"/>
      <c r="TXL66" s="142"/>
      <c r="TXM66" s="143"/>
      <c r="TXN66" s="144"/>
      <c r="TXO66" s="144"/>
      <c r="TXP66" s="144"/>
      <c r="TXQ66" s="141"/>
      <c r="TXR66" s="141"/>
      <c r="TXS66" s="142"/>
      <c r="TXT66" s="142"/>
      <c r="TXU66" s="143"/>
      <c r="TXV66" s="144"/>
      <c r="TXW66" s="144"/>
      <c r="TXX66" s="144"/>
      <c r="TXY66" s="141"/>
      <c r="TXZ66" s="141"/>
      <c r="TYA66" s="142"/>
      <c r="TYB66" s="142"/>
      <c r="TYC66" s="143"/>
      <c r="TYD66" s="144"/>
      <c r="TYE66" s="144"/>
      <c r="TYF66" s="144"/>
      <c r="TYG66" s="141"/>
      <c r="TYH66" s="141"/>
      <c r="TYI66" s="142"/>
      <c r="TYJ66" s="142"/>
      <c r="TYK66" s="143"/>
      <c r="TYL66" s="144"/>
      <c r="TYM66" s="144"/>
      <c r="TYN66" s="144"/>
      <c r="TYO66" s="141"/>
      <c r="TYP66" s="141"/>
      <c r="TYQ66" s="142"/>
      <c r="TYR66" s="142"/>
      <c r="TYS66" s="143"/>
      <c r="TYT66" s="144"/>
      <c r="TYU66" s="144"/>
      <c r="TYV66" s="144"/>
      <c r="TYW66" s="141"/>
      <c r="TYX66" s="141"/>
      <c r="TYY66" s="142"/>
      <c r="TYZ66" s="142"/>
      <c r="TZA66" s="143"/>
      <c r="TZB66" s="144"/>
      <c r="TZC66" s="144"/>
      <c r="TZD66" s="144"/>
      <c r="TZE66" s="141"/>
      <c r="TZF66" s="141"/>
      <c r="TZG66" s="142"/>
      <c r="TZH66" s="142"/>
      <c r="TZI66" s="143"/>
      <c r="TZJ66" s="144"/>
      <c r="TZK66" s="144"/>
      <c r="TZL66" s="144"/>
      <c r="TZM66" s="141"/>
      <c r="TZN66" s="141"/>
      <c r="TZO66" s="142"/>
      <c r="TZP66" s="142"/>
      <c r="TZQ66" s="143"/>
      <c r="TZR66" s="144"/>
      <c r="TZS66" s="144"/>
      <c r="TZT66" s="144"/>
      <c r="TZU66" s="141"/>
      <c r="TZV66" s="141"/>
      <c r="TZW66" s="142"/>
      <c r="TZX66" s="142"/>
      <c r="TZY66" s="143"/>
      <c r="TZZ66" s="144"/>
      <c r="UAA66" s="144"/>
      <c r="UAB66" s="144"/>
      <c r="UAC66" s="141"/>
      <c r="UAD66" s="141"/>
      <c r="UAE66" s="142"/>
      <c r="UAF66" s="142"/>
      <c r="UAG66" s="143"/>
      <c r="UAH66" s="144"/>
      <c r="UAI66" s="144"/>
      <c r="UAJ66" s="144"/>
      <c r="UAK66" s="141"/>
      <c r="UAL66" s="141"/>
      <c r="UAM66" s="142"/>
      <c r="UAN66" s="142"/>
      <c r="UAO66" s="143"/>
      <c r="UAP66" s="144"/>
      <c r="UAQ66" s="144"/>
      <c r="UAR66" s="144"/>
      <c r="UAS66" s="141"/>
      <c r="UAT66" s="141"/>
      <c r="UAU66" s="142"/>
      <c r="UAV66" s="142"/>
      <c r="UAW66" s="143"/>
      <c r="UAX66" s="144"/>
      <c r="UAY66" s="144"/>
      <c r="UAZ66" s="144"/>
      <c r="UBA66" s="141"/>
      <c r="UBB66" s="141"/>
      <c r="UBC66" s="142"/>
      <c r="UBD66" s="142"/>
      <c r="UBE66" s="143"/>
      <c r="UBF66" s="144"/>
      <c r="UBG66" s="144"/>
      <c r="UBH66" s="144"/>
      <c r="UBI66" s="141"/>
      <c r="UBJ66" s="141"/>
      <c r="UBK66" s="142"/>
      <c r="UBL66" s="142"/>
      <c r="UBM66" s="143"/>
      <c r="UBN66" s="144"/>
      <c r="UBO66" s="144"/>
      <c r="UBP66" s="144"/>
      <c r="UBQ66" s="141"/>
      <c r="UBR66" s="141"/>
      <c r="UBS66" s="142"/>
      <c r="UBT66" s="142"/>
      <c r="UBU66" s="143"/>
      <c r="UBV66" s="144"/>
      <c r="UBW66" s="144"/>
      <c r="UBX66" s="144"/>
      <c r="UBY66" s="141"/>
      <c r="UBZ66" s="141"/>
      <c r="UCA66" s="142"/>
      <c r="UCB66" s="142"/>
      <c r="UCC66" s="143"/>
      <c r="UCD66" s="144"/>
      <c r="UCE66" s="144"/>
      <c r="UCF66" s="144"/>
      <c r="UCG66" s="141"/>
      <c r="UCH66" s="141"/>
      <c r="UCI66" s="142"/>
      <c r="UCJ66" s="142"/>
      <c r="UCK66" s="143"/>
      <c r="UCL66" s="144"/>
      <c r="UCM66" s="144"/>
      <c r="UCN66" s="144"/>
      <c r="UCO66" s="141"/>
      <c r="UCP66" s="141"/>
      <c r="UCQ66" s="142"/>
      <c r="UCR66" s="142"/>
      <c r="UCS66" s="143"/>
      <c r="UCT66" s="144"/>
      <c r="UCU66" s="144"/>
      <c r="UCV66" s="144"/>
      <c r="UCW66" s="141"/>
      <c r="UCX66" s="141"/>
      <c r="UCY66" s="142"/>
      <c r="UCZ66" s="142"/>
      <c r="UDA66" s="143"/>
      <c r="UDB66" s="144"/>
      <c r="UDC66" s="144"/>
      <c r="UDD66" s="144"/>
      <c r="UDE66" s="141"/>
      <c r="UDF66" s="141"/>
      <c r="UDG66" s="142"/>
      <c r="UDH66" s="142"/>
      <c r="UDI66" s="143"/>
      <c r="UDJ66" s="144"/>
      <c r="UDK66" s="144"/>
      <c r="UDL66" s="144"/>
      <c r="UDM66" s="141"/>
      <c r="UDN66" s="141"/>
      <c r="UDO66" s="142"/>
      <c r="UDP66" s="142"/>
      <c r="UDQ66" s="143"/>
      <c r="UDR66" s="144"/>
      <c r="UDS66" s="144"/>
      <c r="UDT66" s="144"/>
      <c r="UDU66" s="141"/>
      <c r="UDV66" s="141"/>
      <c r="UDW66" s="142"/>
      <c r="UDX66" s="142"/>
      <c r="UDY66" s="143"/>
      <c r="UDZ66" s="144"/>
      <c r="UEA66" s="144"/>
      <c r="UEB66" s="144"/>
      <c r="UEC66" s="141"/>
      <c r="UED66" s="141"/>
      <c r="UEE66" s="142"/>
      <c r="UEF66" s="142"/>
      <c r="UEG66" s="143"/>
      <c r="UEH66" s="144"/>
      <c r="UEI66" s="144"/>
      <c r="UEJ66" s="144"/>
      <c r="UEK66" s="141"/>
      <c r="UEL66" s="141"/>
      <c r="UEM66" s="142"/>
      <c r="UEN66" s="142"/>
      <c r="UEO66" s="143"/>
      <c r="UEP66" s="144"/>
      <c r="UEQ66" s="144"/>
      <c r="UER66" s="144"/>
      <c r="UES66" s="141"/>
      <c r="UET66" s="141"/>
      <c r="UEU66" s="142"/>
      <c r="UEV66" s="142"/>
      <c r="UEW66" s="143"/>
      <c r="UEX66" s="144"/>
      <c r="UEY66" s="144"/>
      <c r="UEZ66" s="144"/>
      <c r="UFA66" s="141"/>
      <c r="UFB66" s="141"/>
      <c r="UFC66" s="142"/>
      <c r="UFD66" s="142"/>
      <c r="UFE66" s="143"/>
      <c r="UFF66" s="144"/>
      <c r="UFG66" s="144"/>
      <c r="UFH66" s="144"/>
      <c r="UFI66" s="141"/>
      <c r="UFJ66" s="141"/>
      <c r="UFK66" s="142"/>
      <c r="UFL66" s="142"/>
      <c r="UFM66" s="143"/>
      <c r="UFN66" s="144"/>
      <c r="UFO66" s="144"/>
      <c r="UFP66" s="144"/>
      <c r="UFQ66" s="141"/>
      <c r="UFR66" s="141"/>
      <c r="UFS66" s="142"/>
      <c r="UFT66" s="142"/>
      <c r="UFU66" s="143"/>
      <c r="UFV66" s="144"/>
      <c r="UFW66" s="144"/>
      <c r="UFX66" s="144"/>
      <c r="UFY66" s="141"/>
      <c r="UFZ66" s="141"/>
      <c r="UGA66" s="142"/>
      <c r="UGB66" s="142"/>
      <c r="UGC66" s="143"/>
      <c r="UGD66" s="144"/>
      <c r="UGE66" s="144"/>
      <c r="UGF66" s="144"/>
      <c r="UGG66" s="141"/>
      <c r="UGH66" s="141"/>
      <c r="UGI66" s="142"/>
      <c r="UGJ66" s="142"/>
      <c r="UGK66" s="143"/>
      <c r="UGL66" s="144"/>
      <c r="UGM66" s="144"/>
      <c r="UGN66" s="144"/>
      <c r="UGO66" s="141"/>
      <c r="UGP66" s="141"/>
      <c r="UGQ66" s="142"/>
      <c r="UGR66" s="142"/>
      <c r="UGS66" s="143"/>
      <c r="UGT66" s="144"/>
      <c r="UGU66" s="144"/>
      <c r="UGV66" s="144"/>
      <c r="UGW66" s="141"/>
      <c r="UGX66" s="141"/>
      <c r="UGY66" s="142"/>
      <c r="UGZ66" s="142"/>
      <c r="UHA66" s="143"/>
      <c r="UHB66" s="144"/>
      <c r="UHC66" s="144"/>
      <c r="UHD66" s="144"/>
      <c r="UHE66" s="141"/>
      <c r="UHF66" s="141"/>
      <c r="UHG66" s="142"/>
      <c r="UHH66" s="142"/>
      <c r="UHI66" s="143"/>
      <c r="UHJ66" s="144"/>
      <c r="UHK66" s="144"/>
      <c r="UHL66" s="144"/>
      <c r="UHM66" s="141"/>
      <c r="UHN66" s="141"/>
      <c r="UHO66" s="142"/>
      <c r="UHP66" s="142"/>
      <c r="UHQ66" s="143"/>
      <c r="UHR66" s="144"/>
      <c r="UHS66" s="144"/>
      <c r="UHT66" s="144"/>
      <c r="UHU66" s="141"/>
      <c r="UHV66" s="141"/>
      <c r="UHW66" s="142"/>
      <c r="UHX66" s="142"/>
      <c r="UHY66" s="143"/>
      <c r="UHZ66" s="144"/>
      <c r="UIA66" s="144"/>
      <c r="UIB66" s="144"/>
      <c r="UIC66" s="141"/>
      <c r="UID66" s="141"/>
      <c r="UIE66" s="142"/>
      <c r="UIF66" s="142"/>
      <c r="UIG66" s="143"/>
      <c r="UIH66" s="144"/>
      <c r="UII66" s="144"/>
      <c r="UIJ66" s="144"/>
      <c r="UIK66" s="141"/>
      <c r="UIL66" s="141"/>
      <c r="UIM66" s="142"/>
      <c r="UIN66" s="142"/>
      <c r="UIO66" s="143"/>
      <c r="UIP66" s="144"/>
      <c r="UIQ66" s="144"/>
      <c r="UIR66" s="144"/>
      <c r="UIS66" s="141"/>
      <c r="UIT66" s="141"/>
      <c r="UIU66" s="142"/>
      <c r="UIV66" s="142"/>
      <c r="UIW66" s="143"/>
      <c r="UIX66" s="144"/>
      <c r="UIY66" s="144"/>
      <c r="UIZ66" s="144"/>
      <c r="UJA66" s="141"/>
      <c r="UJB66" s="141"/>
      <c r="UJC66" s="142"/>
      <c r="UJD66" s="142"/>
      <c r="UJE66" s="143"/>
      <c r="UJF66" s="144"/>
      <c r="UJG66" s="144"/>
      <c r="UJH66" s="144"/>
      <c r="UJI66" s="141"/>
      <c r="UJJ66" s="141"/>
      <c r="UJK66" s="142"/>
      <c r="UJL66" s="142"/>
      <c r="UJM66" s="143"/>
      <c r="UJN66" s="144"/>
      <c r="UJO66" s="144"/>
      <c r="UJP66" s="144"/>
      <c r="UJQ66" s="141"/>
      <c r="UJR66" s="141"/>
      <c r="UJS66" s="142"/>
      <c r="UJT66" s="142"/>
      <c r="UJU66" s="143"/>
      <c r="UJV66" s="144"/>
      <c r="UJW66" s="144"/>
      <c r="UJX66" s="144"/>
      <c r="UJY66" s="141"/>
      <c r="UJZ66" s="141"/>
      <c r="UKA66" s="142"/>
      <c r="UKB66" s="142"/>
      <c r="UKC66" s="143"/>
      <c r="UKD66" s="144"/>
      <c r="UKE66" s="144"/>
      <c r="UKF66" s="144"/>
      <c r="UKG66" s="141"/>
      <c r="UKH66" s="141"/>
      <c r="UKI66" s="142"/>
      <c r="UKJ66" s="142"/>
      <c r="UKK66" s="143"/>
      <c r="UKL66" s="144"/>
      <c r="UKM66" s="144"/>
      <c r="UKN66" s="144"/>
      <c r="UKO66" s="141"/>
      <c r="UKP66" s="141"/>
      <c r="UKQ66" s="142"/>
      <c r="UKR66" s="142"/>
      <c r="UKS66" s="143"/>
      <c r="UKT66" s="144"/>
      <c r="UKU66" s="144"/>
      <c r="UKV66" s="144"/>
      <c r="UKW66" s="141"/>
      <c r="UKX66" s="141"/>
      <c r="UKY66" s="142"/>
      <c r="UKZ66" s="142"/>
      <c r="ULA66" s="143"/>
      <c r="ULB66" s="144"/>
      <c r="ULC66" s="144"/>
      <c r="ULD66" s="144"/>
      <c r="ULE66" s="141"/>
      <c r="ULF66" s="141"/>
      <c r="ULG66" s="142"/>
      <c r="ULH66" s="142"/>
      <c r="ULI66" s="143"/>
      <c r="ULJ66" s="144"/>
      <c r="ULK66" s="144"/>
      <c r="ULL66" s="144"/>
      <c r="ULM66" s="141"/>
      <c r="ULN66" s="141"/>
      <c r="ULO66" s="142"/>
      <c r="ULP66" s="142"/>
      <c r="ULQ66" s="143"/>
      <c r="ULR66" s="144"/>
      <c r="ULS66" s="144"/>
      <c r="ULT66" s="144"/>
      <c r="ULU66" s="141"/>
      <c r="ULV66" s="141"/>
      <c r="ULW66" s="142"/>
      <c r="ULX66" s="142"/>
      <c r="ULY66" s="143"/>
      <c r="ULZ66" s="144"/>
      <c r="UMA66" s="144"/>
      <c r="UMB66" s="144"/>
      <c r="UMC66" s="141"/>
      <c r="UMD66" s="141"/>
      <c r="UME66" s="142"/>
      <c r="UMF66" s="142"/>
      <c r="UMG66" s="143"/>
      <c r="UMH66" s="144"/>
      <c r="UMI66" s="144"/>
      <c r="UMJ66" s="144"/>
      <c r="UMK66" s="141"/>
      <c r="UML66" s="141"/>
      <c r="UMM66" s="142"/>
      <c r="UMN66" s="142"/>
      <c r="UMO66" s="143"/>
      <c r="UMP66" s="144"/>
      <c r="UMQ66" s="144"/>
      <c r="UMR66" s="144"/>
      <c r="UMS66" s="141"/>
      <c r="UMT66" s="141"/>
      <c r="UMU66" s="142"/>
      <c r="UMV66" s="142"/>
      <c r="UMW66" s="143"/>
      <c r="UMX66" s="144"/>
      <c r="UMY66" s="144"/>
      <c r="UMZ66" s="144"/>
      <c r="UNA66" s="141"/>
      <c r="UNB66" s="141"/>
      <c r="UNC66" s="142"/>
      <c r="UND66" s="142"/>
      <c r="UNE66" s="143"/>
      <c r="UNF66" s="144"/>
      <c r="UNG66" s="144"/>
      <c r="UNH66" s="144"/>
      <c r="UNI66" s="141"/>
      <c r="UNJ66" s="141"/>
      <c r="UNK66" s="142"/>
      <c r="UNL66" s="142"/>
      <c r="UNM66" s="143"/>
      <c r="UNN66" s="144"/>
      <c r="UNO66" s="144"/>
      <c r="UNP66" s="144"/>
      <c r="UNQ66" s="141"/>
      <c r="UNR66" s="141"/>
      <c r="UNS66" s="142"/>
      <c r="UNT66" s="142"/>
      <c r="UNU66" s="143"/>
      <c r="UNV66" s="144"/>
      <c r="UNW66" s="144"/>
      <c r="UNX66" s="144"/>
      <c r="UNY66" s="141"/>
      <c r="UNZ66" s="141"/>
      <c r="UOA66" s="142"/>
      <c r="UOB66" s="142"/>
      <c r="UOC66" s="143"/>
      <c r="UOD66" s="144"/>
      <c r="UOE66" s="144"/>
      <c r="UOF66" s="144"/>
      <c r="UOG66" s="141"/>
      <c r="UOH66" s="141"/>
      <c r="UOI66" s="142"/>
      <c r="UOJ66" s="142"/>
      <c r="UOK66" s="143"/>
      <c r="UOL66" s="144"/>
      <c r="UOM66" s="144"/>
      <c r="UON66" s="144"/>
      <c r="UOO66" s="141"/>
      <c r="UOP66" s="141"/>
      <c r="UOQ66" s="142"/>
      <c r="UOR66" s="142"/>
      <c r="UOS66" s="143"/>
      <c r="UOT66" s="144"/>
      <c r="UOU66" s="144"/>
      <c r="UOV66" s="144"/>
      <c r="UOW66" s="141"/>
      <c r="UOX66" s="141"/>
      <c r="UOY66" s="142"/>
      <c r="UOZ66" s="142"/>
      <c r="UPA66" s="143"/>
      <c r="UPB66" s="144"/>
      <c r="UPC66" s="144"/>
      <c r="UPD66" s="144"/>
      <c r="UPE66" s="141"/>
      <c r="UPF66" s="141"/>
      <c r="UPG66" s="142"/>
      <c r="UPH66" s="142"/>
      <c r="UPI66" s="143"/>
      <c r="UPJ66" s="144"/>
      <c r="UPK66" s="144"/>
      <c r="UPL66" s="144"/>
      <c r="UPM66" s="141"/>
      <c r="UPN66" s="141"/>
      <c r="UPO66" s="142"/>
      <c r="UPP66" s="142"/>
      <c r="UPQ66" s="143"/>
      <c r="UPR66" s="144"/>
      <c r="UPS66" s="144"/>
      <c r="UPT66" s="144"/>
      <c r="UPU66" s="141"/>
      <c r="UPV66" s="141"/>
      <c r="UPW66" s="142"/>
      <c r="UPX66" s="142"/>
      <c r="UPY66" s="143"/>
      <c r="UPZ66" s="144"/>
      <c r="UQA66" s="144"/>
      <c r="UQB66" s="144"/>
      <c r="UQC66" s="141"/>
      <c r="UQD66" s="141"/>
      <c r="UQE66" s="142"/>
      <c r="UQF66" s="142"/>
      <c r="UQG66" s="143"/>
      <c r="UQH66" s="144"/>
      <c r="UQI66" s="144"/>
      <c r="UQJ66" s="144"/>
      <c r="UQK66" s="141"/>
      <c r="UQL66" s="141"/>
      <c r="UQM66" s="142"/>
      <c r="UQN66" s="142"/>
      <c r="UQO66" s="143"/>
      <c r="UQP66" s="144"/>
      <c r="UQQ66" s="144"/>
      <c r="UQR66" s="144"/>
      <c r="UQS66" s="141"/>
      <c r="UQT66" s="141"/>
      <c r="UQU66" s="142"/>
      <c r="UQV66" s="142"/>
      <c r="UQW66" s="143"/>
      <c r="UQX66" s="144"/>
      <c r="UQY66" s="144"/>
      <c r="UQZ66" s="144"/>
      <c r="URA66" s="141"/>
      <c r="URB66" s="141"/>
      <c r="URC66" s="142"/>
      <c r="URD66" s="142"/>
      <c r="URE66" s="143"/>
      <c r="URF66" s="144"/>
      <c r="URG66" s="144"/>
      <c r="URH66" s="144"/>
      <c r="URI66" s="141"/>
      <c r="URJ66" s="141"/>
      <c r="URK66" s="142"/>
      <c r="URL66" s="142"/>
      <c r="URM66" s="143"/>
      <c r="URN66" s="144"/>
      <c r="URO66" s="144"/>
      <c r="URP66" s="144"/>
      <c r="URQ66" s="141"/>
      <c r="URR66" s="141"/>
      <c r="URS66" s="142"/>
      <c r="URT66" s="142"/>
      <c r="URU66" s="143"/>
      <c r="URV66" s="144"/>
      <c r="URW66" s="144"/>
      <c r="URX66" s="144"/>
      <c r="URY66" s="141"/>
      <c r="URZ66" s="141"/>
      <c r="USA66" s="142"/>
      <c r="USB66" s="142"/>
      <c r="USC66" s="143"/>
      <c r="USD66" s="144"/>
      <c r="USE66" s="144"/>
      <c r="USF66" s="144"/>
      <c r="USG66" s="141"/>
      <c r="USH66" s="141"/>
      <c r="USI66" s="142"/>
      <c r="USJ66" s="142"/>
      <c r="USK66" s="143"/>
      <c r="USL66" s="144"/>
      <c r="USM66" s="144"/>
      <c r="USN66" s="144"/>
      <c r="USO66" s="141"/>
      <c r="USP66" s="141"/>
      <c r="USQ66" s="142"/>
      <c r="USR66" s="142"/>
      <c r="USS66" s="143"/>
      <c r="UST66" s="144"/>
      <c r="USU66" s="144"/>
      <c r="USV66" s="144"/>
      <c r="USW66" s="141"/>
      <c r="USX66" s="141"/>
      <c r="USY66" s="142"/>
      <c r="USZ66" s="142"/>
      <c r="UTA66" s="143"/>
      <c r="UTB66" s="144"/>
      <c r="UTC66" s="144"/>
      <c r="UTD66" s="144"/>
      <c r="UTE66" s="141"/>
      <c r="UTF66" s="141"/>
      <c r="UTG66" s="142"/>
      <c r="UTH66" s="142"/>
      <c r="UTI66" s="143"/>
      <c r="UTJ66" s="144"/>
      <c r="UTK66" s="144"/>
      <c r="UTL66" s="144"/>
      <c r="UTM66" s="141"/>
      <c r="UTN66" s="141"/>
      <c r="UTO66" s="142"/>
      <c r="UTP66" s="142"/>
      <c r="UTQ66" s="143"/>
      <c r="UTR66" s="144"/>
      <c r="UTS66" s="144"/>
      <c r="UTT66" s="144"/>
      <c r="UTU66" s="141"/>
      <c r="UTV66" s="141"/>
      <c r="UTW66" s="142"/>
      <c r="UTX66" s="142"/>
      <c r="UTY66" s="143"/>
      <c r="UTZ66" s="144"/>
      <c r="UUA66" s="144"/>
      <c r="UUB66" s="144"/>
      <c r="UUC66" s="141"/>
      <c r="UUD66" s="141"/>
      <c r="UUE66" s="142"/>
      <c r="UUF66" s="142"/>
      <c r="UUG66" s="143"/>
      <c r="UUH66" s="144"/>
      <c r="UUI66" s="144"/>
      <c r="UUJ66" s="144"/>
      <c r="UUK66" s="141"/>
      <c r="UUL66" s="141"/>
      <c r="UUM66" s="142"/>
      <c r="UUN66" s="142"/>
      <c r="UUO66" s="143"/>
      <c r="UUP66" s="144"/>
      <c r="UUQ66" s="144"/>
      <c r="UUR66" s="144"/>
      <c r="UUS66" s="141"/>
      <c r="UUT66" s="141"/>
      <c r="UUU66" s="142"/>
      <c r="UUV66" s="142"/>
      <c r="UUW66" s="143"/>
      <c r="UUX66" s="144"/>
      <c r="UUY66" s="144"/>
      <c r="UUZ66" s="144"/>
      <c r="UVA66" s="141"/>
      <c r="UVB66" s="141"/>
      <c r="UVC66" s="142"/>
      <c r="UVD66" s="142"/>
      <c r="UVE66" s="143"/>
      <c r="UVF66" s="144"/>
      <c r="UVG66" s="144"/>
      <c r="UVH66" s="144"/>
      <c r="UVI66" s="141"/>
      <c r="UVJ66" s="141"/>
      <c r="UVK66" s="142"/>
      <c r="UVL66" s="142"/>
      <c r="UVM66" s="143"/>
      <c r="UVN66" s="144"/>
      <c r="UVO66" s="144"/>
      <c r="UVP66" s="144"/>
      <c r="UVQ66" s="141"/>
      <c r="UVR66" s="141"/>
      <c r="UVS66" s="142"/>
      <c r="UVT66" s="142"/>
      <c r="UVU66" s="143"/>
      <c r="UVV66" s="144"/>
      <c r="UVW66" s="144"/>
      <c r="UVX66" s="144"/>
      <c r="UVY66" s="141"/>
      <c r="UVZ66" s="141"/>
      <c r="UWA66" s="142"/>
      <c r="UWB66" s="142"/>
      <c r="UWC66" s="143"/>
      <c r="UWD66" s="144"/>
      <c r="UWE66" s="144"/>
      <c r="UWF66" s="144"/>
      <c r="UWG66" s="141"/>
      <c r="UWH66" s="141"/>
      <c r="UWI66" s="142"/>
      <c r="UWJ66" s="142"/>
      <c r="UWK66" s="143"/>
      <c r="UWL66" s="144"/>
      <c r="UWM66" s="144"/>
      <c r="UWN66" s="144"/>
      <c r="UWO66" s="141"/>
      <c r="UWP66" s="141"/>
      <c r="UWQ66" s="142"/>
      <c r="UWR66" s="142"/>
      <c r="UWS66" s="143"/>
      <c r="UWT66" s="144"/>
      <c r="UWU66" s="144"/>
      <c r="UWV66" s="144"/>
      <c r="UWW66" s="141"/>
      <c r="UWX66" s="141"/>
      <c r="UWY66" s="142"/>
      <c r="UWZ66" s="142"/>
      <c r="UXA66" s="143"/>
      <c r="UXB66" s="144"/>
      <c r="UXC66" s="144"/>
      <c r="UXD66" s="144"/>
      <c r="UXE66" s="141"/>
      <c r="UXF66" s="141"/>
      <c r="UXG66" s="142"/>
      <c r="UXH66" s="142"/>
      <c r="UXI66" s="143"/>
      <c r="UXJ66" s="144"/>
      <c r="UXK66" s="144"/>
      <c r="UXL66" s="144"/>
      <c r="UXM66" s="141"/>
      <c r="UXN66" s="141"/>
      <c r="UXO66" s="142"/>
      <c r="UXP66" s="142"/>
      <c r="UXQ66" s="143"/>
      <c r="UXR66" s="144"/>
      <c r="UXS66" s="144"/>
      <c r="UXT66" s="144"/>
      <c r="UXU66" s="141"/>
      <c r="UXV66" s="141"/>
      <c r="UXW66" s="142"/>
      <c r="UXX66" s="142"/>
      <c r="UXY66" s="143"/>
      <c r="UXZ66" s="144"/>
      <c r="UYA66" s="144"/>
      <c r="UYB66" s="144"/>
      <c r="UYC66" s="141"/>
      <c r="UYD66" s="141"/>
      <c r="UYE66" s="142"/>
      <c r="UYF66" s="142"/>
      <c r="UYG66" s="143"/>
      <c r="UYH66" s="144"/>
      <c r="UYI66" s="144"/>
      <c r="UYJ66" s="144"/>
      <c r="UYK66" s="141"/>
      <c r="UYL66" s="141"/>
      <c r="UYM66" s="142"/>
      <c r="UYN66" s="142"/>
      <c r="UYO66" s="143"/>
      <c r="UYP66" s="144"/>
      <c r="UYQ66" s="144"/>
      <c r="UYR66" s="144"/>
      <c r="UYS66" s="141"/>
      <c r="UYT66" s="141"/>
      <c r="UYU66" s="142"/>
      <c r="UYV66" s="142"/>
      <c r="UYW66" s="143"/>
      <c r="UYX66" s="144"/>
      <c r="UYY66" s="144"/>
      <c r="UYZ66" s="144"/>
      <c r="UZA66" s="141"/>
      <c r="UZB66" s="141"/>
      <c r="UZC66" s="142"/>
      <c r="UZD66" s="142"/>
      <c r="UZE66" s="143"/>
      <c r="UZF66" s="144"/>
      <c r="UZG66" s="144"/>
      <c r="UZH66" s="144"/>
      <c r="UZI66" s="141"/>
      <c r="UZJ66" s="141"/>
      <c r="UZK66" s="142"/>
      <c r="UZL66" s="142"/>
      <c r="UZM66" s="143"/>
      <c r="UZN66" s="144"/>
      <c r="UZO66" s="144"/>
      <c r="UZP66" s="144"/>
      <c r="UZQ66" s="141"/>
      <c r="UZR66" s="141"/>
      <c r="UZS66" s="142"/>
      <c r="UZT66" s="142"/>
      <c r="UZU66" s="143"/>
      <c r="UZV66" s="144"/>
      <c r="UZW66" s="144"/>
      <c r="UZX66" s="144"/>
      <c r="UZY66" s="141"/>
      <c r="UZZ66" s="141"/>
      <c r="VAA66" s="142"/>
      <c r="VAB66" s="142"/>
      <c r="VAC66" s="143"/>
      <c r="VAD66" s="144"/>
      <c r="VAE66" s="144"/>
      <c r="VAF66" s="144"/>
      <c r="VAG66" s="141"/>
      <c r="VAH66" s="141"/>
      <c r="VAI66" s="142"/>
      <c r="VAJ66" s="142"/>
      <c r="VAK66" s="143"/>
      <c r="VAL66" s="144"/>
      <c r="VAM66" s="144"/>
      <c r="VAN66" s="144"/>
      <c r="VAO66" s="141"/>
      <c r="VAP66" s="141"/>
      <c r="VAQ66" s="142"/>
      <c r="VAR66" s="142"/>
      <c r="VAS66" s="143"/>
      <c r="VAT66" s="144"/>
      <c r="VAU66" s="144"/>
      <c r="VAV66" s="144"/>
      <c r="VAW66" s="141"/>
      <c r="VAX66" s="141"/>
      <c r="VAY66" s="142"/>
      <c r="VAZ66" s="142"/>
      <c r="VBA66" s="143"/>
      <c r="VBB66" s="144"/>
      <c r="VBC66" s="144"/>
      <c r="VBD66" s="144"/>
      <c r="VBE66" s="141"/>
      <c r="VBF66" s="141"/>
      <c r="VBG66" s="142"/>
      <c r="VBH66" s="142"/>
      <c r="VBI66" s="143"/>
      <c r="VBJ66" s="144"/>
      <c r="VBK66" s="144"/>
      <c r="VBL66" s="144"/>
      <c r="VBM66" s="141"/>
      <c r="VBN66" s="141"/>
      <c r="VBO66" s="142"/>
      <c r="VBP66" s="142"/>
      <c r="VBQ66" s="143"/>
      <c r="VBR66" s="144"/>
      <c r="VBS66" s="144"/>
      <c r="VBT66" s="144"/>
      <c r="VBU66" s="141"/>
      <c r="VBV66" s="141"/>
      <c r="VBW66" s="142"/>
      <c r="VBX66" s="142"/>
      <c r="VBY66" s="143"/>
      <c r="VBZ66" s="144"/>
      <c r="VCA66" s="144"/>
      <c r="VCB66" s="144"/>
      <c r="VCC66" s="141"/>
      <c r="VCD66" s="141"/>
      <c r="VCE66" s="142"/>
      <c r="VCF66" s="142"/>
      <c r="VCG66" s="143"/>
      <c r="VCH66" s="144"/>
      <c r="VCI66" s="144"/>
      <c r="VCJ66" s="144"/>
      <c r="VCK66" s="141"/>
      <c r="VCL66" s="141"/>
      <c r="VCM66" s="142"/>
      <c r="VCN66" s="142"/>
      <c r="VCO66" s="143"/>
      <c r="VCP66" s="144"/>
      <c r="VCQ66" s="144"/>
      <c r="VCR66" s="144"/>
      <c r="VCS66" s="141"/>
      <c r="VCT66" s="141"/>
      <c r="VCU66" s="142"/>
      <c r="VCV66" s="142"/>
      <c r="VCW66" s="143"/>
      <c r="VCX66" s="144"/>
      <c r="VCY66" s="144"/>
      <c r="VCZ66" s="144"/>
      <c r="VDA66" s="141"/>
      <c r="VDB66" s="141"/>
      <c r="VDC66" s="142"/>
      <c r="VDD66" s="142"/>
      <c r="VDE66" s="143"/>
      <c r="VDF66" s="144"/>
      <c r="VDG66" s="144"/>
      <c r="VDH66" s="144"/>
      <c r="VDI66" s="141"/>
      <c r="VDJ66" s="141"/>
      <c r="VDK66" s="142"/>
      <c r="VDL66" s="142"/>
      <c r="VDM66" s="143"/>
      <c r="VDN66" s="144"/>
      <c r="VDO66" s="144"/>
      <c r="VDP66" s="144"/>
      <c r="VDQ66" s="141"/>
      <c r="VDR66" s="141"/>
      <c r="VDS66" s="142"/>
      <c r="VDT66" s="142"/>
      <c r="VDU66" s="143"/>
      <c r="VDV66" s="144"/>
      <c r="VDW66" s="144"/>
      <c r="VDX66" s="144"/>
      <c r="VDY66" s="141"/>
      <c r="VDZ66" s="141"/>
      <c r="VEA66" s="142"/>
      <c r="VEB66" s="142"/>
      <c r="VEC66" s="143"/>
      <c r="VED66" s="144"/>
      <c r="VEE66" s="144"/>
      <c r="VEF66" s="144"/>
      <c r="VEG66" s="141"/>
      <c r="VEH66" s="141"/>
      <c r="VEI66" s="142"/>
      <c r="VEJ66" s="142"/>
      <c r="VEK66" s="143"/>
      <c r="VEL66" s="144"/>
      <c r="VEM66" s="144"/>
      <c r="VEN66" s="144"/>
      <c r="VEO66" s="141"/>
      <c r="VEP66" s="141"/>
      <c r="VEQ66" s="142"/>
      <c r="VER66" s="142"/>
      <c r="VES66" s="143"/>
      <c r="VET66" s="144"/>
      <c r="VEU66" s="144"/>
      <c r="VEV66" s="144"/>
      <c r="VEW66" s="141"/>
      <c r="VEX66" s="141"/>
      <c r="VEY66" s="142"/>
      <c r="VEZ66" s="142"/>
      <c r="VFA66" s="143"/>
      <c r="VFB66" s="144"/>
      <c r="VFC66" s="144"/>
      <c r="VFD66" s="144"/>
      <c r="VFE66" s="141"/>
      <c r="VFF66" s="141"/>
      <c r="VFG66" s="142"/>
      <c r="VFH66" s="142"/>
      <c r="VFI66" s="143"/>
      <c r="VFJ66" s="144"/>
      <c r="VFK66" s="144"/>
      <c r="VFL66" s="144"/>
      <c r="VFM66" s="141"/>
      <c r="VFN66" s="141"/>
      <c r="VFO66" s="142"/>
      <c r="VFP66" s="142"/>
      <c r="VFQ66" s="143"/>
      <c r="VFR66" s="144"/>
      <c r="VFS66" s="144"/>
      <c r="VFT66" s="144"/>
      <c r="VFU66" s="141"/>
      <c r="VFV66" s="141"/>
      <c r="VFW66" s="142"/>
      <c r="VFX66" s="142"/>
      <c r="VFY66" s="143"/>
      <c r="VFZ66" s="144"/>
      <c r="VGA66" s="144"/>
      <c r="VGB66" s="144"/>
      <c r="VGC66" s="141"/>
      <c r="VGD66" s="141"/>
      <c r="VGE66" s="142"/>
      <c r="VGF66" s="142"/>
      <c r="VGG66" s="143"/>
      <c r="VGH66" s="144"/>
      <c r="VGI66" s="144"/>
      <c r="VGJ66" s="144"/>
      <c r="VGK66" s="141"/>
      <c r="VGL66" s="141"/>
      <c r="VGM66" s="142"/>
      <c r="VGN66" s="142"/>
      <c r="VGO66" s="143"/>
      <c r="VGP66" s="144"/>
      <c r="VGQ66" s="144"/>
      <c r="VGR66" s="144"/>
      <c r="VGS66" s="141"/>
      <c r="VGT66" s="141"/>
      <c r="VGU66" s="142"/>
      <c r="VGV66" s="142"/>
      <c r="VGW66" s="143"/>
      <c r="VGX66" s="144"/>
      <c r="VGY66" s="144"/>
      <c r="VGZ66" s="144"/>
      <c r="VHA66" s="141"/>
      <c r="VHB66" s="141"/>
      <c r="VHC66" s="142"/>
      <c r="VHD66" s="142"/>
      <c r="VHE66" s="143"/>
      <c r="VHF66" s="144"/>
      <c r="VHG66" s="144"/>
      <c r="VHH66" s="144"/>
      <c r="VHI66" s="141"/>
      <c r="VHJ66" s="141"/>
      <c r="VHK66" s="142"/>
      <c r="VHL66" s="142"/>
      <c r="VHM66" s="143"/>
      <c r="VHN66" s="144"/>
      <c r="VHO66" s="144"/>
      <c r="VHP66" s="144"/>
      <c r="VHQ66" s="141"/>
      <c r="VHR66" s="141"/>
      <c r="VHS66" s="142"/>
      <c r="VHT66" s="142"/>
      <c r="VHU66" s="143"/>
      <c r="VHV66" s="144"/>
      <c r="VHW66" s="144"/>
      <c r="VHX66" s="144"/>
      <c r="VHY66" s="141"/>
      <c r="VHZ66" s="141"/>
      <c r="VIA66" s="142"/>
      <c r="VIB66" s="142"/>
      <c r="VIC66" s="143"/>
      <c r="VID66" s="144"/>
      <c r="VIE66" s="144"/>
      <c r="VIF66" s="144"/>
      <c r="VIG66" s="141"/>
      <c r="VIH66" s="141"/>
      <c r="VII66" s="142"/>
      <c r="VIJ66" s="142"/>
      <c r="VIK66" s="143"/>
      <c r="VIL66" s="144"/>
      <c r="VIM66" s="144"/>
      <c r="VIN66" s="144"/>
      <c r="VIO66" s="141"/>
      <c r="VIP66" s="141"/>
      <c r="VIQ66" s="142"/>
      <c r="VIR66" s="142"/>
      <c r="VIS66" s="143"/>
      <c r="VIT66" s="144"/>
      <c r="VIU66" s="144"/>
      <c r="VIV66" s="144"/>
      <c r="VIW66" s="141"/>
      <c r="VIX66" s="141"/>
      <c r="VIY66" s="142"/>
      <c r="VIZ66" s="142"/>
      <c r="VJA66" s="143"/>
      <c r="VJB66" s="144"/>
      <c r="VJC66" s="144"/>
      <c r="VJD66" s="144"/>
      <c r="VJE66" s="141"/>
      <c r="VJF66" s="141"/>
      <c r="VJG66" s="142"/>
      <c r="VJH66" s="142"/>
      <c r="VJI66" s="143"/>
      <c r="VJJ66" s="144"/>
      <c r="VJK66" s="144"/>
      <c r="VJL66" s="144"/>
      <c r="VJM66" s="141"/>
      <c r="VJN66" s="141"/>
      <c r="VJO66" s="142"/>
      <c r="VJP66" s="142"/>
      <c r="VJQ66" s="143"/>
      <c r="VJR66" s="144"/>
      <c r="VJS66" s="144"/>
      <c r="VJT66" s="144"/>
      <c r="VJU66" s="141"/>
      <c r="VJV66" s="141"/>
      <c r="VJW66" s="142"/>
      <c r="VJX66" s="142"/>
      <c r="VJY66" s="143"/>
      <c r="VJZ66" s="144"/>
      <c r="VKA66" s="144"/>
      <c r="VKB66" s="144"/>
      <c r="VKC66" s="141"/>
      <c r="VKD66" s="141"/>
      <c r="VKE66" s="142"/>
      <c r="VKF66" s="142"/>
      <c r="VKG66" s="143"/>
      <c r="VKH66" s="144"/>
      <c r="VKI66" s="144"/>
      <c r="VKJ66" s="144"/>
      <c r="VKK66" s="141"/>
      <c r="VKL66" s="141"/>
      <c r="VKM66" s="142"/>
      <c r="VKN66" s="142"/>
      <c r="VKO66" s="143"/>
      <c r="VKP66" s="144"/>
      <c r="VKQ66" s="144"/>
      <c r="VKR66" s="144"/>
      <c r="VKS66" s="141"/>
      <c r="VKT66" s="141"/>
      <c r="VKU66" s="142"/>
      <c r="VKV66" s="142"/>
      <c r="VKW66" s="143"/>
      <c r="VKX66" s="144"/>
      <c r="VKY66" s="144"/>
      <c r="VKZ66" s="144"/>
      <c r="VLA66" s="141"/>
      <c r="VLB66" s="141"/>
      <c r="VLC66" s="142"/>
      <c r="VLD66" s="142"/>
      <c r="VLE66" s="143"/>
      <c r="VLF66" s="144"/>
      <c r="VLG66" s="144"/>
      <c r="VLH66" s="144"/>
      <c r="VLI66" s="141"/>
      <c r="VLJ66" s="141"/>
      <c r="VLK66" s="142"/>
      <c r="VLL66" s="142"/>
      <c r="VLM66" s="143"/>
      <c r="VLN66" s="144"/>
      <c r="VLO66" s="144"/>
      <c r="VLP66" s="144"/>
      <c r="VLQ66" s="141"/>
      <c r="VLR66" s="141"/>
      <c r="VLS66" s="142"/>
      <c r="VLT66" s="142"/>
      <c r="VLU66" s="143"/>
      <c r="VLV66" s="144"/>
      <c r="VLW66" s="144"/>
      <c r="VLX66" s="144"/>
      <c r="VLY66" s="141"/>
      <c r="VLZ66" s="141"/>
      <c r="VMA66" s="142"/>
      <c r="VMB66" s="142"/>
      <c r="VMC66" s="143"/>
      <c r="VMD66" s="144"/>
      <c r="VME66" s="144"/>
      <c r="VMF66" s="144"/>
      <c r="VMG66" s="141"/>
      <c r="VMH66" s="141"/>
      <c r="VMI66" s="142"/>
      <c r="VMJ66" s="142"/>
      <c r="VMK66" s="143"/>
      <c r="VML66" s="144"/>
      <c r="VMM66" s="144"/>
      <c r="VMN66" s="144"/>
      <c r="VMO66" s="141"/>
      <c r="VMP66" s="141"/>
      <c r="VMQ66" s="142"/>
      <c r="VMR66" s="142"/>
      <c r="VMS66" s="143"/>
      <c r="VMT66" s="144"/>
      <c r="VMU66" s="144"/>
      <c r="VMV66" s="144"/>
      <c r="VMW66" s="141"/>
      <c r="VMX66" s="141"/>
      <c r="VMY66" s="142"/>
      <c r="VMZ66" s="142"/>
      <c r="VNA66" s="143"/>
      <c r="VNB66" s="144"/>
      <c r="VNC66" s="144"/>
      <c r="VND66" s="144"/>
      <c r="VNE66" s="141"/>
      <c r="VNF66" s="141"/>
      <c r="VNG66" s="142"/>
      <c r="VNH66" s="142"/>
      <c r="VNI66" s="143"/>
      <c r="VNJ66" s="144"/>
      <c r="VNK66" s="144"/>
      <c r="VNL66" s="144"/>
      <c r="VNM66" s="141"/>
      <c r="VNN66" s="141"/>
      <c r="VNO66" s="142"/>
      <c r="VNP66" s="142"/>
      <c r="VNQ66" s="143"/>
      <c r="VNR66" s="144"/>
      <c r="VNS66" s="144"/>
      <c r="VNT66" s="144"/>
      <c r="VNU66" s="141"/>
      <c r="VNV66" s="141"/>
      <c r="VNW66" s="142"/>
      <c r="VNX66" s="142"/>
      <c r="VNY66" s="143"/>
      <c r="VNZ66" s="144"/>
      <c r="VOA66" s="144"/>
      <c r="VOB66" s="144"/>
      <c r="VOC66" s="141"/>
      <c r="VOD66" s="141"/>
      <c r="VOE66" s="142"/>
      <c r="VOF66" s="142"/>
      <c r="VOG66" s="143"/>
      <c r="VOH66" s="144"/>
      <c r="VOI66" s="144"/>
      <c r="VOJ66" s="144"/>
      <c r="VOK66" s="141"/>
      <c r="VOL66" s="141"/>
      <c r="VOM66" s="142"/>
      <c r="VON66" s="142"/>
      <c r="VOO66" s="143"/>
      <c r="VOP66" s="144"/>
      <c r="VOQ66" s="144"/>
      <c r="VOR66" s="144"/>
      <c r="VOS66" s="141"/>
      <c r="VOT66" s="141"/>
      <c r="VOU66" s="142"/>
      <c r="VOV66" s="142"/>
      <c r="VOW66" s="143"/>
      <c r="VOX66" s="144"/>
      <c r="VOY66" s="144"/>
      <c r="VOZ66" s="144"/>
      <c r="VPA66" s="141"/>
      <c r="VPB66" s="141"/>
      <c r="VPC66" s="142"/>
      <c r="VPD66" s="142"/>
      <c r="VPE66" s="143"/>
      <c r="VPF66" s="144"/>
      <c r="VPG66" s="144"/>
      <c r="VPH66" s="144"/>
      <c r="VPI66" s="141"/>
      <c r="VPJ66" s="141"/>
      <c r="VPK66" s="142"/>
      <c r="VPL66" s="142"/>
      <c r="VPM66" s="143"/>
      <c r="VPN66" s="144"/>
      <c r="VPO66" s="144"/>
      <c r="VPP66" s="144"/>
      <c r="VPQ66" s="141"/>
      <c r="VPR66" s="141"/>
      <c r="VPS66" s="142"/>
      <c r="VPT66" s="142"/>
      <c r="VPU66" s="143"/>
      <c r="VPV66" s="144"/>
      <c r="VPW66" s="144"/>
      <c r="VPX66" s="144"/>
      <c r="VPY66" s="141"/>
      <c r="VPZ66" s="141"/>
      <c r="VQA66" s="142"/>
      <c r="VQB66" s="142"/>
      <c r="VQC66" s="143"/>
      <c r="VQD66" s="144"/>
      <c r="VQE66" s="144"/>
      <c r="VQF66" s="144"/>
      <c r="VQG66" s="141"/>
      <c r="VQH66" s="141"/>
      <c r="VQI66" s="142"/>
      <c r="VQJ66" s="142"/>
      <c r="VQK66" s="143"/>
      <c r="VQL66" s="144"/>
      <c r="VQM66" s="144"/>
      <c r="VQN66" s="144"/>
      <c r="VQO66" s="141"/>
      <c r="VQP66" s="141"/>
      <c r="VQQ66" s="142"/>
      <c r="VQR66" s="142"/>
      <c r="VQS66" s="143"/>
      <c r="VQT66" s="144"/>
      <c r="VQU66" s="144"/>
      <c r="VQV66" s="144"/>
      <c r="VQW66" s="141"/>
      <c r="VQX66" s="141"/>
      <c r="VQY66" s="142"/>
      <c r="VQZ66" s="142"/>
      <c r="VRA66" s="143"/>
      <c r="VRB66" s="144"/>
      <c r="VRC66" s="144"/>
      <c r="VRD66" s="144"/>
      <c r="VRE66" s="141"/>
      <c r="VRF66" s="141"/>
      <c r="VRG66" s="142"/>
      <c r="VRH66" s="142"/>
      <c r="VRI66" s="143"/>
      <c r="VRJ66" s="144"/>
      <c r="VRK66" s="144"/>
      <c r="VRL66" s="144"/>
      <c r="VRM66" s="141"/>
      <c r="VRN66" s="141"/>
      <c r="VRO66" s="142"/>
      <c r="VRP66" s="142"/>
      <c r="VRQ66" s="143"/>
      <c r="VRR66" s="144"/>
      <c r="VRS66" s="144"/>
      <c r="VRT66" s="144"/>
      <c r="VRU66" s="141"/>
      <c r="VRV66" s="141"/>
      <c r="VRW66" s="142"/>
      <c r="VRX66" s="142"/>
      <c r="VRY66" s="143"/>
      <c r="VRZ66" s="144"/>
      <c r="VSA66" s="144"/>
      <c r="VSB66" s="144"/>
      <c r="VSC66" s="141"/>
      <c r="VSD66" s="141"/>
      <c r="VSE66" s="142"/>
      <c r="VSF66" s="142"/>
      <c r="VSG66" s="143"/>
      <c r="VSH66" s="144"/>
      <c r="VSI66" s="144"/>
      <c r="VSJ66" s="144"/>
      <c r="VSK66" s="141"/>
      <c r="VSL66" s="141"/>
      <c r="VSM66" s="142"/>
      <c r="VSN66" s="142"/>
      <c r="VSO66" s="143"/>
      <c r="VSP66" s="144"/>
      <c r="VSQ66" s="144"/>
      <c r="VSR66" s="144"/>
      <c r="VSS66" s="141"/>
      <c r="VST66" s="141"/>
      <c r="VSU66" s="142"/>
      <c r="VSV66" s="142"/>
      <c r="VSW66" s="143"/>
      <c r="VSX66" s="144"/>
      <c r="VSY66" s="144"/>
      <c r="VSZ66" s="144"/>
      <c r="VTA66" s="141"/>
      <c r="VTB66" s="141"/>
      <c r="VTC66" s="142"/>
      <c r="VTD66" s="142"/>
      <c r="VTE66" s="143"/>
      <c r="VTF66" s="144"/>
      <c r="VTG66" s="144"/>
      <c r="VTH66" s="144"/>
      <c r="VTI66" s="141"/>
      <c r="VTJ66" s="141"/>
      <c r="VTK66" s="142"/>
      <c r="VTL66" s="142"/>
      <c r="VTM66" s="143"/>
      <c r="VTN66" s="144"/>
      <c r="VTO66" s="144"/>
      <c r="VTP66" s="144"/>
      <c r="VTQ66" s="141"/>
      <c r="VTR66" s="141"/>
      <c r="VTS66" s="142"/>
      <c r="VTT66" s="142"/>
      <c r="VTU66" s="143"/>
      <c r="VTV66" s="144"/>
      <c r="VTW66" s="144"/>
      <c r="VTX66" s="144"/>
      <c r="VTY66" s="141"/>
      <c r="VTZ66" s="141"/>
      <c r="VUA66" s="142"/>
      <c r="VUB66" s="142"/>
      <c r="VUC66" s="143"/>
      <c r="VUD66" s="144"/>
      <c r="VUE66" s="144"/>
      <c r="VUF66" s="144"/>
      <c r="VUG66" s="141"/>
      <c r="VUH66" s="141"/>
      <c r="VUI66" s="142"/>
      <c r="VUJ66" s="142"/>
      <c r="VUK66" s="143"/>
      <c r="VUL66" s="144"/>
      <c r="VUM66" s="144"/>
      <c r="VUN66" s="144"/>
      <c r="VUO66" s="141"/>
      <c r="VUP66" s="141"/>
      <c r="VUQ66" s="142"/>
      <c r="VUR66" s="142"/>
      <c r="VUS66" s="143"/>
      <c r="VUT66" s="144"/>
      <c r="VUU66" s="144"/>
      <c r="VUV66" s="144"/>
      <c r="VUW66" s="141"/>
      <c r="VUX66" s="141"/>
      <c r="VUY66" s="142"/>
      <c r="VUZ66" s="142"/>
      <c r="VVA66" s="143"/>
      <c r="VVB66" s="144"/>
      <c r="VVC66" s="144"/>
      <c r="VVD66" s="144"/>
      <c r="VVE66" s="141"/>
      <c r="VVF66" s="141"/>
      <c r="VVG66" s="142"/>
      <c r="VVH66" s="142"/>
      <c r="VVI66" s="143"/>
      <c r="VVJ66" s="144"/>
      <c r="VVK66" s="144"/>
      <c r="VVL66" s="144"/>
      <c r="VVM66" s="141"/>
      <c r="VVN66" s="141"/>
      <c r="VVO66" s="142"/>
      <c r="VVP66" s="142"/>
      <c r="VVQ66" s="143"/>
      <c r="VVR66" s="144"/>
      <c r="VVS66" s="144"/>
      <c r="VVT66" s="144"/>
      <c r="VVU66" s="141"/>
      <c r="VVV66" s="141"/>
      <c r="VVW66" s="142"/>
      <c r="VVX66" s="142"/>
      <c r="VVY66" s="143"/>
      <c r="VVZ66" s="144"/>
      <c r="VWA66" s="144"/>
      <c r="VWB66" s="144"/>
      <c r="VWC66" s="141"/>
      <c r="VWD66" s="141"/>
      <c r="VWE66" s="142"/>
      <c r="VWF66" s="142"/>
      <c r="VWG66" s="143"/>
      <c r="VWH66" s="144"/>
      <c r="VWI66" s="144"/>
      <c r="VWJ66" s="144"/>
      <c r="VWK66" s="141"/>
      <c r="VWL66" s="141"/>
      <c r="VWM66" s="142"/>
      <c r="VWN66" s="142"/>
      <c r="VWO66" s="143"/>
      <c r="VWP66" s="144"/>
      <c r="VWQ66" s="144"/>
      <c r="VWR66" s="144"/>
      <c r="VWS66" s="141"/>
      <c r="VWT66" s="141"/>
      <c r="VWU66" s="142"/>
      <c r="VWV66" s="142"/>
      <c r="VWW66" s="143"/>
      <c r="VWX66" s="144"/>
      <c r="VWY66" s="144"/>
      <c r="VWZ66" s="144"/>
      <c r="VXA66" s="141"/>
      <c r="VXB66" s="141"/>
      <c r="VXC66" s="142"/>
      <c r="VXD66" s="142"/>
      <c r="VXE66" s="143"/>
      <c r="VXF66" s="144"/>
      <c r="VXG66" s="144"/>
      <c r="VXH66" s="144"/>
      <c r="VXI66" s="141"/>
      <c r="VXJ66" s="141"/>
      <c r="VXK66" s="142"/>
      <c r="VXL66" s="142"/>
      <c r="VXM66" s="143"/>
      <c r="VXN66" s="144"/>
      <c r="VXO66" s="144"/>
      <c r="VXP66" s="144"/>
      <c r="VXQ66" s="141"/>
      <c r="VXR66" s="141"/>
      <c r="VXS66" s="142"/>
      <c r="VXT66" s="142"/>
      <c r="VXU66" s="143"/>
      <c r="VXV66" s="144"/>
      <c r="VXW66" s="144"/>
      <c r="VXX66" s="144"/>
      <c r="VXY66" s="141"/>
      <c r="VXZ66" s="141"/>
      <c r="VYA66" s="142"/>
      <c r="VYB66" s="142"/>
      <c r="VYC66" s="143"/>
      <c r="VYD66" s="144"/>
      <c r="VYE66" s="144"/>
      <c r="VYF66" s="144"/>
      <c r="VYG66" s="141"/>
      <c r="VYH66" s="141"/>
      <c r="VYI66" s="142"/>
      <c r="VYJ66" s="142"/>
      <c r="VYK66" s="143"/>
      <c r="VYL66" s="144"/>
      <c r="VYM66" s="144"/>
      <c r="VYN66" s="144"/>
      <c r="VYO66" s="141"/>
      <c r="VYP66" s="141"/>
      <c r="VYQ66" s="142"/>
      <c r="VYR66" s="142"/>
      <c r="VYS66" s="143"/>
      <c r="VYT66" s="144"/>
      <c r="VYU66" s="144"/>
      <c r="VYV66" s="144"/>
      <c r="VYW66" s="141"/>
      <c r="VYX66" s="141"/>
      <c r="VYY66" s="142"/>
      <c r="VYZ66" s="142"/>
      <c r="VZA66" s="143"/>
      <c r="VZB66" s="144"/>
      <c r="VZC66" s="144"/>
      <c r="VZD66" s="144"/>
      <c r="VZE66" s="141"/>
      <c r="VZF66" s="141"/>
      <c r="VZG66" s="142"/>
      <c r="VZH66" s="142"/>
      <c r="VZI66" s="143"/>
      <c r="VZJ66" s="144"/>
      <c r="VZK66" s="144"/>
      <c r="VZL66" s="144"/>
      <c r="VZM66" s="141"/>
      <c r="VZN66" s="141"/>
      <c r="VZO66" s="142"/>
      <c r="VZP66" s="142"/>
      <c r="VZQ66" s="143"/>
      <c r="VZR66" s="144"/>
      <c r="VZS66" s="144"/>
      <c r="VZT66" s="144"/>
      <c r="VZU66" s="141"/>
      <c r="VZV66" s="141"/>
      <c r="VZW66" s="142"/>
      <c r="VZX66" s="142"/>
      <c r="VZY66" s="143"/>
      <c r="VZZ66" s="144"/>
      <c r="WAA66" s="144"/>
      <c r="WAB66" s="144"/>
      <c r="WAC66" s="141"/>
      <c r="WAD66" s="141"/>
      <c r="WAE66" s="142"/>
      <c r="WAF66" s="142"/>
      <c r="WAG66" s="143"/>
      <c r="WAH66" s="144"/>
      <c r="WAI66" s="144"/>
      <c r="WAJ66" s="144"/>
      <c r="WAK66" s="141"/>
      <c r="WAL66" s="141"/>
      <c r="WAM66" s="142"/>
      <c r="WAN66" s="142"/>
      <c r="WAO66" s="143"/>
      <c r="WAP66" s="144"/>
      <c r="WAQ66" s="144"/>
      <c r="WAR66" s="144"/>
      <c r="WAS66" s="141"/>
      <c r="WAT66" s="141"/>
      <c r="WAU66" s="142"/>
      <c r="WAV66" s="142"/>
      <c r="WAW66" s="143"/>
      <c r="WAX66" s="144"/>
      <c r="WAY66" s="144"/>
      <c r="WAZ66" s="144"/>
      <c r="WBA66" s="141"/>
      <c r="WBB66" s="141"/>
      <c r="WBC66" s="142"/>
      <c r="WBD66" s="142"/>
      <c r="WBE66" s="143"/>
      <c r="WBF66" s="144"/>
      <c r="WBG66" s="144"/>
      <c r="WBH66" s="144"/>
      <c r="WBI66" s="141"/>
      <c r="WBJ66" s="141"/>
      <c r="WBK66" s="142"/>
      <c r="WBL66" s="142"/>
      <c r="WBM66" s="143"/>
      <c r="WBN66" s="144"/>
      <c r="WBO66" s="144"/>
      <c r="WBP66" s="144"/>
      <c r="WBQ66" s="141"/>
      <c r="WBR66" s="141"/>
      <c r="WBS66" s="142"/>
      <c r="WBT66" s="142"/>
      <c r="WBU66" s="143"/>
      <c r="WBV66" s="144"/>
      <c r="WBW66" s="144"/>
      <c r="WBX66" s="144"/>
      <c r="WBY66" s="141"/>
      <c r="WBZ66" s="141"/>
      <c r="WCA66" s="142"/>
      <c r="WCB66" s="142"/>
      <c r="WCC66" s="143"/>
      <c r="WCD66" s="144"/>
      <c r="WCE66" s="144"/>
      <c r="WCF66" s="144"/>
      <c r="WCG66" s="141"/>
      <c r="WCH66" s="141"/>
      <c r="WCI66" s="142"/>
      <c r="WCJ66" s="142"/>
      <c r="WCK66" s="143"/>
      <c r="WCL66" s="144"/>
      <c r="WCM66" s="144"/>
      <c r="WCN66" s="144"/>
      <c r="WCO66" s="141"/>
      <c r="WCP66" s="141"/>
      <c r="WCQ66" s="142"/>
      <c r="WCR66" s="142"/>
      <c r="WCS66" s="143"/>
      <c r="WCT66" s="144"/>
      <c r="WCU66" s="144"/>
      <c r="WCV66" s="144"/>
      <c r="WCW66" s="141"/>
      <c r="WCX66" s="141"/>
      <c r="WCY66" s="142"/>
      <c r="WCZ66" s="142"/>
      <c r="WDA66" s="143"/>
      <c r="WDB66" s="144"/>
      <c r="WDC66" s="144"/>
      <c r="WDD66" s="144"/>
      <c r="WDE66" s="141"/>
      <c r="WDF66" s="141"/>
      <c r="WDG66" s="142"/>
      <c r="WDH66" s="142"/>
      <c r="WDI66" s="143"/>
      <c r="WDJ66" s="144"/>
      <c r="WDK66" s="144"/>
      <c r="WDL66" s="144"/>
      <c r="WDM66" s="141"/>
      <c r="WDN66" s="141"/>
      <c r="WDO66" s="142"/>
      <c r="WDP66" s="142"/>
      <c r="WDQ66" s="143"/>
      <c r="WDR66" s="144"/>
      <c r="WDS66" s="144"/>
      <c r="WDT66" s="144"/>
      <c r="WDU66" s="141"/>
      <c r="WDV66" s="141"/>
      <c r="WDW66" s="142"/>
      <c r="WDX66" s="142"/>
      <c r="WDY66" s="143"/>
      <c r="WDZ66" s="144"/>
      <c r="WEA66" s="144"/>
      <c r="WEB66" s="144"/>
      <c r="WEC66" s="141"/>
      <c r="WED66" s="141"/>
      <c r="WEE66" s="142"/>
      <c r="WEF66" s="142"/>
      <c r="WEG66" s="143"/>
      <c r="WEH66" s="144"/>
      <c r="WEI66" s="144"/>
      <c r="WEJ66" s="144"/>
      <c r="WEK66" s="141"/>
      <c r="WEL66" s="141"/>
      <c r="WEM66" s="142"/>
      <c r="WEN66" s="142"/>
      <c r="WEO66" s="143"/>
      <c r="WEP66" s="144"/>
      <c r="WEQ66" s="144"/>
      <c r="WER66" s="144"/>
      <c r="WES66" s="141"/>
      <c r="WET66" s="141"/>
      <c r="WEU66" s="142"/>
      <c r="WEV66" s="142"/>
      <c r="WEW66" s="143"/>
      <c r="WEX66" s="144"/>
      <c r="WEY66" s="144"/>
      <c r="WEZ66" s="144"/>
      <c r="WFA66" s="141"/>
      <c r="WFB66" s="141"/>
      <c r="WFC66" s="142"/>
      <c r="WFD66" s="142"/>
      <c r="WFE66" s="143"/>
      <c r="WFF66" s="144"/>
      <c r="WFG66" s="144"/>
      <c r="WFH66" s="144"/>
      <c r="WFI66" s="141"/>
      <c r="WFJ66" s="141"/>
      <c r="WFK66" s="142"/>
      <c r="WFL66" s="142"/>
      <c r="WFM66" s="143"/>
      <c r="WFN66" s="144"/>
      <c r="WFO66" s="144"/>
      <c r="WFP66" s="144"/>
      <c r="WFQ66" s="141"/>
      <c r="WFR66" s="141"/>
      <c r="WFS66" s="142"/>
      <c r="WFT66" s="142"/>
      <c r="WFU66" s="143"/>
      <c r="WFV66" s="144"/>
      <c r="WFW66" s="144"/>
      <c r="WFX66" s="144"/>
      <c r="WFY66" s="141"/>
      <c r="WFZ66" s="141"/>
      <c r="WGA66" s="142"/>
      <c r="WGB66" s="142"/>
      <c r="WGC66" s="143"/>
      <c r="WGD66" s="144"/>
      <c r="WGE66" s="144"/>
      <c r="WGF66" s="144"/>
      <c r="WGG66" s="141"/>
      <c r="WGH66" s="141"/>
      <c r="WGI66" s="142"/>
      <c r="WGJ66" s="142"/>
      <c r="WGK66" s="143"/>
      <c r="WGL66" s="144"/>
      <c r="WGM66" s="144"/>
      <c r="WGN66" s="144"/>
      <c r="WGO66" s="141"/>
      <c r="WGP66" s="141"/>
      <c r="WGQ66" s="142"/>
      <c r="WGR66" s="142"/>
      <c r="WGS66" s="143"/>
      <c r="WGT66" s="144"/>
      <c r="WGU66" s="144"/>
      <c r="WGV66" s="144"/>
      <c r="WGW66" s="141"/>
      <c r="WGX66" s="141"/>
      <c r="WGY66" s="142"/>
      <c r="WGZ66" s="142"/>
      <c r="WHA66" s="143"/>
      <c r="WHB66" s="144"/>
      <c r="WHC66" s="144"/>
      <c r="WHD66" s="144"/>
      <c r="WHE66" s="141"/>
      <c r="WHF66" s="141"/>
      <c r="WHG66" s="142"/>
      <c r="WHH66" s="142"/>
      <c r="WHI66" s="143"/>
      <c r="WHJ66" s="144"/>
      <c r="WHK66" s="144"/>
      <c r="WHL66" s="144"/>
      <c r="WHM66" s="141"/>
      <c r="WHN66" s="141"/>
      <c r="WHO66" s="142"/>
      <c r="WHP66" s="142"/>
      <c r="WHQ66" s="143"/>
      <c r="WHR66" s="144"/>
      <c r="WHS66" s="144"/>
      <c r="WHT66" s="144"/>
      <c r="WHU66" s="141"/>
      <c r="WHV66" s="141"/>
      <c r="WHW66" s="142"/>
      <c r="WHX66" s="142"/>
      <c r="WHY66" s="143"/>
      <c r="WHZ66" s="144"/>
      <c r="WIA66" s="144"/>
      <c r="WIB66" s="144"/>
      <c r="WIC66" s="141"/>
      <c r="WID66" s="141"/>
      <c r="WIE66" s="142"/>
      <c r="WIF66" s="142"/>
      <c r="WIG66" s="143"/>
      <c r="WIH66" s="144"/>
      <c r="WII66" s="144"/>
      <c r="WIJ66" s="144"/>
      <c r="WIK66" s="141"/>
      <c r="WIL66" s="141"/>
      <c r="WIM66" s="142"/>
      <c r="WIN66" s="142"/>
      <c r="WIO66" s="143"/>
      <c r="WIP66" s="144"/>
      <c r="WIQ66" s="144"/>
      <c r="WIR66" s="144"/>
      <c r="WIS66" s="141"/>
      <c r="WIT66" s="141"/>
      <c r="WIU66" s="142"/>
      <c r="WIV66" s="142"/>
      <c r="WIW66" s="143"/>
      <c r="WIX66" s="144"/>
      <c r="WIY66" s="144"/>
      <c r="WIZ66" s="144"/>
      <c r="WJA66" s="141"/>
      <c r="WJB66" s="141"/>
      <c r="WJC66" s="142"/>
      <c r="WJD66" s="142"/>
      <c r="WJE66" s="143"/>
      <c r="WJF66" s="144"/>
      <c r="WJG66" s="144"/>
      <c r="WJH66" s="144"/>
      <c r="WJI66" s="141"/>
      <c r="WJJ66" s="141"/>
      <c r="WJK66" s="142"/>
      <c r="WJL66" s="142"/>
      <c r="WJM66" s="143"/>
      <c r="WJN66" s="144"/>
      <c r="WJO66" s="144"/>
      <c r="WJP66" s="144"/>
      <c r="WJQ66" s="141"/>
      <c r="WJR66" s="141"/>
      <c r="WJS66" s="142"/>
      <c r="WJT66" s="142"/>
      <c r="WJU66" s="143"/>
      <c r="WJV66" s="144"/>
      <c r="WJW66" s="144"/>
      <c r="WJX66" s="144"/>
      <c r="WJY66" s="141"/>
      <c r="WJZ66" s="141"/>
      <c r="WKA66" s="142"/>
      <c r="WKB66" s="142"/>
      <c r="WKC66" s="143"/>
      <c r="WKD66" s="144"/>
      <c r="WKE66" s="144"/>
      <c r="WKF66" s="144"/>
      <c r="WKG66" s="141"/>
      <c r="WKH66" s="141"/>
      <c r="WKI66" s="142"/>
      <c r="WKJ66" s="142"/>
      <c r="WKK66" s="143"/>
      <c r="WKL66" s="144"/>
      <c r="WKM66" s="144"/>
      <c r="WKN66" s="144"/>
      <c r="WKO66" s="141"/>
      <c r="WKP66" s="141"/>
      <c r="WKQ66" s="142"/>
      <c r="WKR66" s="142"/>
      <c r="WKS66" s="143"/>
      <c r="WKT66" s="144"/>
      <c r="WKU66" s="144"/>
      <c r="WKV66" s="144"/>
      <c r="WKW66" s="141"/>
      <c r="WKX66" s="141"/>
      <c r="WKY66" s="142"/>
      <c r="WKZ66" s="142"/>
      <c r="WLA66" s="143"/>
      <c r="WLB66" s="144"/>
      <c r="WLC66" s="144"/>
      <c r="WLD66" s="144"/>
      <c r="WLE66" s="141"/>
      <c r="WLF66" s="141"/>
      <c r="WLG66" s="142"/>
      <c r="WLH66" s="142"/>
      <c r="WLI66" s="143"/>
      <c r="WLJ66" s="144"/>
      <c r="WLK66" s="144"/>
      <c r="WLL66" s="144"/>
      <c r="WLM66" s="141"/>
      <c r="WLN66" s="141"/>
      <c r="WLO66" s="142"/>
      <c r="WLP66" s="142"/>
      <c r="WLQ66" s="143"/>
      <c r="WLR66" s="144"/>
      <c r="WLS66" s="144"/>
      <c r="WLT66" s="144"/>
      <c r="WLU66" s="141"/>
      <c r="WLV66" s="141"/>
      <c r="WLW66" s="142"/>
      <c r="WLX66" s="142"/>
      <c r="WLY66" s="143"/>
      <c r="WLZ66" s="144"/>
      <c r="WMA66" s="144"/>
      <c r="WMB66" s="144"/>
      <c r="WMC66" s="141"/>
      <c r="WMD66" s="141"/>
      <c r="WME66" s="142"/>
      <c r="WMF66" s="142"/>
      <c r="WMG66" s="143"/>
      <c r="WMH66" s="144"/>
      <c r="WMI66" s="144"/>
      <c r="WMJ66" s="144"/>
      <c r="WMK66" s="141"/>
      <c r="WML66" s="141"/>
      <c r="WMM66" s="142"/>
      <c r="WMN66" s="142"/>
      <c r="WMO66" s="143"/>
      <c r="WMP66" s="144"/>
      <c r="WMQ66" s="144"/>
      <c r="WMR66" s="144"/>
      <c r="WMS66" s="141"/>
      <c r="WMT66" s="141"/>
      <c r="WMU66" s="142"/>
      <c r="WMV66" s="142"/>
      <c r="WMW66" s="143"/>
      <c r="WMX66" s="144"/>
      <c r="WMY66" s="144"/>
      <c r="WMZ66" s="144"/>
      <c r="WNA66" s="141"/>
      <c r="WNB66" s="141"/>
      <c r="WNC66" s="142"/>
      <c r="WND66" s="142"/>
      <c r="WNE66" s="143"/>
      <c r="WNF66" s="144"/>
      <c r="WNG66" s="144"/>
      <c r="WNH66" s="144"/>
      <c r="WNI66" s="141"/>
      <c r="WNJ66" s="141"/>
      <c r="WNK66" s="142"/>
      <c r="WNL66" s="142"/>
      <c r="WNM66" s="143"/>
      <c r="WNN66" s="144"/>
      <c r="WNO66" s="144"/>
      <c r="WNP66" s="144"/>
      <c r="WNQ66" s="141"/>
      <c r="WNR66" s="141"/>
      <c r="WNS66" s="142"/>
      <c r="WNT66" s="142"/>
      <c r="WNU66" s="143"/>
      <c r="WNV66" s="144"/>
      <c r="WNW66" s="144"/>
      <c r="WNX66" s="144"/>
      <c r="WNY66" s="141"/>
      <c r="WNZ66" s="141"/>
      <c r="WOA66" s="142"/>
      <c r="WOB66" s="142"/>
      <c r="WOC66" s="143"/>
      <c r="WOD66" s="144"/>
      <c r="WOE66" s="144"/>
      <c r="WOF66" s="144"/>
      <c r="WOG66" s="141"/>
      <c r="WOH66" s="141"/>
      <c r="WOI66" s="142"/>
      <c r="WOJ66" s="142"/>
      <c r="WOK66" s="143"/>
      <c r="WOL66" s="144"/>
      <c r="WOM66" s="144"/>
      <c r="WON66" s="144"/>
      <c r="WOO66" s="141"/>
      <c r="WOP66" s="141"/>
      <c r="WOQ66" s="142"/>
      <c r="WOR66" s="142"/>
      <c r="WOS66" s="143"/>
      <c r="WOT66" s="144"/>
      <c r="WOU66" s="144"/>
      <c r="WOV66" s="144"/>
      <c r="WOW66" s="141"/>
      <c r="WOX66" s="141"/>
      <c r="WOY66" s="142"/>
      <c r="WOZ66" s="142"/>
      <c r="WPA66" s="143"/>
      <c r="WPB66" s="144"/>
      <c r="WPC66" s="144"/>
      <c r="WPD66" s="144"/>
      <c r="WPE66" s="141"/>
      <c r="WPF66" s="141"/>
      <c r="WPG66" s="142"/>
      <c r="WPH66" s="142"/>
      <c r="WPI66" s="143"/>
      <c r="WPJ66" s="144"/>
      <c r="WPK66" s="144"/>
      <c r="WPL66" s="144"/>
      <c r="WPM66" s="141"/>
      <c r="WPN66" s="141"/>
      <c r="WPO66" s="142"/>
      <c r="WPP66" s="142"/>
      <c r="WPQ66" s="143"/>
      <c r="WPR66" s="144"/>
      <c r="WPS66" s="144"/>
      <c r="WPT66" s="144"/>
      <c r="WPU66" s="141"/>
      <c r="WPV66" s="141"/>
      <c r="WPW66" s="142"/>
      <c r="WPX66" s="142"/>
      <c r="WPY66" s="143"/>
      <c r="WPZ66" s="144"/>
      <c r="WQA66" s="144"/>
      <c r="WQB66" s="144"/>
      <c r="WQC66" s="141"/>
      <c r="WQD66" s="141"/>
      <c r="WQE66" s="142"/>
      <c r="WQF66" s="142"/>
      <c r="WQG66" s="143"/>
      <c r="WQH66" s="144"/>
      <c r="WQI66" s="144"/>
      <c r="WQJ66" s="144"/>
      <c r="WQK66" s="141"/>
      <c r="WQL66" s="141"/>
      <c r="WQM66" s="142"/>
      <c r="WQN66" s="142"/>
      <c r="WQO66" s="143"/>
      <c r="WQP66" s="144"/>
      <c r="WQQ66" s="144"/>
      <c r="WQR66" s="144"/>
      <c r="WQS66" s="141"/>
      <c r="WQT66" s="141"/>
      <c r="WQU66" s="142"/>
      <c r="WQV66" s="142"/>
      <c r="WQW66" s="143"/>
      <c r="WQX66" s="144"/>
      <c r="WQY66" s="144"/>
      <c r="WQZ66" s="144"/>
      <c r="WRA66" s="141"/>
      <c r="WRB66" s="141"/>
      <c r="WRC66" s="142"/>
      <c r="WRD66" s="142"/>
      <c r="WRE66" s="143"/>
      <c r="WRF66" s="144"/>
      <c r="WRG66" s="144"/>
      <c r="WRH66" s="144"/>
      <c r="WRI66" s="141"/>
      <c r="WRJ66" s="141"/>
      <c r="WRK66" s="142"/>
      <c r="WRL66" s="142"/>
      <c r="WRM66" s="143"/>
      <c r="WRN66" s="144"/>
      <c r="WRO66" s="144"/>
      <c r="WRP66" s="144"/>
      <c r="WRQ66" s="141"/>
      <c r="WRR66" s="141"/>
      <c r="WRS66" s="142"/>
      <c r="WRT66" s="142"/>
      <c r="WRU66" s="143"/>
      <c r="WRV66" s="144"/>
      <c r="WRW66" s="144"/>
      <c r="WRX66" s="144"/>
      <c r="WRY66" s="141"/>
      <c r="WRZ66" s="141"/>
      <c r="WSA66" s="142"/>
      <c r="WSB66" s="142"/>
      <c r="WSC66" s="143"/>
      <c r="WSD66" s="144"/>
      <c r="WSE66" s="144"/>
      <c r="WSF66" s="144"/>
      <c r="WSG66" s="141"/>
      <c r="WSH66" s="141"/>
      <c r="WSI66" s="142"/>
      <c r="WSJ66" s="142"/>
      <c r="WSK66" s="143"/>
      <c r="WSL66" s="144"/>
      <c r="WSM66" s="144"/>
      <c r="WSN66" s="144"/>
      <c r="WSO66" s="141"/>
      <c r="WSP66" s="141"/>
      <c r="WSQ66" s="142"/>
      <c r="WSR66" s="142"/>
      <c r="WSS66" s="143"/>
      <c r="WST66" s="144"/>
      <c r="WSU66" s="144"/>
      <c r="WSV66" s="144"/>
      <c r="WSW66" s="141"/>
      <c r="WSX66" s="141"/>
      <c r="WSY66" s="142"/>
      <c r="WSZ66" s="142"/>
      <c r="WTA66" s="143"/>
      <c r="WTB66" s="144"/>
      <c r="WTC66" s="144"/>
      <c r="WTD66" s="144"/>
      <c r="WTE66" s="141"/>
      <c r="WTF66" s="141"/>
      <c r="WTG66" s="142"/>
      <c r="WTH66" s="142"/>
      <c r="WTI66" s="143"/>
      <c r="WTJ66" s="144"/>
      <c r="WTK66" s="144"/>
      <c r="WTL66" s="144"/>
      <c r="WTM66" s="141"/>
      <c r="WTN66" s="141"/>
      <c r="WTO66" s="142"/>
      <c r="WTP66" s="142"/>
      <c r="WTQ66" s="143"/>
      <c r="WTR66" s="144"/>
      <c r="WTS66" s="144"/>
      <c r="WTT66" s="144"/>
      <c r="WTU66" s="141"/>
      <c r="WTV66" s="141"/>
      <c r="WTW66" s="142"/>
      <c r="WTX66" s="142"/>
      <c r="WTY66" s="143"/>
      <c r="WTZ66" s="144"/>
      <c r="WUA66" s="144"/>
      <c r="WUB66" s="144"/>
      <c r="WUC66" s="141"/>
      <c r="WUD66" s="141"/>
      <c r="WUE66" s="142"/>
      <c r="WUF66" s="142"/>
      <c r="WUG66" s="143"/>
      <c r="WUH66" s="144"/>
      <c r="WUI66" s="144"/>
      <c r="WUJ66" s="144"/>
      <c r="WUK66" s="141"/>
      <c r="WUL66" s="141"/>
      <c r="WUM66" s="142"/>
      <c r="WUN66" s="142"/>
      <c r="WUO66" s="143"/>
      <c r="WUP66" s="144"/>
      <c r="WUQ66" s="144"/>
      <c r="WUR66" s="144"/>
      <c r="WUS66" s="141"/>
      <c r="WUT66" s="141"/>
      <c r="WUU66" s="142"/>
      <c r="WUV66" s="142"/>
      <c r="WUW66" s="143"/>
      <c r="WUX66" s="144"/>
      <c r="WUY66" s="144"/>
      <c r="WUZ66" s="144"/>
      <c r="WVA66" s="141"/>
      <c r="WVB66" s="141"/>
      <c r="WVC66" s="142"/>
      <c r="WVD66" s="142"/>
      <c r="WVE66" s="143"/>
      <c r="WVF66" s="144"/>
      <c r="WVG66" s="144"/>
      <c r="WVH66" s="144"/>
      <c r="WVI66" s="141"/>
      <c r="WVJ66" s="141"/>
      <c r="WVK66" s="142"/>
      <c r="WVL66" s="142"/>
      <c r="WVM66" s="143"/>
      <c r="WVN66" s="144"/>
      <c r="WVO66" s="144"/>
      <c r="WVP66" s="144"/>
      <c r="WVQ66" s="141"/>
      <c r="WVR66" s="141"/>
      <c r="WVS66" s="142"/>
      <c r="WVT66" s="142"/>
      <c r="WVU66" s="143"/>
      <c r="WVV66" s="144"/>
      <c r="WVW66" s="144"/>
      <c r="WVX66" s="144"/>
      <c r="WVY66" s="141"/>
      <c r="WVZ66" s="141"/>
      <c r="WWA66" s="142"/>
      <c r="WWB66" s="142"/>
      <c r="WWC66" s="143"/>
      <c r="WWD66" s="144"/>
      <c r="WWE66" s="144"/>
      <c r="WWF66" s="144"/>
      <c r="WWG66" s="141"/>
      <c r="WWH66" s="141"/>
      <c r="WWI66" s="142"/>
      <c r="WWJ66" s="142"/>
      <c r="WWK66" s="143"/>
      <c r="WWL66" s="144"/>
      <c r="WWM66" s="144"/>
      <c r="WWN66" s="144"/>
      <c r="WWO66" s="141"/>
      <c r="WWP66" s="141"/>
      <c r="WWQ66" s="142"/>
      <c r="WWR66" s="142"/>
      <c r="WWS66" s="143"/>
      <c r="WWT66" s="144"/>
      <c r="WWU66" s="144"/>
      <c r="WWV66" s="144"/>
      <c r="WWW66" s="141"/>
      <c r="WWX66" s="141"/>
      <c r="WWY66" s="142"/>
      <c r="WWZ66" s="142"/>
      <c r="WXA66" s="143"/>
      <c r="WXB66" s="144"/>
      <c r="WXC66" s="144"/>
      <c r="WXD66" s="144"/>
      <c r="WXE66" s="141"/>
      <c r="WXF66" s="141"/>
      <c r="WXG66" s="142"/>
      <c r="WXH66" s="142"/>
      <c r="WXI66" s="143"/>
      <c r="WXJ66" s="144"/>
      <c r="WXK66" s="144"/>
      <c r="WXL66" s="144"/>
      <c r="WXM66" s="141"/>
      <c r="WXN66" s="141"/>
      <c r="WXO66" s="142"/>
      <c r="WXP66" s="142"/>
      <c r="WXQ66" s="143"/>
      <c r="WXR66" s="144"/>
      <c r="WXS66" s="144"/>
      <c r="WXT66" s="144"/>
      <c r="WXU66" s="141"/>
      <c r="WXV66" s="141"/>
      <c r="WXW66" s="142"/>
      <c r="WXX66" s="142"/>
      <c r="WXY66" s="143"/>
      <c r="WXZ66" s="144"/>
      <c r="WYA66" s="144"/>
      <c r="WYB66" s="144"/>
      <c r="WYC66" s="141"/>
      <c r="WYD66" s="141"/>
      <c r="WYE66" s="142"/>
      <c r="WYF66" s="142"/>
      <c r="WYG66" s="143"/>
      <c r="WYH66" s="144"/>
      <c r="WYI66" s="144"/>
      <c r="WYJ66" s="144"/>
      <c r="WYK66" s="141"/>
      <c r="WYL66" s="141"/>
      <c r="WYM66" s="142"/>
      <c r="WYN66" s="142"/>
      <c r="WYO66" s="143"/>
      <c r="WYP66" s="144"/>
      <c r="WYQ66" s="144"/>
      <c r="WYR66" s="144"/>
      <c r="WYS66" s="141"/>
      <c r="WYT66" s="141"/>
      <c r="WYU66" s="142"/>
      <c r="WYV66" s="142"/>
      <c r="WYW66" s="143"/>
      <c r="WYX66" s="144"/>
      <c r="WYY66" s="144"/>
      <c r="WYZ66" s="144"/>
      <c r="WZA66" s="141"/>
      <c r="WZB66" s="141"/>
      <c r="WZC66" s="142"/>
      <c r="WZD66" s="142"/>
      <c r="WZE66" s="143"/>
      <c r="WZF66" s="144"/>
      <c r="WZG66" s="144"/>
      <c r="WZH66" s="144"/>
      <c r="WZI66" s="141"/>
      <c r="WZJ66" s="141"/>
      <c r="WZK66" s="142"/>
      <c r="WZL66" s="142"/>
      <c r="WZM66" s="143"/>
      <c r="WZN66" s="144"/>
      <c r="WZO66" s="144"/>
      <c r="WZP66" s="144"/>
      <c r="WZQ66" s="141"/>
      <c r="WZR66" s="141"/>
      <c r="WZS66" s="142"/>
      <c r="WZT66" s="142"/>
      <c r="WZU66" s="143"/>
      <c r="WZV66" s="144"/>
      <c r="WZW66" s="144"/>
      <c r="WZX66" s="144"/>
      <c r="WZY66" s="141"/>
      <c r="WZZ66" s="141"/>
      <c r="XAA66" s="142"/>
      <c r="XAB66" s="142"/>
      <c r="XAC66" s="143"/>
      <c r="XAD66" s="144"/>
      <c r="XAE66" s="144"/>
      <c r="XAF66" s="144"/>
      <c r="XAG66" s="141"/>
      <c r="XAH66" s="141"/>
      <c r="XAI66" s="142"/>
      <c r="XAJ66" s="142"/>
      <c r="XAK66" s="143"/>
      <c r="XAL66" s="144"/>
      <c r="XAM66" s="144"/>
      <c r="XAN66" s="144"/>
      <c r="XAO66" s="141"/>
      <c r="XAP66" s="141"/>
      <c r="XAQ66" s="142"/>
      <c r="XAR66" s="142"/>
      <c r="XAS66" s="143"/>
      <c r="XAT66" s="144"/>
      <c r="XAU66" s="144"/>
      <c r="XAV66" s="144"/>
      <c r="XAW66" s="141"/>
      <c r="XAX66" s="141"/>
      <c r="XAY66" s="142"/>
      <c r="XAZ66" s="142"/>
      <c r="XBA66" s="143"/>
      <c r="XBB66" s="144"/>
      <c r="XBC66" s="144"/>
      <c r="XBD66" s="144"/>
      <c r="XBE66" s="141"/>
      <c r="XBF66" s="141"/>
      <c r="XBG66" s="142"/>
      <c r="XBH66" s="142"/>
      <c r="XBI66" s="143"/>
      <c r="XBJ66" s="144"/>
      <c r="XBK66" s="144"/>
      <c r="XBL66" s="144"/>
      <c r="XBM66" s="141"/>
      <c r="XBN66" s="141"/>
      <c r="XBO66" s="142"/>
      <c r="XBP66" s="142"/>
      <c r="XBQ66" s="143"/>
      <c r="XBR66" s="144"/>
      <c r="XBS66" s="144"/>
      <c r="XBT66" s="144"/>
      <c r="XBU66" s="141"/>
      <c r="XBV66" s="141"/>
      <c r="XBW66" s="142"/>
      <c r="XBX66" s="142"/>
      <c r="XBY66" s="143"/>
      <c r="XBZ66" s="144"/>
      <c r="XCA66" s="144"/>
      <c r="XCB66" s="144"/>
      <c r="XCC66" s="141"/>
      <c r="XCD66" s="141"/>
      <c r="XCE66" s="142"/>
      <c r="XCF66" s="142"/>
      <c r="XCG66" s="143"/>
      <c r="XCH66" s="144"/>
      <c r="XCI66" s="144"/>
      <c r="XCJ66" s="144"/>
      <c r="XCK66" s="141"/>
      <c r="XCL66" s="141"/>
      <c r="XCM66" s="142"/>
      <c r="XCN66" s="142"/>
      <c r="XCO66" s="143"/>
      <c r="XCP66" s="144"/>
      <c r="XCQ66" s="144"/>
      <c r="XCR66" s="144"/>
      <c r="XCS66" s="141"/>
      <c r="XCT66" s="141"/>
      <c r="XCU66" s="142"/>
      <c r="XCV66" s="142"/>
      <c r="XCW66" s="143"/>
      <c r="XCX66" s="144"/>
      <c r="XCY66" s="144"/>
      <c r="XCZ66" s="144"/>
      <c r="XDA66" s="141"/>
      <c r="XDB66" s="141"/>
      <c r="XDC66" s="142"/>
      <c r="XDD66" s="142"/>
      <c r="XDE66" s="143"/>
      <c r="XDF66" s="144"/>
      <c r="XDG66" s="144"/>
      <c r="XDH66" s="144"/>
      <c r="XDI66" s="141"/>
      <c r="XDJ66" s="141"/>
      <c r="XDK66" s="142"/>
      <c r="XDL66" s="142"/>
      <c r="XDM66" s="143"/>
      <c r="XDN66" s="144"/>
      <c r="XDO66" s="144"/>
      <c r="XDP66" s="144"/>
      <c r="XDQ66" s="141"/>
      <c r="XDR66" s="141"/>
      <c r="XDS66" s="142"/>
      <c r="XDT66" s="142"/>
      <c r="XDU66" s="143"/>
      <c r="XDV66" s="144"/>
      <c r="XDW66" s="144"/>
      <c r="XDX66" s="144"/>
      <c r="XDY66" s="141"/>
      <c r="XDZ66" s="141"/>
      <c r="XEA66" s="142"/>
      <c r="XEB66" s="142"/>
      <c r="XEC66" s="143"/>
      <c r="XED66" s="144"/>
      <c r="XEE66" s="144"/>
      <c r="XEF66" s="144"/>
      <c r="XEG66" s="141"/>
      <c r="XEH66" s="141"/>
      <c r="XEI66" s="142"/>
      <c r="XEJ66" s="142"/>
      <c r="XEK66" s="143"/>
      <c r="XEL66" s="144"/>
      <c r="XEM66" s="144"/>
      <c r="XEN66" s="144"/>
      <c r="XEO66" s="141"/>
      <c r="XEP66" s="141"/>
      <c r="XEQ66" s="142"/>
      <c r="XER66" s="142"/>
      <c r="XES66" s="143"/>
      <c r="XET66" s="144"/>
      <c r="XEU66" s="144"/>
      <c r="XEV66" s="144"/>
      <c r="XEW66" s="141"/>
      <c r="XEX66" s="141"/>
      <c r="XEY66" s="142"/>
      <c r="XEZ66" s="142"/>
      <c r="XFA66" s="143"/>
      <c r="XFB66" s="144"/>
      <c r="XFC66" s="144"/>
      <c r="XFD66" s="144"/>
    </row>
    <row r="67" spans="1:16384" ht="17" thickTop="1" x14ac:dyDescent="0.2">
      <c r="A67" s="26" t="s">
        <v>197</v>
      </c>
      <c r="C67" s="153">
        <v>1995</v>
      </c>
      <c r="D67" s="125" t="s">
        <v>146</v>
      </c>
      <c r="E67" s="131">
        <f>INDEX('Vehicle Fleet Gallon conversion'!$B$27:$K$27,1,ROW(A1))</f>
        <v>77122.748890756484</v>
      </c>
      <c r="F67" s="183">
        <f t="shared" si="2"/>
        <v>685389869.39215291</v>
      </c>
      <c r="G67" s="183">
        <f t="shared" si="3"/>
        <v>685.38986939215295</v>
      </c>
      <c r="J67" s="123">
        <v>2047</v>
      </c>
      <c r="K67" s="189">
        <v>355.30442805928169</v>
      </c>
      <c r="L67" s="189">
        <v>700.71559837524478</v>
      </c>
      <c r="M67" s="189">
        <v>0.13611859773726173</v>
      </c>
      <c r="N67" s="189">
        <v>1056.1561450322638</v>
      </c>
    </row>
    <row r="68" spans="1:16384" x14ac:dyDescent="0.2">
      <c r="A68" s="26" t="s">
        <v>197</v>
      </c>
      <c r="C68" s="153">
        <v>1996</v>
      </c>
      <c r="D68" s="125" t="s">
        <v>146</v>
      </c>
      <c r="E68" s="131">
        <f>INDEX('Vehicle Fleet Gallon conversion'!$B$27:$K$27,1,ROW(A2))</f>
        <v>75051.251051056781</v>
      </c>
      <c r="F68" s="183">
        <f t="shared" si="2"/>
        <v>666980468.09074163</v>
      </c>
      <c r="G68" s="183">
        <f t="shared" si="3"/>
        <v>666.98046809074162</v>
      </c>
      <c r="J68" s="123">
        <v>2048</v>
      </c>
      <c r="K68" s="189">
        <v>357.31323935859456</v>
      </c>
      <c r="L68" s="189">
        <v>725.91999977292983</v>
      </c>
      <c r="M68" s="189">
        <v>0.11706199405404509</v>
      </c>
      <c r="N68" s="189">
        <v>1083.3503011255784</v>
      </c>
    </row>
    <row r="69" spans="1:16384" x14ac:dyDescent="0.2">
      <c r="A69" s="26" t="s">
        <v>197</v>
      </c>
      <c r="C69" s="153">
        <v>1997</v>
      </c>
      <c r="D69" s="125" t="s">
        <v>146</v>
      </c>
      <c r="E69" s="131">
        <f>INDEX('Vehicle Fleet Gallon conversion'!$B$27:$K$27,1,ROW(A3))</f>
        <v>73307.755209870913</v>
      </c>
      <c r="F69" s="183">
        <f t="shared" si="2"/>
        <v>651486020.55012286</v>
      </c>
      <c r="G69" s="183">
        <f t="shared" si="3"/>
        <v>651.48602055012282</v>
      </c>
      <c r="J69" s="123">
        <v>2049</v>
      </c>
      <c r="K69" s="189">
        <v>359.3334080250483</v>
      </c>
      <c r="L69" s="189">
        <v>752.84302822563518</v>
      </c>
      <c r="M69" s="189">
        <v>0.10067331488647878</v>
      </c>
      <c r="N69" s="189">
        <v>1112.2771095655701</v>
      </c>
    </row>
    <row r="70" spans="1:16384" x14ac:dyDescent="0.2">
      <c r="A70" s="26" t="s">
        <v>197</v>
      </c>
      <c r="C70" s="153">
        <v>1998</v>
      </c>
      <c r="D70" s="125" t="s">
        <v>146</v>
      </c>
      <c r="E70" s="131">
        <f>INDEX('Vehicle Fleet Gallon conversion'!$B$27:$K$27,1,ROW(A4))</f>
        <v>71811.501178830847</v>
      </c>
      <c r="F70" s="183">
        <f t="shared" si="2"/>
        <v>638188810.97626972</v>
      </c>
      <c r="G70" s="183">
        <f t="shared" si="3"/>
        <v>638.18881097626979</v>
      </c>
      <c r="J70" s="123">
        <v>2050</v>
      </c>
      <c r="K70" s="189">
        <v>361.36499827064142</v>
      </c>
      <c r="L70" s="189">
        <v>781.58080482821299</v>
      </c>
      <c r="M70" s="189">
        <v>8.6579050802371757E-2</v>
      </c>
      <c r="N70" s="189">
        <v>1143.0323821496568</v>
      </c>
    </row>
    <row r="71" spans="1:16384" x14ac:dyDescent="0.2">
      <c r="A71" s="26" t="s">
        <v>197</v>
      </c>
      <c r="C71" s="153">
        <v>1999</v>
      </c>
      <c r="D71" s="125" t="s">
        <v>146</v>
      </c>
      <c r="E71" s="131">
        <f>INDEX('Vehicle Fleet Gallon conversion'!$B$27:$K$27,1,ROW(A5))</f>
        <v>70504.43451097417</v>
      </c>
      <c r="F71" s="183">
        <f t="shared" si="2"/>
        <v>626572909.49902749</v>
      </c>
      <c r="G71" s="183">
        <f t="shared" si="3"/>
        <v>626.57290949902756</v>
      </c>
      <c r="J71" s="123" t="s">
        <v>281</v>
      </c>
      <c r="K71" s="189">
        <v>18476.375357653011</v>
      </c>
      <c r="L71" s="189">
        <v>30374.566729834667</v>
      </c>
      <c r="M71" s="189">
        <v>636.04347427693415</v>
      </c>
      <c r="N71" s="189">
        <v>49486.985561764595</v>
      </c>
    </row>
    <row r="72" spans="1:16384" x14ac:dyDescent="0.2">
      <c r="A72" s="26" t="s">
        <v>197</v>
      </c>
      <c r="C72" s="153">
        <v>2000</v>
      </c>
      <c r="D72" s="125" t="s">
        <v>146</v>
      </c>
      <c r="E72" s="131">
        <f>INDEX('Vehicle Fleet Gallon conversion'!$B$27:$K$27,1,ROW(A6))</f>
        <v>69344.864869704441</v>
      </c>
      <c r="F72" s="183">
        <f t="shared" si="2"/>
        <v>616267814.09706342</v>
      </c>
      <c r="G72" s="183">
        <f t="shared" si="3"/>
        <v>616.26781409706336</v>
      </c>
    </row>
    <row r="73" spans="1:16384" x14ac:dyDescent="0.2">
      <c r="A73" s="26" t="s">
        <v>197</v>
      </c>
      <c r="C73" s="153">
        <v>2001</v>
      </c>
      <c r="D73" s="125" t="s">
        <v>146</v>
      </c>
      <c r="E73" s="131">
        <f>INDEX('Vehicle Fleet Gallon conversion'!$B$27:$K$27,1,ROW(A7))</f>
        <v>68302.900781942488</v>
      </c>
      <c r="F73" s="183">
        <f t="shared" si="2"/>
        <v>607007879.24912286</v>
      </c>
      <c r="G73" s="183">
        <f t="shared" si="3"/>
        <v>607.00787924912299</v>
      </c>
    </row>
    <row r="74" spans="1:16384" x14ac:dyDescent="0.2">
      <c r="A74" s="26" t="s">
        <v>197</v>
      </c>
      <c r="C74" s="153">
        <v>2002</v>
      </c>
      <c r="D74" s="125" t="s">
        <v>146</v>
      </c>
      <c r="E74" s="131">
        <f>INDEX('Vehicle Fleet Gallon conversion'!$B$27:$K$27,1,ROW(A8))</f>
        <v>67357.163435636918</v>
      </c>
      <c r="F74" s="183">
        <f t="shared" si="2"/>
        <v>598603111.45250523</v>
      </c>
      <c r="G74" s="183">
        <f t="shared" si="3"/>
        <v>598.60311145250523</v>
      </c>
    </row>
    <row r="75" spans="1:16384" x14ac:dyDescent="0.2">
      <c r="A75" s="26" t="s">
        <v>197</v>
      </c>
      <c r="C75" s="153">
        <v>2003</v>
      </c>
      <c r="D75" s="125" t="s">
        <v>146</v>
      </c>
      <c r="E75" s="131">
        <f>INDEX('Vehicle Fleet Gallon conversion'!$B$27:$K$27,1,ROW(A9))</f>
        <v>66492.4214397248</v>
      </c>
      <c r="F75" s="183">
        <f t="shared" si="2"/>
        <v>590918149.33483434</v>
      </c>
      <c r="G75" s="183">
        <f t="shared" si="3"/>
        <v>590.91814933483431</v>
      </c>
    </row>
    <row r="76" spans="1:16384" x14ac:dyDescent="0.2">
      <c r="A76" s="26" t="s">
        <v>197</v>
      </c>
      <c r="C76" s="153">
        <v>2004</v>
      </c>
      <c r="D76" s="125" t="s">
        <v>146</v>
      </c>
      <c r="E76" s="131">
        <f>INDEX('Vehicle Fleet Gallon conversion'!$B$27:$K$27,1,ROW(A10))</f>
        <v>65697.888730505947</v>
      </c>
      <c r="F76" s="183">
        <f t="shared" si="2"/>
        <v>583857137.14800632</v>
      </c>
      <c r="G76" s="183">
        <f t="shared" si="3"/>
        <v>583.85713714800636</v>
      </c>
    </row>
    <row r="77" spans="1:16384" x14ac:dyDescent="0.2">
      <c r="A77" s="26" t="s">
        <v>197</v>
      </c>
      <c r="C77" s="153">
        <v>2014</v>
      </c>
      <c r="D77" s="125" t="s">
        <v>146</v>
      </c>
      <c r="E77" s="131">
        <f>INDEX('Vehicle Fleet Gallon conversion'!$B$36:$AL$36,1,ROW(A1))</f>
        <v>49460.829999999994</v>
      </c>
      <c r="F77" s="183">
        <f t="shared" ref="F77:F108" si="4">E77*$B$4</f>
        <v>439558396.20999998</v>
      </c>
      <c r="G77" s="183">
        <f t="shared" ref="G77:G108" si="5">F77*$B$5*$B$6</f>
        <v>439.55839621000001</v>
      </c>
    </row>
    <row r="78" spans="1:16384" x14ac:dyDescent="0.2">
      <c r="A78" s="26" t="s">
        <v>197</v>
      </c>
      <c r="C78" s="153">
        <v>2015</v>
      </c>
      <c r="D78" s="125" t="s">
        <v>146</v>
      </c>
      <c r="E78" s="131">
        <f>INDEX('Vehicle Fleet Gallon conversion'!$B$36:$AL$36,1,ROW(A2))</f>
        <v>49249.090100000001</v>
      </c>
      <c r="F78" s="183">
        <f t="shared" si="4"/>
        <v>437676663.71869999</v>
      </c>
      <c r="G78" s="183">
        <f t="shared" si="5"/>
        <v>437.67666371870001</v>
      </c>
    </row>
    <row r="79" spans="1:16384" x14ac:dyDescent="0.2">
      <c r="A79" s="26" t="s">
        <v>197</v>
      </c>
      <c r="C79" s="153">
        <v>2016</v>
      </c>
      <c r="D79" s="125" t="s">
        <v>146</v>
      </c>
      <c r="E79" s="131">
        <f>INDEX('Vehicle Fleet Gallon conversion'!$B$36:$AL$36,1,ROW(A3))</f>
        <v>49081.020522999999</v>
      </c>
      <c r="F79" s="183">
        <f t="shared" si="4"/>
        <v>436183029.38790101</v>
      </c>
      <c r="G79" s="183">
        <f t="shared" si="5"/>
        <v>436.183029387901</v>
      </c>
    </row>
    <row r="80" spans="1:16384" x14ac:dyDescent="0.2">
      <c r="A80" s="26" t="s">
        <v>197</v>
      </c>
      <c r="C80" s="153">
        <v>2017</v>
      </c>
      <c r="D80" s="125" t="s">
        <v>146</v>
      </c>
      <c r="E80" s="131">
        <f>INDEX('Vehicle Fleet Gallon conversion'!$B$36:$AL$36,1,ROW(A4))</f>
        <v>48957.958654849994</v>
      </c>
      <c r="F80" s="183">
        <f t="shared" si="4"/>
        <v>435089378.56565189</v>
      </c>
      <c r="G80" s="183">
        <f t="shared" si="5"/>
        <v>435.08937856565188</v>
      </c>
    </row>
    <row r="81" spans="1:7" x14ac:dyDescent="0.2">
      <c r="A81" s="26" t="s">
        <v>197</v>
      </c>
      <c r="C81" s="153">
        <v>2018</v>
      </c>
      <c r="D81" s="125" t="s">
        <v>146</v>
      </c>
      <c r="E81" s="131">
        <f>INDEX('Vehicle Fleet Gallon conversion'!$B$36:$AL$36,1,ROW(A5))</f>
        <v>48881.344342108299</v>
      </c>
      <c r="F81" s="183">
        <f t="shared" si="4"/>
        <v>434408507.16831648</v>
      </c>
      <c r="G81" s="183">
        <f t="shared" si="5"/>
        <v>434.40850716831653</v>
      </c>
    </row>
    <row r="82" spans="1:7" x14ac:dyDescent="0.2">
      <c r="A82" s="26" t="s">
        <v>197</v>
      </c>
      <c r="C82" s="153">
        <v>2019</v>
      </c>
      <c r="D82" s="125" t="s">
        <v>146</v>
      </c>
      <c r="E82" s="131">
        <f>INDEX('Vehicle Fleet Gallon conversion'!$B$36:$AL$36,1,ROW(A6))</f>
        <v>48852.7255165807</v>
      </c>
      <c r="F82" s="183">
        <f t="shared" si="4"/>
        <v>434154171.66585267</v>
      </c>
      <c r="G82" s="183">
        <f t="shared" si="5"/>
        <v>434.15417166585269</v>
      </c>
    </row>
    <row r="83" spans="1:7" x14ac:dyDescent="0.2">
      <c r="A83" s="26" t="s">
        <v>197</v>
      </c>
      <c r="C83" s="153">
        <v>2020</v>
      </c>
      <c r="D83" s="125" t="s">
        <v>146</v>
      </c>
      <c r="E83" s="131">
        <f>INDEX('Vehicle Fleet Gallon conversion'!$B$36:$AL$36,1,ROW(A7))</f>
        <v>48873.764165919987</v>
      </c>
      <c r="F83" s="183">
        <f t="shared" si="4"/>
        <v>434341142.14253092</v>
      </c>
      <c r="G83" s="183">
        <f t="shared" si="5"/>
        <v>434.34114214253094</v>
      </c>
    </row>
    <row r="84" spans="1:7" x14ac:dyDescent="0.2">
      <c r="A84" s="26" t="s">
        <v>197</v>
      </c>
      <c r="C84" s="153">
        <v>2021</v>
      </c>
      <c r="D84" s="125" t="s">
        <v>146</v>
      </c>
      <c r="E84" s="131">
        <f>INDEX('Vehicle Fleet Gallon conversion'!$B$36:$AL$36,1,ROW(A8))</f>
        <v>48946.242670831067</v>
      </c>
      <c r="F84" s="183">
        <f t="shared" si="4"/>
        <v>434985258.61567569</v>
      </c>
      <c r="G84" s="183">
        <f t="shared" si="5"/>
        <v>434.98525861567566</v>
      </c>
    </row>
    <row r="85" spans="1:7" x14ac:dyDescent="0.2">
      <c r="A85" s="26" t="s">
        <v>197</v>
      </c>
      <c r="C85" s="153">
        <v>2022</v>
      </c>
      <c r="D85" s="125" t="s">
        <v>146</v>
      </c>
      <c r="E85" s="131">
        <f>INDEX('Vehicle Fleet Gallon conversion'!$B$36:$AL$36,1,ROW(A9))</f>
        <v>49072.070530663157</v>
      </c>
      <c r="F85" s="183">
        <f t="shared" si="4"/>
        <v>436103490.80600345</v>
      </c>
      <c r="G85" s="183">
        <f t="shared" si="5"/>
        <v>436.10349080600344</v>
      </c>
    </row>
    <row r="86" spans="1:7" x14ac:dyDescent="0.2">
      <c r="A86" s="26" t="s">
        <v>197</v>
      </c>
      <c r="C86" s="153">
        <v>2023</v>
      </c>
      <c r="D86" s="125" t="s">
        <v>146</v>
      </c>
      <c r="E86" s="131">
        <f>INDEX('Vehicle Fleet Gallon conversion'!$B$36:$AL$36,1,ROW(A10))</f>
        <v>49253.291500480067</v>
      </c>
      <c r="F86" s="183">
        <f t="shared" si="4"/>
        <v>437714001.56476635</v>
      </c>
      <c r="G86" s="183">
        <f t="shared" si="5"/>
        <v>437.71400156476636</v>
      </c>
    </row>
    <row r="87" spans="1:7" x14ac:dyDescent="0.2">
      <c r="A87" s="26" t="s">
        <v>197</v>
      </c>
      <c r="C87" s="153">
        <v>2024</v>
      </c>
      <c r="D87" s="125" t="s">
        <v>146</v>
      </c>
      <c r="E87" s="131">
        <f>INDEX('Vehicle Fleet Gallon conversion'!$B$36:$AL$36,1,ROW(A11))</f>
        <v>49492.091164088495</v>
      </c>
      <c r="F87" s="183">
        <f t="shared" si="4"/>
        <v>439836214.17525446</v>
      </c>
      <c r="G87" s="183">
        <f t="shared" si="5"/>
        <v>439.83621417525444</v>
      </c>
    </row>
    <row r="88" spans="1:7" x14ac:dyDescent="0.2">
      <c r="A88" s="26" t="s">
        <v>197</v>
      </c>
      <c r="C88" s="153">
        <v>2025</v>
      </c>
      <c r="D88" s="125" t="s">
        <v>146</v>
      </c>
      <c r="E88" s="131">
        <f>INDEX('Vehicle Fleet Gallon conversion'!$B$36:$AL$36,1,ROW(A12))</f>
        <v>49790.804968975528</v>
      </c>
      <c r="F88" s="183">
        <f t="shared" si="4"/>
        <v>442490883.75928551</v>
      </c>
      <c r="G88" s="183">
        <f t="shared" si="5"/>
        <v>442.49088375928551</v>
      </c>
    </row>
    <row r="89" spans="1:7" x14ac:dyDescent="0.2">
      <c r="A89" s="26" t="s">
        <v>197</v>
      </c>
      <c r="C89" s="153">
        <v>2026</v>
      </c>
      <c r="D89" s="125" t="s">
        <v>146</v>
      </c>
      <c r="E89" s="131">
        <f>INDEX('Vehicle Fleet Gallon conversion'!$B$36:$AL$36,1,ROW(A13))</f>
        <v>50151.926750666666</v>
      </c>
      <c r="F89" s="183">
        <f t="shared" si="4"/>
        <v>445700173.03317463</v>
      </c>
      <c r="G89" s="183">
        <f t="shared" si="5"/>
        <v>445.70017303317468</v>
      </c>
    </row>
    <row r="90" spans="1:7" x14ac:dyDescent="0.2">
      <c r="A90" s="26" t="s">
        <v>197</v>
      </c>
      <c r="C90" s="153">
        <v>2027</v>
      </c>
      <c r="D90" s="125" t="s">
        <v>146</v>
      </c>
      <c r="E90" s="131">
        <f>INDEX('Vehicle Fleet Gallon conversion'!$B$36:$AL$36,1,ROW(A14))</f>
        <v>50578.117775668878</v>
      </c>
      <c r="F90" s="183">
        <f t="shared" si="4"/>
        <v>449487732.6723693</v>
      </c>
      <c r="G90" s="183">
        <f t="shared" si="5"/>
        <v>449.4877326723693</v>
      </c>
    </row>
    <row r="91" spans="1:7" x14ac:dyDescent="0.2">
      <c r="A91" s="26" t="s">
        <v>197</v>
      </c>
      <c r="C91" s="153">
        <v>2028</v>
      </c>
      <c r="D91" s="125" t="s">
        <v>146</v>
      </c>
      <c r="E91" s="131">
        <f>INDEX('Vehicle Fleet Gallon conversion'!$B$36:$AL$36,1,ROW(A15))</f>
        <v>51072.216333915916</v>
      </c>
      <c r="F91" s="183">
        <f t="shared" si="4"/>
        <v>453878786.55951077</v>
      </c>
      <c r="G91" s="183">
        <f t="shared" si="5"/>
        <v>453.87878655951079</v>
      </c>
    </row>
    <row r="92" spans="1:7" x14ac:dyDescent="0.2">
      <c r="A92" s="26" t="s">
        <v>197</v>
      </c>
      <c r="C92" s="153">
        <v>2029</v>
      </c>
      <c r="D92" s="125" t="s">
        <v>146</v>
      </c>
      <c r="E92" s="131">
        <f>INDEX('Vehicle Fleet Gallon conversion'!$B$36:$AL$36,1,ROW(A16))</f>
        <v>51637.247913490377</v>
      </c>
      <c r="F92" s="183">
        <f t="shared" si="4"/>
        <v>458900222.20718896</v>
      </c>
      <c r="G92" s="183">
        <f t="shared" si="5"/>
        <v>458.90022220718896</v>
      </c>
    </row>
    <row r="93" spans="1:7" x14ac:dyDescent="0.2">
      <c r="A93" s="26" t="s">
        <v>197</v>
      </c>
      <c r="C93" s="153">
        <v>2030</v>
      </c>
      <c r="D93" s="125" t="s">
        <v>146</v>
      </c>
      <c r="E93" s="131">
        <f>INDEX('Vehicle Fleet Gallon conversion'!$B$36:$AL$36,1,ROW(A17))</f>
        <v>52276.435992366081</v>
      </c>
      <c r="F93" s="183">
        <f t="shared" si="4"/>
        <v>464580686.66415739</v>
      </c>
      <c r="G93" s="183">
        <f t="shared" si="5"/>
        <v>464.58068666415738</v>
      </c>
    </row>
    <row r="94" spans="1:7" x14ac:dyDescent="0.2">
      <c r="A94" s="26" t="s">
        <v>197</v>
      </c>
      <c r="C94" s="153">
        <v>2031</v>
      </c>
      <c r="D94" s="125" t="s">
        <v>146</v>
      </c>
      <c r="E94" s="131">
        <f>INDEX('Vehicle Fleet Gallon conversion'!$B$36:$AL$36,1,ROW(A18))</f>
        <v>52993.21348400136</v>
      </c>
      <c r="F94" s="183">
        <f t="shared" si="4"/>
        <v>470950688.23232007</v>
      </c>
      <c r="G94" s="183">
        <f t="shared" si="5"/>
        <v>470.95068823232009</v>
      </c>
    </row>
    <row r="95" spans="1:7" x14ac:dyDescent="0.2">
      <c r="A95" s="26" t="s">
        <v>197</v>
      </c>
      <c r="C95" s="153">
        <v>2032</v>
      </c>
      <c r="D95" s="125" t="s">
        <v>146</v>
      </c>
      <c r="E95" s="131">
        <f>INDEX('Vehicle Fleet Gallon conversion'!$B$36:$AL$36,1,ROW(A19))</f>
        <v>53791.234875825663</v>
      </c>
      <c r="F95" s="183">
        <f t="shared" si="4"/>
        <v>478042704.34146267</v>
      </c>
      <c r="G95" s="183">
        <f t="shared" si="5"/>
        <v>478.0427043414627</v>
      </c>
    </row>
    <row r="96" spans="1:7" x14ac:dyDescent="0.2">
      <c r="A96" s="26" t="s">
        <v>197</v>
      </c>
      <c r="C96" s="153">
        <v>2033</v>
      </c>
      <c r="D96" s="125" t="s">
        <v>146</v>
      </c>
      <c r="E96" s="131">
        <f>INDEX('Vehicle Fleet Gallon conversion'!$B$36:$AL$36,1,ROW(A20))</f>
        <v>54674.389102006877</v>
      </c>
      <c r="F96" s="183">
        <f t="shared" si="4"/>
        <v>485891295.94953513</v>
      </c>
      <c r="G96" s="183">
        <f t="shared" si="5"/>
        <v>485.89129594953516</v>
      </c>
    </row>
    <row r="97" spans="1:7" x14ac:dyDescent="0.2">
      <c r="A97" s="26" t="s">
        <v>197</v>
      </c>
      <c r="C97" s="153">
        <v>2034</v>
      </c>
      <c r="D97" s="125" t="s">
        <v>146</v>
      </c>
      <c r="E97" s="131">
        <f>INDEX('Vehicle Fleet Gallon conversion'!$B$36:$AL$36,1,ROW(A21))</f>
        <v>55646.813194371978</v>
      </c>
      <c r="F97" s="183">
        <f t="shared" si="4"/>
        <v>494533228.85838377</v>
      </c>
      <c r="G97" s="183">
        <f t="shared" si="5"/>
        <v>494.53322885838378</v>
      </c>
    </row>
    <row r="98" spans="1:7" x14ac:dyDescent="0.2">
      <c r="A98" s="26" t="s">
        <v>197</v>
      </c>
      <c r="C98" s="153">
        <v>2035</v>
      </c>
      <c r="D98" s="125" t="s">
        <v>146</v>
      </c>
      <c r="E98" s="131">
        <f>INDEX('Vehicle Fleet Gallon conversion'!$B$36:$AL$36,1,ROW(A22))</f>
        <v>56712.906757987825</v>
      </c>
      <c r="F98" s="183">
        <f t="shared" si="4"/>
        <v>504007602.3582378</v>
      </c>
      <c r="G98" s="183">
        <f t="shared" si="5"/>
        <v>504.00760235823788</v>
      </c>
    </row>
    <row r="99" spans="1:7" x14ac:dyDescent="0.2">
      <c r="A99" s="26" t="s">
        <v>197</v>
      </c>
      <c r="C99" s="153">
        <v>2036</v>
      </c>
      <c r="D99" s="125" t="s">
        <v>146</v>
      </c>
      <c r="E99" s="131">
        <f>INDEX('Vehicle Fleet Gallon conversion'!$B$36:$AL$36,1,ROW(A23))</f>
        <v>57877.34732070165</v>
      </c>
      <c r="F99" s="183">
        <f t="shared" si="4"/>
        <v>514355985.63907558</v>
      </c>
      <c r="G99" s="183">
        <f t="shared" si="5"/>
        <v>514.35598563907558</v>
      </c>
    </row>
    <row r="100" spans="1:7" x14ac:dyDescent="0.2">
      <c r="A100" s="26" t="s">
        <v>197</v>
      </c>
      <c r="C100" s="153">
        <v>2037</v>
      </c>
      <c r="D100" s="125" t="s">
        <v>146</v>
      </c>
      <c r="E100" s="131">
        <f>INDEX('Vehicle Fleet Gallon conversion'!$B$36:$AL$36,1,ROW(A24))</f>
        <v>59145.10660889998</v>
      </c>
      <c r="F100" s="183">
        <f t="shared" si="4"/>
        <v>525622562.43329412</v>
      </c>
      <c r="G100" s="183">
        <f t="shared" si="5"/>
        <v>525.62256243329409</v>
      </c>
    </row>
    <row r="101" spans="1:7" x14ac:dyDescent="0.2">
      <c r="A101" s="26" t="s">
        <v>197</v>
      </c>
      <c r="C101" s="153">
        <v>2038</v>
      </c>
      <c r="D101" s="125" t="s">
        <v>146</v>
      </c>
      <c r="E101" s="131">
        <f>INDEX('Vehicle Fleet Gallon conversion'!$B$36:$AL$36,1,ROW(A25))</f>
        <v>60521.467804882639</v>
      </c>
      <c r="F101" s="183">
        <f t="shared" si="4"/>
        <v>537854284.38199198</v>
      </c>
      <c r="G101" s="183">
        <f t="shared" si="5"/>
        <v>537.85428438199199</v>
      </c>
    </row>
    <row r="102" spans="1:7" x14ac:dyDescent="0.2">
      <c r="A102" s="26" t="s">
        <v>197</v>
      </c>
      <c r="C102" s="153">
        <v>2039</v>
      </c>
      <c r="D102" s="125" t="s">
        <v>146</v>
      </c>
      <c r="E102" s="131">
        <f>INDEX('Vehicle Fleet Gallon conversion'!$B$36:$AL$36,1,ROW(A26))</f>
        <v>62012.043844573316</v>
      </c>
      <c r="F102" s="183">
        <f t="shared" si="4"/>
        <v>551101033.64672303</v>
      </c>
      <c r="G102" s="183">
        <f t="shared" si="5"/>
        <v>551.10103364672307</v>
      </c>
    </row>
    <row r="103" spans="1:7" x14ac:dyDescent="0.2">
      <c r="A103" s="26" t="s">
        <v>197</v>
      </c>
      <c r="C103" s="153">
        <v>2040</v>
      </c>
      <c r="D103" s="125" t="s">
        <v>146</v>
      </c>
      <c r="E103" s="131">
        <f>INDEX('Vehicle Fleet Gallon conversion'!$B$36:$AL$36,1,ROW(A27))</f>
        <v>63622.796817813665</v>
      </c>
      <c r="F103" s="183">
        <f t="shared" si="4"/>
        <v>565415795.31991005</v>
      </c>
      <c r="G103" s="183">
        <f t="shared" si="5"/>
        <v>565.4157953199101</v>
      </c>
    </row>
    <row r="104" spans="1:7" x14ac:dyDescent="0.2">
      <c r="A104" s="26" t="s">
        <v>197</v>
      </c>
      <c r="C104" s="153">
        <v>2041</v>
      </c>
      <c r="D104" s="125" t="s">
        <v>146</v>
      </c>
      <c r="E104" s="131">
        <f>INDEX('Vehicle Fleet Gallon conversion'!$B$36:$AL$36,1,ROW(A28))</f>
        <v>65360.058537223609</v>
      </c>
      <c r="F104" s="183">
        <f t="shared" si="4"/>
        <v>580854840.22030616</v>
      </c>
      <c r="G104" s="183">
        <f t="shared" si="5"/>
        <v>580.85484022030619</v>
      </c>
    </row>
    <row r="105" spans="1:7" x14ac:dyDescent="0.2">
      <c r="A105" s="26" t="s">
        <v>197</v>
      </c>
      <c r="C105" s="153">
        <v>2042</v>
      </c>
      <c r="D105" s="125" t="s">
        <v>146</v>
      </c>
      <c r="E105" s="131">
        <f>INDEX('Vehicle Fleet Gallon conversion'!$B$36:$AL$36,1,ROW(A29))</f>
        <v>67230.552345571239</v>
      </c>
      <c r="F105" s="183">
        <f t="shared" si="4"/>
        <v>597477918.69509161</v>
      </c>
      <c r="G105" s="183">
        <f t="shared" si="5"/>
        <v>597.4779186950916</v>
      </c>
    </row>
    <row r="106" spans="1:7" x14ac:dyDescent="0.2">
      <c r="A106" s="26" t="s">
        <v>197</v>
      </c>
      <c r="C106" s="153">
        <v>2043</v>
      </c>
      <c r="D106" s="125" t="s">
        <v>146</v>
      </c>
      <c r="E106" s="131">
        <f>INDEX('Vehicle Fleet Gallon conversion'!$B$36:$AL$36,1,ROW(A30))</f>
        <v>69241.416235793717</v>
      </c>
      <c r="F106" s="183">
        <f t="shared" si="4"/>
        <v>615348466.08749878</v>
      </c>
      <c r="G106" s="183">
        <f t="shared" si="5"/>
        <v>615.34846608749888</v>
      </c>
    </row>
    <row r="107" spans="1:7" x14ac:dyDescent="0.2">
      <c r="A107" s="26" t="s">
        <v>197</v>
      </c>
      <c r="C107" s="153">
        <v>2044</v>
      </c>
      <c r="D107" s="125" t="s">
        <v>146</v>
      </c>
      <c r="E107" s="131">
        <f>INDEX('Vehicle Fleet Gallon conversion'!$B$36:$AL$36,1,ROW(A31))</f>
        <v>71400.227362259815</v>
      </c>
      <c r="F107" s="183">
        <f t="shared" si="4"/>
        <v>634533820.56840301</v>
      </c>
      <c r="G107" s="183">
        <f t="shared" si="5"/>
        <v>634.53382056840303</v>
      </c>
    </row>
    <row r="108" spans="1:7" x14ac:dyDescent="0.2">
      <c r="A108" s="26" t="s">
        <v>197</v>
      </c>
      <c r="C108" s="153">
        <v>2045</v>
      </c>
      <c r="D108" s="125" t="s">
        <v>146</v>
      </c>
      <c r="E108" s="131">
        <f>INDEX('Vehicle Fleet Gallon conversion'!$B$36:$AL$36,1,ROW(A32))</f>
        <v>73715.02802658196</v>
      </c>
      <c r="F108" s="183">
        <f t="shared" si="4"/>
        <v>655105454.07223392</v>
      </c>
      <c r="G108" s="183">
        <f t="shared" si="5"/>
        <v>655.1054540722339</v>
      </c>
    </row>
    <row r="109" spans="1:7" x14ac:dyDescent="0.2">
      <c r="A109" s="26" t="s">
        <v>197</v>
      </c>
      <c r="C109" s="153">
        <v>2046</v>
      </c>
      <c r="D109" s="125" t="s">
        <v>146</v>
      </c>
      <c r="E109" s="131">
        <f>INDEX('Vehicle Fleet Gallon conversion'!$B$36:$AL$36,1,ROW(A33))</f>
        <v>76194.353226284511</v>
      </c>
      <c r="F109" s="183">
        <f>E109*$B$4</f>
        <v>677139217.12199044</v>
      </c>
      <c r="G109" s="183">
        <f>F109*$B$5*$B$6</f>
        <v>677.13921712199055</v>
      </c>
    </row>
    <row r="110" spans="1:7" x14ac:dyDescent="0.2">
      <c r="A110" s="26" t="s">
        <v>197</v>
      </c>
      <c r="C110" s="153">
        <v>2047</v>
      </c>
      <c r="D110" s="125" t="s">
        <v>146</v>
      </c>
      <c r="E110" s="131">
        <f>INDEX('Vehicle Fleet Gallon conversion'!$B$36:$AL$36,1,ROW(A34))</f>
        <v>78847.259859935264</v>
      </c>
      <c r="F110" s="183">
        <f>E110*$B$4</f>
        <v>700715598.37524474</v>
      </c>
      <c r="G110" s="183">
        <f>F110*$B$5*$B$6</f>
        <v>700.71559837524478</v>
      </c>
    </row>
    <row r="111" spans="1:7" x14ac:dyDescent="0.2">
      <c r="A111" s="26" t="s">
        <v>197</v>
      </c>
      <c r="C111" s="153">
        <v>2048</v>
      </c>
      <c r="D111" s="125" t="s">
        <v>146</v>
      </c>
      <c r="E111" s="131">
        <f>INDEX('Vehicle Fleet Gallon conversion'!$B$36:$AL$36,1,ROW(A35))</f>
        <v>81683.357687963289</v>
      </c>
      <c r="F111" s="183">
        <f>E111*$B$4</f>
        <v>725919999.77292979</v>
      </c>
      <c r="G111" s="183">
        <f>F111*$B$5*$B$6</f>
        <v>725.91999977292983</v>
      </c>
    </row>
    <row r="112" spans="1:7" x14ac:dyDescent="0.2">
      <c r="A112" s="26" t="s">
        <v>197</v>
      </c>
      <c r="C112" s="153">
        <v>2049</v>
      </c>
      <c r="D112" s="125" t="s">
        <v>146</v>
      </c>
      <c r="E112" s="131">
        <f>INDEX('Vehicle Fleet Gallon conversion'!$B$36:$AL$36,1,ROW(A36))</f>
        <v>84712.84215434175</v>
      </c>
      <c r="F112" s="183">
        <f>E112*$B$4</f>
        <v>752843028.22563517</v>
      </c>
      <c r="G112" s="183">
        <f>F112*$B$5*$B$6</f>
        <v>752.84302822563518</v>
      </c>
    </row>
    <row r="113" spans="1:16384" x14ac:dyDescent="0.2">
      <c r="A113" s="26" t="s">
        <v>197</v>
      </c>
      <c r="C113" s="153">
        <v>2050</v>
      </c>
      <c r="D113" s="125" t="s">
        <v>146</v>
      </c>
      <c r="E113" s="131">
        <f>INDEX('Vehicle Fleet Gallon conversion'!$B$36:$AL$36,1,ROW(A37))</f>
        <v>87946.529180624842</v>
      </c>
      <c r="F113" s="183">
        <f>E113*$B$4</f>
        <v>781580804.82821298</v>
      </c>
      <c r="G113" s="183">
        <f>F113*$B$5*$B$6</f>
        <v>781.58080482821299</v>
      </c>
    </row>
    <row r="114" spans="1:16384" x14ac:dyDescent="0.2">
      <c r="A114" s="26" t="s">
        <v>197</v>
      </c>
      <c r="B114" s="4"/>
      <c r="C114" s="121">
        <v>2007</v>
      </c>
      <c r="D114" s="121" t="s">
        <v>283</v>
      </c>
      <c r="E114" s="131">
        <f>INDEX('Vehicle Fleet Gallon conversion'!$B$43:$I$43,1,ROW(A1))</f>
        <v>1221.8</v>
      </c>
      <c r="F114" s="185">
        <f>$B$7*E114</f>
        <v>7086.44</v>
      </c>
      <c r="G114" s="185">
        <f>F114*$B$5</f>
        <v>7.0864399999999996</v>
      </c>
      <c r="H114" s="175"/>
      <c r="AP114" s="4"/>
      <c r="AQ114" s="121"/>
      <c r="AR114" s="121"/>
      <c r="AS114" s="174"/>
      <c r="AT114" s="175"/>
      <c r="AU114" s="175"/>
      <c r="AV114" s="175"/>
      <c r="AW114" s="4"/>
      <c r="AX114" s="4"/>
      <c r="AY114" s="121"/>
      <c r="AZ114" s="121"/>
      <c r="BA114" s="174"/>
      <c r="BB114" s="175"/>
      <c r="BC114" s="175"/>
      <c r="BD114" s="175"/>
      <c r="BE114" s="4"/>
      <c r="BF114" s="4"/>
      <c r="BG114" s="121"/>
      <c r="BH114" s="121"/>
      <c r="BI114" s="174"/>
      <c r="BJ114" s="175"/>
      <c r="BK114" s="175"/>
      <c r="BL114" s="175"/>
      <c r="BM114" s="4"/>
      <c r="BN114" s="4"/>
      <c r="BO114" s="121"/>
      <c r="BP114" s="121"/>
      <c r="BQ114" s="174"/>
      <c r="BR114" s="175"/>
      <c r="BS114" s="175"/>
      <c r="BT114" s="175"/>
      <c r="BU114" s="4"/>
      <c r="BV114" s="4"/>
      <c r="BW114" s="121"/>
      <c r="BX114" s="121"/>
      <c r="BY114" s="174"/>
      <c r="BZ114" s="175"/>
      <c r="CA114" s="175"/>
      <c r="CB114" s="175"/>
      <c r="CC114" s="4"/>
      <c r="CD114" s="4"/>
      <c r="CE114" s="121"/>
      <c r="CF114" s="121"/>
      <c r="CG114" s="174"/>
      <c r="CH114" s="175"/>
      <c r="CI114" s="175"/>
      <c r="CJ114" s="175"/>
      <c r="CK114" s="4"/>
      <c r="CL114" s="4"/>
      <c r="CM114" s="121"/>
      <c r="CN114" s="121"/>
      <c r="CO114" s="174"/>
      <c r="CP114" s="175"/>
      <c r="CQ114" s="175"/>
      <c r="CR114" s="175"/>
      <c r="CS114" s="4"/>
      <c r="CT114" s="4"/>
      <c r="CU114" s="121"/>
      <c r="CV114" s="121"/>
      <c r="CW114" s="174"/>
      <c r="CX114" s="175"/>
      <c r="CY114" s="175"/>
      <c r="CZ114" s="175"/>
      <c r="DA114" s="4"/>
      <c r="DB114" s="4"/>
      <c r="DC114" s="121"/>
      <c r="DD114" s="121"/>
      <c r="DE114" s="174"/>
      <c r="DF114" s="175"/>
      <c r="DG114" s="175"/>
      <c r="DH114" s="175"/>
      <c r="DI114" s="4"/>
      <c r="DJ114" s="4"/>
      <c r="DK114" s="121"/>
      <c r="DL114" s="121"/>
      <c r="DM114" s="174"/>
      <c r="DN114" s="175"/>
      <c r="DO114" s="175"/>
      <c r="DP114" s="175"/>
      <c r="DQ114" s="4"/>
      <c r="DR114" s="4"/>
      <c r="DS114" s="121"/>
      <c r="DT114" s="121"/>
      <c r="DU114" s="174"/>
      <c r="DV114" s="175"/>
      <c r="DW114" s="175"/>
      <c r="DX114" s="175"/>
      <c r="DY114" s="4"/>
      <c r="DZ114" s="4"/>
      <c r="EA114" s="121"/>
      <c r="EB114" s="121"/>
      <c r="EC114" s="174"/>
      <c r="ED114" s="175"/>
      <c r="EE114" s="175"/>
      <c r="EF114" s="175"/>
      <c r="EG114" s="4"/>
      <c r="EH114" s="4"/>
      <c r="EI114" s="121"/>
      <c r="EJ114" s="121"/>
      <c r="EK114" s="174"/>
      <c r="EL114" s="175"/>
      <c r="EM114" s="175"/>
      <c r="EN114" s="175"/>
      <c r="EO114" s="4"/>
      <c r="EP114" s="4"/>
      <c r="EQ114" s="121"/>
      <c r="ER114" s="121"/>
      <c r="ES114" s="174"/>
      <c r="ET114" s="175"/>
      <c r="EU114" s="175"/>
      <c r="EV114" s="175"/>
      <c r="EW114" s="4"/>
      <c r="EX114" s="4"/>
      <c r="EY114" s="121"/>
      <c r="EZ114" s="121"/>
      <c r="FA114" s="174"/>
      <c r="FB114" s="175"/>
      <c r="FC114" s="175"/>
      <c r="FD114" s="175"/>
      <c r="FE114" s="4"/>
      <c r="FF114" s="4"/>
      <c r="FG114" s="121"/>
      <c r="FH114" s="121"/>
      <c r="FI114" s="174"/>
      <c r="FJ114" s="175"/>
      <c r="FK114" s="175"/>
      <c r="FL114" s="175"/>
      <c r="FM114" s="4"/>
      <c r="FN114" s="4"/>
      <c r="FO114" s="121"/>
      <c r="FP114" s="121"/>
      <c r="FQ114" s="174"/>
      <c r="FR114" s="175"/>
      <c r="FS114" s="175"/>
      <c r="FT114" s="175"/>
      <c r="FU114" s="4"/>
      <c r="FV114" s="4"/>
      <c r="FW114" s="121"/>
      <c r="FX114" s="121"/>
      <c r="FY114" s="174"/>
      <c r="FZ114" s="175"/>
      <c r="GA114" s="175"/>
      <c r="GB114" s="175"/>
      <c r="GC114" s="4"/>
      <c r="GD114" s="4"/>
      <c r="GE114" s="121"/>
      <c r="GF114" s="121"/>
      <c r="GG114" s="174"/>
      <c r="GH114" s="175"/>
      <c r="GI114" s="175"/>
      <c r="GJ114" s="175"/>
      <c r="GK114" s="4"/>
      <c r="GL114" s="4"/>
      <c r="GM114" s="121"/>
      <c r="GN114" s="121"/>
      <c r="GO114" s="174"/>
      <c r="GP114" s="175"/>
      <c r="GQ114" s="175"/>
      <c r="GR114" s="175"/>
      <c r="GS114" s="4"/>
      <c r="GT114" s="4"/>
      <c r="GU114" s="121"/>
      <c r="GV114" s="121"/>
      <c r="GW114" s="174"/>
      <c r="GX114" s="175"/>
      <c r="GY114" s="175"/>
      <c r="GZ114" s="175"/>
      <c r="HA114" s="4"/>
      <c r="HB114" s="4"/>
      <c r="HC114" s="121"/>
      <c r="HD114" s="121"/>
      <c r="HE114" s="174"/>
      <c r="HF114" s="175"/>
      <c r="HG114" s="175"/>
      <c r="HH114" s="175"/>
      <c r="HI114" s="4"/>
      <c r="HJ114" s="4"/>
      <c r="HK114" s="121"/>
      <c r="HL114" s="121"/>
      <c r="HM114" s="174"/>
      <c r="HN114" s="175"/>
      <c r="HO114" s="175"/>
      <c r="HP114" s="175"/>
      <c r="HQ114" s="4"/>
      <c r="HR114" s="4"/>
      <c r="HS114" s="121"/>
      <c r="HT114" s="121"/>
      <c r="HU114" s="174"/>
      <c r="HV114" s="175"/>
      <c r="HW114" s="175"/>
      <c r="HX114" s="175"/>
      <c r="HY114" s="4"/>
      <c r="HZ114" s="4"/>
      <c r="IA114" s="121"/>
      <c r="IB114" s="121"/>
      <c r="IC114" s="174"/>
      <c r="ID114" s="175"/>
      <c r="IE114" s="175"/>
      <c r="IF114" s="175"/>
      <c r="IG114" s="4"/>
      <c r="IH114" s="4"/>
      <c r="II114" s="121"/>
      <c r="IJ114" s="121"/>
      <c r="IK114" s="174"/>
      <c r="IL114" s="175"/>
      <c r="IM114" s="175"/>
      <c r="IN114" s="175"/>
      <c r="IO114" s="4"/>
      <c r="IP114" s="4"/>
      <c r="IQ114" s="121"/>
      <c r="IR114" s="121"/>
      <c r="IS114" s="174"/>
      <c r="IT114" s="175"/>
      <c r="IU114" s="175"/>
      <c r="IV114" s="175"/>
      <c r="IW114" s="4"/>
      <c r="IX114" s="4"/>
      <c r="IY114" s="121"/>
      <c r="IZ114" s="121"/>
      <c r="JA114" s="174"/>
      <c r="JB114" s="175"/>
      <c r="JC114" s="175"/>
      <c r="JD114" s="175"/>
      <c r="JE114" s="4"/>
      <c r="JF114" s="4"/>
      <c r="JG114" s="121"/>
      <c r="JH114" s="121"/>
      <c r="JI114" s="174"/>
      <c r="JJ114" s="175"/>
      <c r="JK114" s="175"/>
      <c r="JL114" s="175"/>
      <c r="JM114" s="4"/>
      <c r="JN114" s="4"/>
      <c r="JO114" s="121"/>
      <c r="JP114" s="121"/>
      <c r="JQ114" s="174"/>
      <c r="JR114" s="175"/>
      <c r="JS114" s="175"/>
      <c r="JT114" s="175"/>
      <c r="JU114" s="4"/>
      <c r="JV114" s="4"/>
      <c r="JW114" s="121"/>
      <c r="JX114" s="121"/>
      <c r="JY114" s="174"/>
      <c r="JZ114" s="175"/>
      <c r="KA114" s="175"/>
      <c r="KB114" s="175"/>
      <c r="KC114" s="4"/>
      <c r="KD114" s="4"/>
      <c r="KE114" s="121"/>
      <c r="KF114" s="121"/>
      <c r="KG114" s="174"/>
      <c r="KH114" s="175"/>
      <c r="KI114" s="175"/>
      <c r="KJ114" s="175"/>
      <c r="KK114" s="4"/>
      <c r="KL114" s="4"/>
      <c r="KM114" s="121"/>
      <c r="KN114" s="121"/>
      <c r="KO114" s="174"/>
      <c r="KP114" s="175"/>
      <c r="KQ114" s="175"/>
      <c r="KR114" s="175"/>
      <c r="KS114" s="4"/>
      <c r="KT114" s="4"/>
      <c r="KU114" s="121"/>
      <c r="KV114" s="121"/>
      <c r="KW114" s="174"/>
      <c r="KX114" s="175"/>
      <c r="KY114" s="175"/>
      <c r="KZ114" s="175"/>
      <c r="LA114" s="4"/>
      <c r="LB114" s="4"/>
      <c r="LC114" s="121"/>
      <c r="LD114" s="121"/>
      <c r="LE114" s="174"/>
      <c r="LF114" s="175"/>
      <c r="LG114" s="175"/>
      <c r="LH114" s="175"/>
      <c r="LI114" s="4"/>
      <c r="LJ114" s="4"/>
      <c r="LK114" s="121"/>
      <c r="LL114" s="121"/>
      <c r="LM114" s="174"/>
      <c r="LN114" s="175"/>
      <c r="LO114" s="175"/>
      <c r="LP114" s="175"/>
      <c r="LQ114" s="4"/>
      <c r="LR114" s="4"/>
      <c r="LS114" s="121"/>
      <c r="LT114" s="121"/>
      <c r="LU114" s="174"/>
      <c r="LV114" s="175"/>
      <c r="LW114" s="175"/>
      <c r="LX114" s="175"/>
      <c r="LY114" s="4"/>
      <c r="LZ114" s="4"/>
      <c r="MA114" s="121"/>
      <c r="MB114" s="121"/>
      <c r="MC114" s="174"/>
      <c r="MD114" s="175"/>
      <c r="ME114" s="175"/>
      <c r="MF114" s="175"/>
      <c r="MG114" s="4"/>
      <c r="MH114" s="4"/>
      <c r="MI114" s="121"/>
      <c r="MJ114" s="121"/>
      <c r="MK114" s="174"/>
      <c r="ML114" s="175"/>
      <c r="MM114" s="175"/>
      <c r="MN114" s="175"/>
      <c r="MO114" s="4"/>
      <c r="MP114" s="4"/>
      <c r="MQ114" s="121"/>
      <c r="MR114" s="121"/>
      <c r="MS114" s="174"/>
      <c r="MT114" s="175"/>
      <c r="MU114" s="175"/>
      <c r="MV114" s="175"/>
      <c r="MW114" s="4"/>
      <c r="MX114" s="4"/>
      <c r="MY114" s="121"/>
      <c r="MZ114" s="121"/>
      <c r="NA114" s="174"/>
      <c r="NB114" s="175"/>
      <c r="NC114" s="175"/>
      <c r="ND114" s="175"/>
      <c r="NE114" s="4"/>
      <c r="NF114" s="4"/>
      <c r="NG114" s="121"/>
      <c r="NH114" s="121"/>
      <c r="NI114" s="174"/>
      <c r="NJ114" s="175"/>
      <c r="NK114" s="175"/>
      <c r="NL114" s="175"/>
      <c r="NM114" s="4"/>
      <c r="NN114" s="4"/>
      <c r="NO114" s="121"/>
      <c r="NP114" s="121"/>
      <c r="NQ114" s="174"/>
      <c r="NR114" s="175"/>
      <c r="NS114" s="175"/>
      <c r="NT114" s="175"/>
      <c r="NU114" s="4"/>
      <c r="NV114" s="4"/>
      <c r="NW114" s="121"/>
      <c r="NX114" s="121"/>
      <c r="NY114" s="174"/>
      <c r="NZ114" s="175"/>
      <c r="OA114" s="175"/>
      <c r="OB114" s="175"/>
      <c r="OC114" s="4"/>
      <c r="OD114" s="4"/>
      <c r="OE114" s="121"/>
      <c r="OF114" s="121"/>
      <c r="OG114" s="174"/>
      <c r="OH114" s="175"/>
      <c r="OI114" s="175"/>
      <c r="OJ114" s="175"/>
      <c r="OK114" s="4"/>
      <c r="OL114" s="4"/>
      <c r="OM114" s="121"/>
      <c r="ON114" s="121"/>
      <c r="OO114" s="174"/>
      <c r="OP114" s="175"/>
      <c r="OQ114" s="175"/>
      <c r="OR114" s="175"/>
      <c r="OS114" s="4"/>
      <c r="OT114" s="4"/>
      <c r="OU114" s="121"/>
      <c r="OV114" s="121"/>
      <c r="OW114" s="174"/>
      <c r="OX114" s="175"/>
      <c r="OY114" s="175"/>
      <c r="OZ114" s="175"/>
      <c r="PA114" s="4"/>
      <c r="PB114" s="4"/>
      <c r="PC114" s="121"/>
      <c r="PD114" s="121"/>
      <c r="PE114" s="174"/>
      <c r="PF114" s="175"/>
      <c r="PG114" s="175"/>
      <c r="PH114" s="175"/>
      <c r="PI114" s="4"/>
      <c r="PJ114" s="4"/>
      <c r="PK114" s="121"/>
      <c r="PL114" s="121"/>
      <c r="PM114" s="174"/>
      <c r="PN114" s="175"/>
      <c r="PO114" s="175"/>
      <c r="PP114" s="175"/>
      <c r="PQ114" s="4"/>
      <c r="PR114" s="4"/>
      <c r="PS114" s="121"/>
      <c r="PT114" s="121"/>
      <c r="PU114" s="174"/>
      <c r="PV114" s="175"/>
      <c r="PW114" s="175"/>
      <c r="PX114" s="175"/>
      <c r="PY114" s="4"/>
      <c r="PZ114" s="4"/>
      <c r="QA114" s="121"/>
      <c r="QB114" s="121"/>
      <c r="QC114" s="174"/>
      <c r="QD114" s="175"/>
      <c r="QE114" s="175"/>
      <c r="QF114" s="175"/>
      <c r="QG114" s="4"/>
      <c r="QH114" s="4"/>
      <c r="QI114" s="121"/>
      <c r="QJ114" s="121"/>
      <c r="QK114" s="174"/>
      <c r="QL114" s="175"/>
      <c r="QM114" s="175"/>
      <c r="QN114" s="175"/>
      <c r="QO114" s="4"/>
      <c r="QP114" s="4"/>
      <c r="QQ114" s="121"/>
      <c r="QR114" s="121"/>
      <c r="QS114" s="174"/>
      <c r="QT114" s="175"/>
      <c r="QU114" s="175"/>
      <c r="QV114" s="175"/>
      <c r="QW114" s="4"/>
      <c r="QX114" s="4"/>
      <c r="QY114" s="121"/>
      <c r="QZ114" s="121"/>
      <c r="RA114" s="174"/>
      <c r="RB114" s="175"/>
      <c r="RC114" s="175"/>
      <c r="RD114" s="175"/>
      <c r="RE114" s="4"/>
      <c r="RF114" s="4"/>
      <c r="RG114" s="121"/>
      <c r="RH114" s="121"/>
      <c r="RI114" s="174"/>
      <c r="RJ114" s="175"/>
      <c r="RK114" s="175"/>
      <c r="RL114" s="175"/>
      <c r="RM114" s="4"/>
      <c r="RN114" s="4"/>
      <c r="RO114" s="121"/>
      <c r="RP114" s="121"/>
      <c r="RQ114" s="174"/>
      <c r="RR114" s="175"/>
      <c r="RS114" s="175"/>
      <c r="RT114" s="175"/>
      <c r="RU114" s="4"/>
      <c r="RV114" s="4"/>
      <c r="RW114" s="121"/>
      <c r="RX114" s="121"/>
      <c r="RY114" s="174"/>
      <c r="RZ114" s="175"/>
      <c r="SA114" s="175"/>
      <c r="SB114" s="175"/>
      <c r="SC114" s="4"/>
      <c r="SD114" s="4"/>
      <c r="SE114" s="121"/>
      <c r="SF114" s="121"/>
      <c r="SG114" s="174"/>
      <c r="SH114" s="175"/>
      <c r="SI114" s="175"/>
      <c r="SJ114" s="175"/>
      <c r="SK114" s="4"/>
      <c r="SL114" s="4"/>
      <c r="SM114" s="121"/>
      <c r="SN114" s="121"/>
      <c r="SO114" s="174"/>
      <c r="SP114" s="175"/>
      <c r="SQ114" s="175"/>
      <c r="SR114" s="175"/>
      <c r="SS114" s="4"/>
      <c r="ST114" s="4"/>
      <c r="SU114" s="121"/>
      <c r="SV114" s="121"/>
      <c r="SW114" s="174"/>
      <c r="SX114" s="175"/>
      <c r="SY114" s="175"/>
      <c r="SZ114" s="175"/>
      <c r="TA114" s="4"/>
      <c r="TB114" s="4"/>
      <c r="TC114" s="121"/>
      <c r="TD114" s="121"/>
      <c r="TE114" s="174"/>
      <c r="TF114" s="175"/>
      <c r="TG114" s="175"/>
      <c r="TH114" s="175"/>
      <c r="TI114" s="4"/>
      <c r="TJ114" s="4"/>
      <c r="TK114" s="121"/>
      <c r="TL114" s="121"/>
      <c r="TM114" s="174"/>
      <c r="TN114" s="175"/>
      <c r="TO114" s="175"/>
      <c r="TP114" s="175"/>
      <c r="TQ114" s="4"/>
      <c r="TR114" s="4"/>
      <c r="TS114" s="121"/>
      <c r="TT114" s="121"/>
      <c r="TU114" s="174"/>
      <c r="TV114" s="175"/>
      <c r="TW114" s="175"/>
      <c r="TX114" s="175"/>
      <c r="TY114" s="4"/>
      <c r="TZ114" s="4"/>
      <c r="UA114" s="121"/>
      <c r="UB114" s="121"/>
      <c r="UC114" s="174"/>
      <c r="UD114" s="175"/>
      <c r="UE114" s="175"/>
      <c r="UF114" s="175"/>
      <c r="UG114" s="4"/>
      <c r="UH114" s="4"/>
      <c r="UI114" s="121"/>
      <c r="UJ114" s="121"/>
      <c r="UK114" s="174"/>
      <c r="UL114" s="175"/>
      <c r="UM114" s="175"/>
      <c r="UN114" s="175"/>
      <c r="UO114" s="4"/>
      <c r="UP114" s="4"/>
      <c r="UQ114" s="121"/>
      <c r="UR114" s="121"/>
      <c r="US114" s="174"/>
      <c r="UT114" s="175"/>
      <c r="UU114" s="175"/>
      <c r="UV114" s="175"/>
      <c r="UW114" s="4"/>
      <c r="UX114" s="4"/>
      <c r="UY114" s="121"/>
      <c r="UZ114" s="121"/>
      <c r="VA114" s="174"/>
      <c r="VB114" s="175"/>
      <c r="VC114" s="175"/>
      <c r="VD114" s="175"/>
      <c r="VE114" s="4"/>
      <c r="VF114" s="4"/>
      <c r="VG114" s="121"/>
      <c r="VH114" s="121"/>
      <c r="VI114" s="174"/>
      <c r="VJ114" s="175"/>
      <c r="VK114" s="175"/>
      <c r="VL114" s="175"/>
      <c r="VM114" s="4"/>
      <c r="VN114" s="4"/>
      <c r="VO114" s="121"/>
      <c r="VP114" s="121"/>
      <c r="VQ114" s="174"/>
      <c r="VR114" s="175"/>
      <c r="VS114" s="175"/>
      <c r="VT114" s="175"/>
      <c r="VU114" s="4"/>
      <c r="VV114" s="4"/>
      <c r="VW114" s="121"/>
      <c r="VX114" s="121"/>
      <c r="VY114" s="174"/>
      <c r="VZ114" s="175"/>
      <c r="WA114" s="175"/>
      <c r="WB114" s="175"/>
      <c r="WC114" s="4"/>
      <c r="WD114" s="4"/>
      <c r="WE114" s="121"/>
      <c r="WF114" s="121"/>
      <c r="WG114" s="174"/>
      <c r="WH114" s="175"/>
      <c r="WI114" s="175"/>
      <c r="WJ114" s="175"/>
      <c r="WK114" s="4"/>
      <c r="WL114" s="4"/>
      <c r="WM114" s="121"/>
      <c r="WN114" s="121"/>
      <c r="WO114" s="174"/>
      <c r="WP114" s="175"/>
      <c r="WQ114" s="175"/>
      <c r="WR114" s="175"/>
      <c r="WS114" s="4"/>
      <c r="WT114" s="4"/>
      <c r="WU114" s="121"/>
      <c r="WV114" s="121"/>
      <c r="WW114" s="174"/>
      <c r="WX114" s="175"/>
      <c r="WY114" s="175"/>
      <c r="WZ114" s="175"/>
      <c r="XA114" s="4"/>
      <c r="XB114" s="4"/>
      <c r="XC114" s="121"/>
      <c r="XD114" s="121"/>
      <c r="XE114" s="174"/>
      <c r="XF114" s="175"/>
      <c r="XG114" s="175"/>
      <c r="XH114" s="175"/>
      <c r="XI114" s="4"/>
      <c r="XJ114" s="4"/>
      <c r="XK114" s="121"/>
      <c r="XL114" s="121"/>
      <c r="XM114" s="174"/>
      <c r="XN114" s="175"/>
      <c r="XO114" s="175"/>
      <c r="XP114" s="175"/>
      <c r="XQ114" s="4"/>
      <c r="XR114" s="4"/>
      <c r="XS114" s="121"/>
      <c r="XT114" s="121"/>
      <c r="XU114" s="174"/>
      <c r="XV114" s="175"/>
      <c r="XW114" s="175"/>
      <c r="XX114" s="175"/>
      <c r="XY114" s="4"/>
      <c r="XZ114" s="4"/>
      <c r="YA114" s="121"/>
      <c r="YB114" s="121"/>
      <c r="YC114" s="174"/>
      <c r="YD114" s="175"/>
      <c r="YE114" s="175"/>
      <c r="YF114" s="175"/>
      <c r="YG114" s="4"/>
      <c r="YH114" s="4"/>
      <c r="YI114" s="121"/>
      <c r="YJ114" s="121"/>
      <c r="YK114" s="174"/>
      <c r="YL114" s="175"/>
      <c r="YM114" s="175"/>
      <c r="YN114" s="175"/>
      <c r="YO114" s="4"/>
      <c r="YP114" s="4"/>
      <c r="YQ114" s="121"/>
      <c r="YR114" s="121"/>
      <c r="YS114" s="174"/>
      <c r="YT114" s="175"/>
      <c r="YU114" s="175"/>
      <c r="YV114" s="175"/>
      <c r="YW114" s="4"/>
      <c r="YX114" s="4"/>
      <c r="YY114" s="121"/>
      <c r="YZ114" s="121"/>
      <c r="ZA114" s="174"/>
      <c r="ZB114" s="175"/>
      <c r="ZC114" s="175"/>
      <c r="ZD114" s="175"/>
      <c r="ZE114" s="4"/>
      <c r="ZF114" s="4"/>
      <c r="ZG114" s="121"/>
      <c r="ZH114" s="121"/>
      <c r="ZI114" s="174"/>
      <c r="ZJ114" s="175"/>
      <c r="ZK114" s="175"/>
      <c r="ZL114" s="175"/>
      <c r="ZM114" s="4"/>
      <c r="ZN114" s="4"/>
      <c r="ZO114" s="121"/>
      <c r="ZP114" s="121"/>
      <c r="ZQ114" s="174"/>
      <c r="ZR114" s="175"/>
      <c r="ZS114" s="175"/>
      <c r="ZT114" s="175"/>
      <c r="ZU114" s="4"/>
      <c r="ZV114" s="4"/>
      <c r="ZW114" s="121"/>
      <c r="ZX114" s="121"/>
      <c r="ZY114" s="174"/>
      <c r="ZZ114" s="175"/>
      <c r="AAA114" s="175"/>
      <c r="AAB114" s="175"/>
      <c r="AAC114" s="4"/>
      <c r="AAD114" s="4"/>
      <c r="AAE114" s="121"/>
      <c r="AAF114" s="121"/>
      <c r="AAG114" s="174"/>
      <c r="AAH114" s="175"/>
      <c r="AAI114" s="175"/>
      <c r="AAJ114" s="175"/>
      <c r="AAK114" s="4"/>
      <c r="AAL114" s="4"/>
      <c r="AAM114" s="121"/>
      <c r="AAN114" s="121"/>
      <c r="AAO114" s="174"/>
      <c r="AAP114" s="175"/>
      <c r="AAQ114" s="175"/>
      <c r="AAR114" s="175"/>
      <c r="AAS114" s="4"/>
      <c r="AAT114" s="4"/>
      <c r="AAU114" s="121"/>
      <c r="AAV114" s="121"/>
      <c r="AAW114" s="174"/>
      <c r="AAX114" s="175"/>
      <c r="AAY114" s="175"/>
      <c r="AAZ114" s="175"/>
      <c r="ABA114" s="4"/>
      <c r="ABB114" s="4"/>
      <c r="ABC114" s="121"/>
      <c r="ABD114" s="121"/>
      <c r="ABE114" s="174"/>
      <c r="ABF114" s="175"/>
      <c r="ABG114" s="175"/>
      <c r="ABH114" s="175"/>
      <c r="ABI114" s="4"/>
      <c r="ABJ114" s="4"/>
      <c r="ABK114" s="121"/>
      <c r="ABL114" s="121"/>
      <c r="ABM114" s="174"/>
      <c r="ABN114" s="175"/>
      <c r="ABO114" s="175"/>
      <c r="ABP114" s="175"/>
      <c r="ABQ114" s="4"/>
      <c r="ABR114" s="4"/>
      <c r="ABS114" s="121"/>
      <c r="ABT114" s="121"/>
      <c r="ABU114" s="174"/>
      <c r="ABV114" s="175"/>
      <c r="ABW114" s="175"/>
      <c r="ABX114" s="175"/>
      <c r="ABY114" s="4"/>
      <c r="ABZ114" s="4"/>
      <c r="ACA114" s="121"/>
      <c r="ACB114" s="121"/>
      <c r="ACC114" s="174"/>
      <c r="ACD114" s="175"/>
      <c r="ACE114" s="175"/>
      <c r="ACF114" s="175"/>
      <c r="ACG114" s="4"/>
      <c r="ACH114" s="4"/>
      <c r="ACI114" s="121"/>
      <c r="ACJ114" s="121"/>
      <c r="ACK114" s="174"/>
      <c r="ACL114" s="175"/>
      <c r="ACM114" s="175"/>
      <c r="ACN114" s="175"/>
      <c r="ACO114" s="4"/>
      <c r="ACP114" s="4"/>
      <c r="ACQ114" s="121"/>
      <c r="ACR114" s="121"/>
      <c r="ACS114" s="174"/>
      <c r="ACT114" s="175"/>
      <c r="ACU114" s="175"/>
      <c r="ACV114" s="175"/>
      <c r="ACW114" s="4"/>
      <c r="ACX114" s="4"/>
      <c r="ACY114" s="121"/>
      <c r="ACZ114" s="121"/>
      <c r="ADA114" s="174"/>
      <c r="ADB114" s="175"/>
      <c r="ADC114" s="175"/>
      <c r="ADD114" s="175"/>
      <c r="ADE114" s="4"/>
      <c r="ADF114" s="4"/>
      <c r="ADG114" s="121"/>
      <c r="ADH114" s="121"/>
      <c r="ADI114" s="174"/>
      <c r="ADJ114" s="175"/>
      <c r="ADK114" s="175"/>
      <c r="ADL114" s="175"/>
      <c r="ADM114" s="4"/>
      <c r="ADN114" s="4"/>
      <c r="ADO114" s="121"/>
      <c r="ADP114" s="121"/>
      <c r="ADQ114" s="174"/>
      <c r="ADR114" s="175"/>
      <c r="ADS114" s="175"/>
      <c r="ADT114" s="175"/>
      <c r="ADU114" s="4"/>
      <c r="ADV114" s="4"/>
      <c r="ADW114" s="121"/>
      <c r="ADX114" s="121"/>
      <c r="ADY114" s="174"/>
      <c r="ADZ114" s="175"/>
      <c r="AEA114" s="175"/>
      <c r="AEB114" s="175"/>
      <c r="AEC114" s="4"/>
      <c r="AED114" s="4"/>
      <c r="AEE114" s="121"/>
      <c r="AEF114" s="121"/>
      <c r="AEG114" s="174"/>
      <c r="AEH114" s="175"/>
      <c r="AEI114" s="175"/>
      <c r="AEJ114" s="175"/>
      <c r="AEK114" s="4"/>
      <c r="AEL114" s="4"/>
      <c r="AEM114" s="121"/>
      <c r="AEN114" s="121"/>
      <c r="AEO114" s="174"/>
      <c r="AEP114" s="175"/>
      <c r="AEQ114" s="175"/>
      <c r="AER114" s="175"/>
      <c r="AES114" s="4"/>
      <c r="AET114" s="4"/>
      <c r="AEU114" s="121"/>
      <c r="AEV114" s="121"/>
      <c r="AEW114" s="174"/>
      <c r="AEX114" s="175"/>
      <c r="AEY114" s="175"/>
      <c r="AEZ114" s="175"/>
      <c r="AFA114" s="4"/>
      <c r="AFB114" s="4"/>
      <c r="AFC114" s="121"/>
      <c r="AFD114" s="121"/>
      <c r="AFE114" s="174"/>
      <c r="AFF114" s="175"/>
      <c r="AFG114" s="175"/>
      <c r="AFH114" s="175"/>
      <c r="AFI114" s="4"/>
      <c r="AFJ114" s="4"/>
      <c r="AFK114" s="121"/>
      <c r="AFL114" s="121"/>
      <c r="AFM114" s="174"/>
      <c r="AFN114" s="175"/>
      <c r="AFO114" s="175"/>
      <c r="AFP114" s="175"/>
      <c r="AFQ114" s="4"/>
      <c r="AFR114" s="4"/>
      <c r="AFS114" s="121"/>
      <c r="AFT114" s="121"/>
      <c r="AFU114" s="174"/>
      <c r="AFV114" s="175"/>
      <c r="AFW114" s="175"/>
      <c r="AFX114" s="175"/>
      <c r="AFY114" s="4"/>
      <c r="AFZ114" s="4"/>
      <c r="AGA114" s="121"/>
      <c r="AGB114" s="121"/>
      <c r="AGC114" s="174"/>
      <c r="AGD114" s="175"/>
      <c r="AGE114" s="175"/>
      <c r="AGF114" s="175"/>
      <c r="AGG114" s="4"/>
      <c r="AGH114" s="4"/>
      <c r="AGI114" s="121"/>
      <c r="AGJ114" s="121"/>
      <c r="AGK114" s="174"/>
      <c r="AGL114" s="175"/>
      <c r="AGM114" s="175"/>
      <c r="AGN114" s="175"/>
      <c r="AGO114" s="4"/>
      <c r="AGP114" s="4"/>
      <c r="AGQ114" s="121"/>
      <c r="AGR114" s="121"/>
      <c r="AGS114" s="174"/>
      <c r="AGT114" s="175"/>
      <c r="AGU114" s="175"/>
      <c r="AGV114" s="175"/>
      <c r="AGW114" s="4"/>
      <c r="AGX114" s="4"/>
      <c r="AGY114" s="121"/>
      <c r="AGZ114" s="121"/>
      <c r="AHA114" s="174"/>
      <c r="AHB114" s="175"/>
      <c r="AHC114" s="175"/>
      <c r="AHD114" s="175"/>
      <c r="AHE114" s="4"/>
      <c r="AHF114" s="4"/>
      <c r="AHG114" s="121"/>
      <c r="AHH114" s="121"/>
      <c r="AHI114" s="174"/>
      <c r="AHJ114" s="175"/>
      <c r="AHK114" s="175"/>
      <c r="AHL114" s="175"/>
      <c r="AHM114" s="4"/>
      <c r="AHN114" s="4"/>
      <c r="AHO114" s="121"/>
      <c r="AHP114" s="121"/>
      <c r="AHQ114" s="174"/>
      <c r="AHR114" s="175"/>
      <c r="AHS114" s="175"/>
      <c r="AHT114" s="175"/>
      <c r="AHU114" s="4"/>
      <c r="AHV114" s="4"/>
      <c r="AHW114" s="121"/>
      <c r="AHX114" s="121"/>
      <c r="AHY114" s="174"/>
      <c r="AHZ114" s="175"/>
      <c r="AIA114" s="175"/>
      <c r="AIB114" s="175"/>
      <c r="AIC114" s="4"/>
      <c r="AID114" s="4"/>
      <c r="AIE114" s="121"/>
      <c r="AIF114" s="121"/>
      <c r="AIG114" s="174"/>
      <c r="AIH114" s="175"/>
      <c r="AII114" s="175"/>
      <c r="AIJ114" s="175"/>
      <c r="AIK114" s="4"/>
      <c r="AIL114" s="4"/>
      <c r="AIM114" s="121"/>
      <c r="AIN114" s="121"/>
      <c r="AIO114" s="174"/>
      <c r="AIP114" s="175"/>
      <c r="AIQ114" s="175"/>
      <c r="AIR114" s="175"/>
      <c r="AIS114" s="4"/>
      <c r="AIT114" s="4"/>
      <c r="AIU114" s="121"/>
      <c r="AIV114" s="121"/>
      <c r="AIW114" s="174"/>
      <c r="AIX114" s="175"/>
      <c r="AIY114" s="175"/>
      <c r="AIZ114" s="175"/>
      <c r="AJA114" s="4"/>
      <c r="AJB114" s="4"/>
      <c r="AJC114" s="121"/>
      <c r="AJD114" s="121"/>
      <c r="AJE114" s="174"/>
      <c r="AJF114" s="175"/>
      <c r="AJG114" s="175"/>
      <c r="AJH114" s="175"/>
      <c r="AJI114" s="4"/>
      <c r="AJJ114" s="4"/>
      <c r="AJK114" s="121"/>
      <c r="AJL114" s="121"/>
      <c r="AJM114" s="174"/>
      <c r="AJN114" s="175"/>
      <c r="AJO114" s="175"/>
      <c r="AJP114" s="175"/>
      <c r="AJQ114" s="4"/>
      <c r="AJR114" s="4"/>
      <c r="AJS114" s="121"/>
      <c r="AJT114" s="121"/>
      <c r="AJU114" s="174"/>
      <c r="AJV114" s="175"/>
      <c r="AJW114" s="175"/>
      <c r="AJX114" s="175"/>
      <c r="AJY114" s="4"/>
      <c r="AJZ114" s="4"/>
      <c r="AKA114" s="121"/>
      <c r="AKB114" s="121"/>
      <c r="AKC114" s="174"/>
      <c r="AKD114" s="175"/>
      <c r="AKE114" s="175"/>
      <c r="AKF114" s="175"/>
      <c r="AKG114" s="4"/>
      <c r="AKH114" s="4"/>
      <c r="AKI114" s="121"/>
      <c r="AKJ114" s="121"/>
      <c r="AKK114" s="174"/>
      <c r="AKL114" s="175"/>
      <c r="AKM114" s="175"/>
      <c r="AKN114" s="175"/>
      <c r="AKO114" s="4"/>
      <c r="AKP114" s="4"/>
      <c r="AKQ114" s="121"/>
      <c r="AKR114" s="121"/>
      <c r="AKS114" s="174"/>
      <c r="AKT114" s="175"/>
      <c r="AKU114" s="175"/>
      <c r="AKV114" s="175"/>
      <c r="AKW114" s="4"/>
      <c r="AKX114" s="4"/>
      <c r="AKY114" s="121"/>
      <c r="AKZ114" s="121"/>
      <c r="ALA114" s="174"/>
      <c r="ALB114" s="175"/>
      <c r="ALC114" s="175"/>
      <c r="ALD114" s="175"/>
      <c r="ALE114" s="4"/>
      <c r="ALF114" s="4"/>
      <c r="ALG114" s="121"/>
      <c r="ALH114" s="121"/>
      <c r="ALI114" s="174"/>
      <c r="ALJ114" s="175"/>
      <c r="ALK114" s="175"/>
      <c r="ALL114" s="175"/>
      <c r="ALM114" s="4"/>
      <c r="ALN114" s="4"/>
      <c r="ALO114" s="121"/>
      <c r="ALP114" s="121"/>
      <c r="ALQ114" s="174"/>
      <c r="ALR114" s="175"/>
      <c r="ALS114" s="175"/>
      <c r="ALT114" s="175"/>
      <c r="ALU114" s="4"/>
      <c r="ALV114" s="4"/>
      <c r="ALW114" s="121"/>
      <c r="ALX114" s="121"/>
      <c r="ALY114" s="174"/>
      <c r="ALZ114" s="175"/>
      <c r="AMA114" s="175"/>
      <c r="AMB114" s="175"/>
      <c r="AMC114" s="4"/>
      <c r="AMD114" s="4"/>
      <c r="AME114" s="121"/>
      <c r="AMF114" s="121"/>
      <c r="AMG114" s="174"/>
      <c r="AMH114" s="175"/>
      <c r="AMI114" s="175"/>
      <c r="AMJ114" s="175"/>
      <c r="AMK114" s="4"/>
      <c r="AML114" s="4"/>
      <c r="AMM114" s="121"/>
      <c r="AMN114" s="121"/>
      <c r="AMO114" s="174"/>
      <c r="AMP114" s="175"/>
      <c r="AMQ114" s="175"/>
      <c r="AMR114" s="175"/>
      <c r="AMS114" s="4"/>
      <c r="AMT114" s="4"/>
      <c r="AMU114" s="121"/>
      <c r="AMV114" s="121"/>
      <c r="AMW114" s="174"/>
      <c r="AMX114" s="175"/>
      <c r="AMY114" s="175"/>
      <c r="AMZ114" s="175"/>
      <c r="ANA114" s="4"/>
      <c r="ANB114" s="4"/>
      <c r="ANC114" s="121"/>
      <c r="AND114" s="121"/>
      <c r="ANE114" s="174"/>
      <c r="ANF114" s="175"/>
      <c r="ANG114" s="175"/>
      <c r="ANH114" s="175"/>
      <c r="ANI114" s="4"/>
      <c r="ANJ114" s="4"/>
      <c r="ANK114" s="121"/>
      <c r="ANL114" s="121"/>
      <c r="ANM114" s="174"/>
      <c r="ANN114" s="175"/>
      <c r="ANO114" s="175"/>
      <c r="ANP114" s="175"/>
      <c r="ANQ114" s="4"/>
      <c r="ANR114" s="4"/>
      <c r="ANS114" s="121"/>
      <c r="ANT114" s="121"/>
      <c r="ANU114" s="174"/>
      <c r="ANV114" s="175"/>
      <c r="ANW114" s="175"/>
      <c r="ANX114" s="175"/>
      <c r="ANY114" s="4"/>
      <c r="ANZ114" s="4"/>
      <c r="AOA114" s="121"/>
      <c r="AOB114" s="121"/>
      <c r="AOC114" s="174"/>
      <c r="AOD114" s="175"/>
      <c r="AOE114" s="175"/>
      <c r="AOF114" s="175"/>
      <c r="AOG114" s="4"/>
      <c r="AOH114" s="4"/>
      <c r="AOI114" s="121"/>
      <c r="AOJ114" s="121"/>
      <c r="AOK114" s="174"/>
      <c r="AOL114" s="175"/>
      <c r="AOM114" s="175"/>
      <c r="AON114" s="175"/>
      <c r="AOO114" s="4"/>
      <c r="AOP114" s="4"/>
      <c r="AOQ114" s="121"/>
      <c r="AOR114" s="121"/>
      <c r="AOS114" s="174"/>
      <c r="AOT114" s="175"/>
      <c r="AOU114" s="175"/>
      <c r="AOV114" s="175"/>
      <c r="AOW114" s="4"/>
      <c r="AOX114" s="4"/>
      <c r="AOY114" s="121"/>
      <c r="AOZ114" s="121"/>
      <c r="APA114" s="174"/>
      <c r="APB114" s="175"/>
      <c r="APC114" s="175"/>
      <c r="APD114" s="175"/>
      <c r="APE114" s="4"/>
      <c r="APF114" s="4"/>
      <c r="APG114" s="121"/>
      <c r="APH114" s="121"/>
      <c r="API114" s="174"/>
      <c r="APJ114" s="175"/>
      <c r="APK114" s="175"/>
      <c r="APL114" s="175"/>
      <c r="APM114" s="4"/>
      <c r="APN114" s="4"/>
      <c r="APO114" s="121"/>
      <c r="APP114" s="121"/>
      <c r="APQ114" s="174"/>
      <c r="APR114" s="175"/>
      <c r="APS114" s="175"/>
      <c r="APT114" s="175"/>
      <c r="APU114" s="4"/>
      <c r="APV114" s="4"/>
      <c r="APW114" s="121"/>
      <c r="APX114" s="121"/>
      <c r="APY114" s="174"/>
      <c r="APZ114" s="175"/>
      <c r="AQA114" s="175"/>
      <c r="AQB114" s="175"/>
      <c r="AQC114" s="4"/>
      <c r="AQD114" s="4"/>
      <c r="AQE114" s="121"/>
      <c r="AQF114" s="121"/>
      <c r="AQG114" s="174"/>
      <c r="AQH114" s="175"/>
      <c r="AQI114" s="175"/>
      <c r="AQJ114" s="175"/>
      <c r="AQK114" s="4"/>
      <c r="AQL114" s="4"/>
      <c r="AQM114" s="121"/>
      <c r="AQN114" s="121"/>
      <c r="AQO114" s="174"/>
      <c r="AQP114" s="175"/>
      <c r="AQQ114" s="175"/>
      <c r="AQR114" s="175"/>
      <c r="AQS114" s="4"/>
      <c r="AQT114" s="4"/>
      <c r="AQU114" s="121"/>
      <c r="AQV114" s="121"/>
      <c r="AQW114" s="174"/>
      <c r="AQX114" s="175"/>
      <c r="AQY114" s="175"/>
      <c r="AQZ114" s="175"/>
      <c r="ARA114" s="4"/>
      <c r="ARB114" s="4"/>
      <c r="ARC114" s="121"/>
      <c r="ARD114" s="121"/>
      <c r="ARE114" s="174"/>
      <c r="ARF114" s="175"/>
      <c r="ARG114" s="175"/>
      <c r="ARH114" s="175"/>
      <c r="ARI114" s="4"/>
      <c r="ARJ114" s="4"/>
      <c r="ARK114" s="121"/>
      <c r="ARL114" s="121"/>
      <c r="ARM114" s="174"/>
      <c r="ARN114" s="175"/>
      <c r="ARO114" s="175"/>
      <c r="ARP114" s="175"/>
      <c r="ARQ114" s="4"/>
      <c r="ARR114" s="4"/>
      <c r="ARS114" s="121"/>
      <c r="ART114" s="121"/>
      <c r="ARU114" s="174"/>
      <c r="ARV114" s="175"/>
      <c r="ARW114" s="175"/>
      <c r="ARX114" s="175"/>
      <c r="ARY114" s="4"/>
      <c r="ARZ114" s="4"/>
      <c r="ASA114" s="121"/>
      <c r="ASB114" s="121"/>
      <c r="ASC114" s="174"/>
      <c r="ASD114" s="175"/>
      <c r="ASE114" s="175"/>
      <c r="ASF114" s="175"/>
      <c r="ASG114" s="4"/>
      <c r="ASH114" s="4"/>
      <c r="ASI114" s="121"/>
      <c r="ASJ114" s="121"/>
      <c r="ASK114" s="174"/>
      <c r="ASL114" s="175"/>
      <c r="ASM114" s="175"/>
      <c r="ASN114" s="175"/>
      <c r="ASO114" s="4"/>
      <c r="ASP114" s="4"/>
      <c r="ASQ114" s="121"/>
      <c r="ASR114" s="121"/>
      <c r="ASS114" s="174"/>
      <c r="AST114" s="175"/>
      <c r="ASU114" s="175"/>
      <c r="ASV114" s="175"/>
      <c r="ASW114" s="4"/>
      <c r="ASX114" s="4"/>
      <c r="ASY114" s="121"/>
      <c r="ASZ114" s="121"/>
      <c r="ATA114" s="174"/>
      <c r="ATB114" s="175"/>
      <c r="ATC114" s="175"/>
      <c r="ATD114" s="175"/>
      <c r="ATE114" s="4"/>
      <c r="ATF114" s="4"/>
      <c r="ATG114" s="121"/>
      <c r="ATH114" s="121"/>
      <c r="ATI114" s="174"/>
      <c r="ATJ114" s="175"/>
      <c r="ATK114" s="175"/>
      <c r="ATL114" s="175"/>
      <c r="ATM114" s="4"/>
      <c r="ATN114" s="4"/>
      <c r="ATO114" s="121"/>
      <c r="ATP114" s="121"/>
      <c r="ATQ114" s="174"/>
      <c r="ATR114" s="175"/>
      <c r="ATS114" s="175"/>
      <c r="ATT114" s="175"/>
      <c r="ATU114" s="4"/>
      <c r="ATV114" s="4"/>
      <c r="ATW114" s="121"/>
      <c r="ATX114" s="121"/>
      <c r="ATY114" s="174"/>
      <c r="ATZ114" s="175"/>
      <c r="AUA114" s="175"/>
      <c r="AUB114" s="175"/>
      <c r="AUC114" s="4"/>
      <c r="AUD114" s="4"/>
      <c r="AUE114" s="121"/>
      <c r="AUF114" s="121"/>
      <c r="AUG114" s="174"/>
      <c r="AUH114" s="175"/>
      <c r="AUI114" s="175"/>
      <c r="AUJ114" s="175"/>
      <c r="AUK114" s="4"/>
      <c r="AUL114" s="4"/>
      <c r="AUM114" s="121"/>
      <c r="AUN114" s="121"/>
      <c r="AUO114" s="174"/>
      <c r="AUP114" s="175"/>
      <c r="AUQ114" s="175"/>
      <c r="AUR114" s="175"/>
      <c r="AUS114" s="4"/>
      <c r="AUT114" s="4"/>
      <c r="AUU114" s="121"/>
      <c r="AUV114" s="121"/>
      <c r="AUW114" s="174"/>
      <c r="AUX114" s="175"/>
      <c r="AUY114" s="175"/>
      <c r="AUZ114" s="175"/>
      <c r="AVA114" s="4"/>
      <c r="AVB114" s="4"/>
      <c r="AVC114" s="121"/>
      <c r="AVD114" s="121"/>
      <c r="AVE114" s="174"/>
      <c r="AVF114" s="175"/>
      <c r="AVG114" s="175"/>
      <c r="AVH114" s="175"/>
      <c r="AVI114" s="4"/>
      <c r="AVJ114" s="4"/>
      <c r="AVK114" s="121"/>
      <c r="AVL114" s="121"/>
      <c r="AVM114" s="174"/>
      <c r="AVN114" s="175"/>
      <c r="AVO114" s="175"/>
      <c r="AVP114" s="175"/>
      <c r="AVQ114" s="4"/>
      <c r="AVR114" s="4"/>
      <c r="AVS114" s="121"/>
      <c r="AVT114" s="121"/>
      <c r="AVU114" s="174"/>
      <c r="AVV114" s="175"/>
      <c r="AVW114" s="175"/>
      <c r="AVX114" s="175"/>
      <c r="AVY114" s="4"/>
      <c r="AVZ114" s="4"/>
      <c r="AWA114" s="121"/>
      <c r="AWB114" s="121"/>
      <c r="AWC114" s="174"/>
      <c r="AWD114" s="175"/>
      <c r="AWE114" s="175"/>
      <c r="AWF114" s="175"/>
      <c r="AWG114" s="4"/>
      <c r="AWH114" s="4"/>
      <c r="AWI114" s="121"/>
      <c r="AWJ114" s="121"/>
      <c r="AWK114" s="174"/>
      <c r="AWL114" s="175"/>
      <c r="AWM114" s="175"/>
      <c r="AWN114" s="175"/>
      <c r="AWO114" s="4"/>
      <c r="AWP114" s="4"/>
      <c r="AWQ114" s="121"/>
      <c r="AWR114" s="121"/>
      <c r="AWS114" s="174"/>
      <c r="AWT114" s="175"/>
      <c r="AWU114" s="175"/>
      <c r="AWV114" s="175"/>
      <c r="AWW114" s="4"/>
      <c r="AWX114" s="4"/>
      <c r="AWY114" s="121"/>
      <c r="AWZ114" s="121"/>
      <c r="AXA114" s="174"/>
      <c r="AXB114" s="175"/>
      <c r="AXC114" s="175"/>
      <c r="AXD114" s="175"/>
      <c r="AXE114" s="4"/>
      <c r="AXF114" s="4"/>
      <c r="AXG114" s="121"/>
      <c r="AXH114" s="121"/>
      <c r="AXI114" s="174"/>
      <c r="AXJ114" s="175"/>
      <c r="AXK114" s="175"/>
      <c r="AXL114" s="175"/>
      <c r="AXM114" s="4"/>
      <c r="AXN114" s="4"/>
      <c r="AXO114" s="121"/>
      <c r="AXP114" s="121"/>
      <c r="AXQ114" s="174"/>
      <c r="AXR114" s="175"/>
      <c r="AXS114" s="175"/>
      <c r="AXT114" s="175"/>
      <c r="AXU114" s="4"/>
      <c r="AXV114" s="4"/>
      <c r="AXW114" s="121"/>
      <c r="AXX114" s="121"/>
      <c r="AXY114" s="174"/>
      <c r="AXZ114" s="175"/>
      <c r="AYA114" s="175"/>
      <c r="AYB114" s="175"/>
      <c r="AYC114" s="4"/>
      <c r="AYD114" s="4"/>
      <c r="AYE114" s="121"/>
      <c r="AYF114" s="121"/>
      <c r="AYG114" s="174"/>
      <c r="AYH114" s="175"/>
      <c r="AYI114" s="175"/>
      <c r="AYJ114" s="175"/>
      <c r="AYK114" s="4"/>
      <c r="AYL114" s="4"/>
      <c r="AYM114" s="121"/>
      <c r="AYN114" s="121"/>
      <c r="AYO114" s="174"/>
      <c r="AYP114" s="175"/>
      <c r="AYQ114" s="175"/>
      <c r="AYR114" s="175"/>
      <c r="AYS114" s="4"/>
      <c r="AYT114" s="4"/>
      <c r="AYU114" s="121"/>
      <c r="AYV114" s="121"/>
      <c r="AYW114" s="174"/>
      <c r="AYX114" s="175"/>
      <c r="AYY114" s="175"/>
      <c r="AYZ114" s="175"/>
      <c r="AZA114" s="4"/>
      <c r="AZB114" s="4"/>
      <c r="AZC114" s="121"/>
      <c r="AZD114" s="121"/>
      <c r="AZE114" s="174"/>
      <c r="AZF114" s="175"/>
      <c r="AZG114" s="175"/>
      <c r="AZH114" s="175"/>
      <c r="AZI114" s="4"/>
      <c r="AZJ114" s="4"/>
      <c r="AZK114" s="121"/>
      <c r="AZL114" s="121"/>
      <c r="AZM114" s="174"/>
      <c r="AZN114" s="175"/>
      <c r="AZO114" s="175"/>
      <c r="AZP114" s="175"/>
      <c r="AZQ114" s="4"/>
      <c r="AZR114" s="4"/>
      <c r="AZS114" s="121"/>
      <c r="AZT114" s="121"/>
      <c r="AZU114" s="174"/>
      <c r="AZV114" s="175"/>
      <c r="AZW114" s="175"/>
      <c r="AZX114" s="175"/>
      <c r="AZY114" s="4"/>
      <c r="AZZ114" s="4"/>
      <c r="BAA114" s="121"/>
      <c r="BAB114" s="121"/>
      <c r="BAC114" s="174"/>
      <c r="BAD114" s="175"/>
      <c r="BAE114" s="175"/>
      <c r="BAF114" s="175"/>
      <c r="BAG114" s="4"/>
      <c r="BAH114" s="4"/>
      <c r="BAI114" s="121"/>
      <c r="BAJ114" s="121"/>
      <c r="BAK114" s="174"/>
      <c r="BAL114" s="175"/>
      <c r="BAM114" s="175"/>
      <c r="BAN114" s="175"/>
      <c r="BAO114" s="4"/>
      <c r="BAP114" s="4"/>
      <c r="BAQ114" s="121"/>
      <c r="BAR114" s="121"/>
      <c r="BAS114" s="174"/>
      <c r="BAT114" s="175"/>
      <c r="BAU114" s="175"/>
      <c r="BAV114" s="175"/>
      <c r="BAW114" s="4"/>
      <c r="BAX114" s="4"/>
      <c r="BAY114" s="121"/>
      <c r="BAZ114" s="121"/>
      <c r="BBA114" s="174"/>
      <c r="BBB114" s="175"/>
      <c r="BBC114" s="175"/>
      <c r="BBD114" s="175"/>
      <c r="BBE114" s="4"/>
      <c r="BBF114" s="4"/>
      <c r="BBG114" s="121"/>
      <c r="BBH114" s="121"/>
      <c r="BBI114" s="174"/>
      <c r="BBJ114" s="175"/>
      <c r="BBK114" s="175"/>
      <c r="BBL114" s="175"/>
      <c r="BBM114" s="4"/>
      <c r="BBN114" s="4"/>
      <c r="BBO114" s="121"/>
      <c r="BBP114" s="121"/>
      <c r="BBQ114" s="174"/>
      <c r="BBR114" s="175"/>
      <c r="BBS114" s="175"/>
      <c r="BBT114" s="175"/>
      <c r="BBU114" s="4"/>
      <c r="BBV114" s="4"/>
      <c r="BBW114" s="121"/>
      <c r="BBX114" s="121"/>
      <c r="BBY114" s="174"/>
      <c r="BBZ114" s="175"/>
      <c r="BCA114" s="175"/>
      <c r="BCB114" s="175"/>
      <c r="BCC114" s="4"/>
      <c r="BCD114" s="4"/>
      <c r="BCE114" s="121"/>
      <c r="BCF114" s="121"/>
      <c r="BCG114" s="174"/>
      <c r="BCH114" s="175"/>
      <c r="BCI114" s="175"/>
      <c r="BCJ114" s="175"/>
      <c r="BCK114" s="4"/>
      <c r="BCL114" s="4"/>
      <c r="BCM114" s="121"/>
      <c r="BCN114" s="121"/>
      <c r="BCO114" s="174"/>
      <c r="BCP114" s="175"/>
      <c r="BCQ114" s="175"/>
      <c r="BCR114" s="175"/>
      <c r="BCS114" s="4"/>
      <c r="BCT114" s="4"/>
      <c r="BCU114" s="121"/>
      <c r="BCV114" s="121"/>
      <c r="BCW114" s="174"/>
      <c r="BCX114" s="175"/>
      <c r="BCY114" s="175"/>
      <c r="BCZ114" s="175"/>
      <c r="BDA114" s="4"/>
      <c r="BDB114" s="4"/>
      <c r="BDC114" s="121"/>
      <c r="BDD114" s="121"/>
      <c r="BDE114" s="174"/>
      <c r="BDF114" s="175"/>
      <c r="BDG114" s="175"/>
      <c r="BDH114" s="175"/>
      <c r="BDI114" s="4"/>
      <c r="BDJ114" s="4"/>
      <c r="BDK114" s="121"/>
      <c r="BDL114" s="121"/>
      <c r="BDM114" s="174"/>
      <c r="BDN114" s="175"/>
      <c r="BDO114" s="175"/>
      <c r="BDP114" s="175"/>
      <c r="BDQ114" s="4"/>
      <c r="BDR114" s="4"/>
      <c r="BDS114" s="121"/>
      <c r="BDT114" s="121"/>
      <c r="BDU114" s="174"/>
      <c r="BDV114" s="175"/>
      <c r="BDW114" s="175"/>
      <c r="BDX114" s="175"/>
      <c r="BDY114" s="4"/>
      <c r="BDZ114" s="4"/>
      <c r="BEA114" s="121"/>
      <c r="BEB114" s="121"/>
      <c r="BEC114" s="174"/>
      <c r="BED114" s="175"/>
      <c r="BEE114" s="175"/>
      <c r="BEF114" s="175"/>
      <c r="BEG114" s="4"/>
      <c r="BEH114" s="4"/>
      <c r="BEI114" s="121"/>
      <c r="BEJ114" s="121"/>
      <c r="BEK114" s="174"/>
      <c r="BEL114" s="175"/>
      <c r="BEM114" s="175"/>
      <c r="BEN114" s="175"/>
      <c r="BEO114" s="4"/>
      <c r="BEP114" s="4"/>
      <c r="BEQ114" s="121"/>
      <c r="BER114" s="121"/>
      <c r="BES114" s="174"/>
      <c r="BET114" s="175"/>
      <c r="BEU114" s="175"/>
      <c r="BEV114" s="175"/>
      <c r="BEW114" s="4"/>
      <c r="BEX114" s="4"/>
      <c r="BEY114" s="121"/>
      <c r="BEZ114" s="121"/>
      <c r="BFA114" s="174"/>
      <c r="BFB114" s="175"/>
      <c r="BFC114" s="175"/>
      <c r="BFD114" s="175"/>
      <c r="BFE114" s="4"/>
      <c r="BFF114" s="4"/>
      <c r="BFG114" s="121"/>
      <c r="BFH114" s="121"/>
      <c r="BFI114" s="174"/>
      <c r="BFJ114" s="175"/>
      <c r="BFK114" s="175"/>
      <c r="BFL114" s="175"/>
      <c r="BFM114" s="4"/>
      <c r="BFN114" s="4"/>
      <c r="BFO114" s="121"/>
      <c r="BFP114" s="121"/>
      <c r="BFQ114" s="174"/>
      <c r="BFR114" s="175"/>
      <c r="BFS114" s="175"/>
      <c r="BFT114" s="175"/>
      <c r="BFU114" s="4"/>
      <c r="BFV114" s="4"/>
      <c r="BFW114" s="121"/>
      <c r="BFX114" s="121"/>
      <c r="BFY114" s="174"/>
      <c r="BFZ114" s="175"/>
      <c r="BGA114" s="175"/>
      <c r="BGB114" s="175"/>
      <c r="BGC114" s="4"/>
      <c r="BGD114" s="4"/>
      <c r="BGE114" s="121"/>
      <c r="BGF114" s="121"/>
      <c r="BGG114" s="174"/>
      <c r="BGH114" s="175"/>
      <c r="BGI114" s="175"/>
      <c r="BGJ114" s="175"/>
      <c r="BGK114" s="4"/>
      <c r="BGL114" s="4"/>
      <c r="BGM114" s="121"/>
      <c r="BGN114" s="121"/>
      <c r="BGO114" s="174"/>
      <c r="BGP114" s="175"/>
      <c r="BGQ114" s="175"/>
      <c r="BGR114" s="175"/>
      <c r="BGS114" s="4"/>
      <c r="BGT114" s="4"/>
      <c r="BGU114" s="121"/>
      <c r="BGV114" s="121"/>
      <c r="BGW114" s="174"/>
      <c r="BGX114" s="175"/>
      <c r="BGY114" s="175"/>
      <c r="BGZ114" s="175"/>
      <c r="BHA114" s="4"/>
      <c r="BHB114" s="4"/>
      <c r="BHC114" s="121"/>
      <c r="BHD114" s="121"/>
      <c r="BHE114" s="174"/>
      <c r="BHF114" s="175"/>
      <c r="BHG114" s="175"/>
      <c r="BHH114" s="175"/>
      <c r="BHI114" s="4"/>
      <c r="BHJ114" s="4"/>
      <c r="BHK114" s="121"/>
      <c r="BHL114" s="121"/>
      <c r="BHM114" s="174"/>
      <c r="BHN114" s="175"/>
      <c r="BHO114" s="175"/>
      <c r="BHP114" s="175"/>
      <c r="BHQ114" s="4"/>
      <c r="BHR114" s="4"/>
      <c r="BHS114" s="121"/>
      <c r="BHT114" s="121"/>
      <c r="BHU114" s="174"/>
      <c r="BHV114" s="175"/>
      <c r="BHW114" s="175"/>
      <c r="BHX114" s="175"/>
      <c r="BHY114" s="4"/>
      <c r="BHZ114" s="4"/>
      <c r="BIA114" s="121"/>
      <c r="BIB114" s="121"/>
      <c r="BIC114" s="174"/>
      <c r="BID114" s="175"/>
      <c r="BIE114" s="175"/>
      <c r="BIF114" s="175"/>
      <c r="BIG114" s="4"/>
      <c r="BIH114" s="4"/>
      <c r="BII114" s="121"/>
      <c r="BIJ114" s="121"/>
      <c r="BIK114" s="174"/>
      <c r="BIL114" s="175"/>
      <c r="BIM114" s="175"/>
      <c r="BIN114" s="175"/>
      <c r="BIO114" s="4"/>
      <c r="BIP114" s="4"/>
      <c r="BIQ114" s="121"/>
      <c r="BIR114" s="121"/>
      <c r="BIS114" s="174"/>
      <c r="BIT114" s="175"/>
      <c r="BIU114" s="175"/>
      <c r="BIV114" s="175"/>
      <c r="BIW114" s="4"/>
      <c r="BIX114" s="4"/>
      <c r="BIY114" s="121"/>
      <c r="BIZ114" s="121"/>
      <c r="BJA114" s="174"/>
      <c r="BJB114" s="175"/>
      <c r="BJC114" s="175"/>
      <c r="BJD114" s="175"/>
      <c r="BJE114" s="4"/>
      <c r="BJF114" s="4"/>
      <c r="BJG114" s="121"/>
      <c r="BJH114" s="121"/>
      <c r="BJI114" s="174"/>
      <c r="BJJ114" s="175"/>
      <c r="BJK114" s="175"/>
      <c r="BJL114" s="175"/>
      <c r="BJM114" s="4"/>
      <c r="BJN114" s="4"/>
      <c r="BJO114" s="121"/>
      <c r="BJP114" s="121"/>
      <c r="BJQ114" s="174"/>
      <c r="BJR114" s="175"/>
      <c r="BJS114" s="175"/>
      <c r="BJT114" s="175"/>
      <c r="BJU114" s="4"/>
      <c r="BJV114" s="4"/>
      <c r="BJW114" s="121"/>
      <c r="BJX114" s="121"/>
      <c r="BJY114" s="174"/>
      <c r="BJZ114" s="175"/>
      <c r="BKA114" s="175"/>
      <c r="BKB114" s="175"/>
      <c r="BKC114" s="4"/>
      <c r="BKD114" s="4"/>
      <c r="BKE114" s="121"/>
      <c r="BKF114" s="121"/>
      <c r="BKG114" s="174"/>
      <c r="BKH114" s="175"/>
      <c r="BKI114" s="175"/>
      <c r="BKJ114" s="175"/>
      <c r="BKK114" s="4"/>
      <c r="BKL114" s="4"/>
      <c r="BKM114" s="121"/>
      <c r="BKN114" s="121"/>
      <c r="BKO114" s="174"/>
      <c r="BKP114" s="175"/>
      <c r="BKQ114" s="175"/>
      <c r="BKR114" s="175"/>
      <c r="BKS114" s="4"/>
      <c r="BKT114" s="4"/>
      <c r="BKU114" s="121"/>
      <c r="BKV114" s="121"/>
      <c r="BKW114" s="174"/>
      <c r="BKX114" s="175"/>
      <c r="BKY114" s="175"/>
      <c r="BKZ114" s="175"/>
      <c r="BLA114" s="4"/>
      <c r="BLB114" s="4"/>
      <c r="BLC114" s="121"/>
      <c r="BLD114" s="121"/>
      <c r="BLE114" s="174"/>
      <c r="BLF114" s="175"/>
      <c r="BLG114" s="175"/>
      <c r="BLH114" s="175"/>
      <c r="BLI114" s="4"/>
      <c r="BLJ114" s="4"/>
      <c r="BLK114" s="121"/>
      <c r="BLL114" s="121"/>
      <c r="BLM114" s="174"/>
      <c r="BLN114" s="175"/>
      <c r="BLO114" s="175"/>
      <c r="BLP114" s="175"/>
      <c r="BLQ114" s="4"/>
      <c r="BLR114" s="4"/>
      <c r="BLS114" s="121"/>
      <c r="BLT114" s="121"/>
      <c r="BLU114" s="174"/>
      <c r="BLV114" s="175"/>
      <c r="BLW114" s="175"/>
      <c r="BLX114" s="175"/>
      <c r="BLY114" s="4"/>
      <c r="BLZ114" s="4"/>
      <c r="BMA114" s="121"/>
      <c r="BMB114" s="121"/>
      <c r="BMC114" s="174"/>
      <c r="BMD114" s="175"/>
      <c r="BME114" s="175"/>
      <c r="BMF114" s="175"/>
      <c r="BMG114" s="4"/>
      <c r="BMH114" s="4"/>
      <c r="BMI114" s="121"/>
      <c r="BMJ114" s="121"/>
      <c r="BMK114" s="174"/>
      <c r="BML114" s="175"/>
      <c r="BMM114" s="175"/>
      <c r="BMN114" s="175"/>
      <c r="BMO114" s="4"/>
      <c r="BMP114" s="4"/>
      <c r="BMQ114" s="121"/>
      <c r="BMR114" s="121"/>
      <c r="BMS114" s="174"/>
      <c r="BMT114" s="175"/>
      <c r="BMU114" s="175"/>
      <c r="BMV114" s="175"/>
      <c r="BMW114" s="4"/>
      <c r="BMX114" s="4"/>
      <c r="BMY114" s="121"/>
      <c r="BMZ114" s="121"/>
      <c r="BNA114" s="174"/>
      <c r="BNB114" s="175"/>
      <c r="BNC114" s="175"/>
      <c r="BND114" s="175"/>
      <c r="BNE114" s="4"/>
      <c r="BNF114" s="4"/>
      <c r="BNG114" s="121"/>
      <c r="BNH114" s="121"/>
      <c r="BNI114" s="174"/>
      <c r="BNJ114" s="175"/>
      <c r="BNK114" s="175"/>
      <c r="BNL114" s="175"/>
      <c r="BNM114" s="4"/>
      <c r="BNN114" s="4"/>
      <c r="BNO114" s="121"/>
      <c r="BNP114" s="121"/>
      <c r="BNQ114" s="174"/>
      <c r="BNR114" s="175"/>
      <c r="BNS114" s="175"/>
      <c r="BNT114" s="175"/>
      <c r="BNU114" s="4"/>
      <c r="BNV114" s="4"/>
      <c r="BNW114" s="121"/>
      <c r="BNX114" s="121"/>
      <c r="BNY114" s="174"/>
      <c r="BNZ114" s="175"/>
      <c r="BOA114" s="175"/>
      <c r="BOB114" s="175"/>
      <c r="BOC114" s="4"/>
      <c r="BOD114" s="4"/>
      <c r="BOE114" s="121"/>
      <c r="BOF114" s="121"/>
      <c r="BOG114" s="174"/>
      <c r="BOH114" s="175"/>
      <c r="BOI114" s="175"/>
      <c r="BOJ114" s="175"/>
      <c r="BOK114" s="4"/>
      <c r="BOL114" s="4"/>
      <c r="BOM114" s="121"/>
      <c r="BON114" s="121"/>
      <c r="BOO114" s="174"/>
      <c r="BOP114" s="175"/>
      <c r="BOQ114" s="175"/>
      <c r="BOR114" s="175"/>
      <c r="BOS114" s="4"/>
      <c r="BOT114" s="4"/>
      <c r="BOU114" s="121"/>
      <c r="BOV114" s="121"/>
      <c r="BOW114" s="174"/>
      <c r="BOX114" s="175"/>
      <c r="BOY114" s="175"/>
      <c r="BOZ114" s="175"/>
      <c r="BPA114" s="4"/>
      <c r="BPB114" s="4"/>
      <c r="BPC114" s="121"/>
      <c r="BPD114" s="121"/>
      <c r="BPE114" s="174"/>
      <c r="BPF114" s="175"/>
      <c r="BPG114" s="175"/>
      <c r="BPH114" s="175"/>
      <c r="BPI114" s="4"/>
      <c r="BPJ114" s="4"/>
      <c r="BPK114" s="121"/>
      <c r="BPL114" s="121"/>
      <c r="BPM114" s="174"/>
      <c r="BPN114" s="175"/>
      <c r="BPO114" s="175"/>
      <c r="BPP114" s="175"/>
      <c r="BPQ114" s="4"/>
      <c r="BPR114" s="4"/>
      <c r="BPS114" s="121"/>
      <c r="BPT114" s="121"/>
      <c r="BPU114" s="174"/>
      <c r="BPV114" s="175"/>
      <c r="BPW114" s="175"/>
      <c r="BPX114" s="175"/>
      <c r="BPY114" s="4"/>
      <c r="BPZ114" s="4"/>
      <c r="BQA114" s="121"/>
      <c r="BQB114" s="121"/>
      <c r="BQC114" s="174"/>
      <c r="BQD114" s="175"/>
      <c r="BQE114" s="175"/>
      <c r="BQF114" s="175"/>
      <c r="BQG114" s="4"/>
      <c r="BQH114" s="4"/>
      <c r="BQI114" s="121"/>
      <c r="BQJ114" s="121"/>
      <c r="BQK114" s="174"/>
      <c r="BQL114" s="175"/>
      <c r="BQM114" s="175"/>
      <c r="BQN114" s="175"/>
      <c r="BQO114" s="4"/>
      <c r="BQP114" s="4"/>
      <c r="BQQ114" s="121"/>
      <c r="BQR114" s="121"/>
      <c r="BQS114" s="174"/>
      <c r="BQT114" s="175"/>
      <c r="BQU114" s="175"/>
      <c r="BQV114" s="175"/>
      <c r="BQW114" s="4"/>
      <c r="BQX114" s="4"/>
      <c r="BQY114" s="121"/>
      <c r="BQZ114" s="121"/>
      <c r="BRA114" s="174"/>
      <c r="BRB114" s="175"/>
      <c r="BRC114" s="175"/>
      <c r="BRD114" s="175"/>
      <c r="BRE114" s="4"/>
      <c r="BRF114" s="4"/>
      <c r="BRG114" s="121"/>
      <c r="BRH114" s="121"/>
      <c r="BRI114" s="174"/>
      <c r="BRJ114" s="175"/>
      <c r="BRK114" s="175"/>
      <c r="BRL114" s="175"/>
      <c r="BRM114" s="4"/>
      <c r="BRN114" s="4"/>
      <c r="BRO114" s="121"/>
      <c r="BRP114" s="121"/>
      <c r="BRQ114" s="174"/>
      <c r="BRR114" s="175"/>
      <c r="BRS114" s="175"/>
      <c r="BRT114" s="175"/>
      <c r="BRU114" s="4"/>
      <c r="BRV114" s="4"/>
      <c r="BRW114" s="121"/>
      <c r="BRX114" s="121"/>
      <c r="BRY114" s="174"/>
      <c r="BRZ114" s="175"/>
      <c r="BSA114" s="175"/>
      <c r="BSB114" s="175"/>
      <c r="BSC114" s="4"/>
      <c r="BSD114" s="4"/>
      <c r="BSE114" s="121"/>
      <c r="BSF114" s="121"/>
      <c r="BSG114" s="174"/>
      <c r="BSH114" s="175"/>
      <c r="BSI114" s="175"/>
      <c r="BSJ114" s="175"/>
      <c r="BSK114" s="4"/>
      <c r="BSL114" s="4"/>
      <c r="BSM114" s="121"/>
      <c r="BSN114" s="121"/>
      <c r="BSO114" s="174"/>
      <c r="BSP114" s="175"/>
      <c r="BSQ114" s="175"/>
      <c r="BSR114" s="175"/>
      <c r="BSS114" s="4"/>
      <c r="BST114" s="4"/>
      <c r="BSU114" s="121"/>
      <c r="BSV114" s="121"/>
      <c r="BSW114" s="174"/>
      <c r="BSX114" s="175"/>
      <c r="BSY114" s="175"/>
      <c r="BSZ114" s="175"/>
      <c r="BTA114" s="4"/>
      <c r="BTB114" s="4"/>
      <c r="BTC114" s="121"/>
      <c r="BTD114" s="121"/>
      <c r="BTE114" s="174"/>
      <c r="BTF114" s="175"/>
      <c r="BTG114" s="175"/>
      <c r="BTH114" s="175"/>
      <c r="BTI114" s="4"/>
      <c r="BTJ114" s="4"/>
      <c r="BTK114" s="121"/>
      <c r="BTL114" s="121"/>
      <c r="BTM114" s="174"/>
      <c r="BTN114" s="175"/>
      <c r="BTO114" s="175"/>
      <c r="BTP114" s="175"/>
      <c r="BTQ114" s="4"/>
      <c r="BTR114" s="4"/>
      <c r="BTS114" s="121"/>
      <c r="BTT114" s="121"/>
      <c r="BTU114" s="174"/>
      <c r="BTV114" s="175"/>
      <c r="BTW114" s="175"/>
      <c r="BTX114" s="175"/>
      <c r="BTY114" s="4"/>
      <c r="BTZ114" s="4"/>
      <c r="BUA114" s="121"/>
      <c r="BUB114" s="121"/>
      <c r="BUC114" s="174"/>
      <c r="BUD114" s="175"/>
      <c r="BUE114" s="175"/>
      <c r="BUF114" s="175"/>
      <c r="BUG114" s="4"/>
      <c r="BUH114" s="4"/>
      <c r="BUI114" s="121"/>
      <c r="BUJ114" s="121"/>
      <c r="BUK114" s="174"/>
      <c r="BUL114" s="175"/>
      <c r="BUM114" s="175"/>
      <c r="BUN114" s="175"/>
      <c r="BUO114" s="4"/>
      <c r="BUP114" s="4"/>
      <c r="BUQ114" s="121"/>
      <c r="BUR114" s="121"/>
      <c r="BUS114" s="174"/>
      <c r="BUT114" s="175"/>
      <c r="BUU114" s="175"/>
      <c r="BUV114" s="175"/>
      <c r="BUW114" s="4"/>
      <c r="BUX114" s="4"/>
      <c r="BUY114" s="121"/>
      <c r="BUZ114" s="121"/>
      <c r="BVA114" s="174"/>
      <c r="BVB114" s="175"/>
      <c r="BVC114" s="175"/>
      <c r="BVD114" s="175"/>
      <c r="BVE114" s="4"/>
      <c r="BVF114" s="4"/>
      <c r="BVG114" s="121"/>
      <c r="BVH114" s="121"/>
      <c r="BVI114" s="174"/>
      <c r="BVJ114" s="175"/>
      <c r="BVK114" s="175"/>
      <c r="BVL114" s="175"/>
      <c r="BVM114" s="4"/>
      <c r="BVN114" s="4"/>
      <c r="BVO114" s="121"/>
      <c r="BVP114" s="121"/>
      <c r="BVQ114" s="174"/>
      <c r="BVR114" s="175"/>
      <c r="BVS114" s="175"/>
      <c r="BVT114" s="175"/>
      <c r="BVU114" s="4"/>
      <c r="BVV114" s="4"/>
      <c r="BVW114" s="121"/>
      <c r="BVX114" s="121"/>
      <c r="BVY114" s="174"/>
      <c r="BVZ114" s="175"/>
      <c r="BWA114" s="175"/>
      <c r="BWB114" s="175"/>
      <c r="BWC114" s="4"/>
      <c r="BWD114" s="4"/>
      <c r="BWE114" s="121"/>
      <c r="BWF114" s="121"/>
      <c r="BWG114" s="174"/>
      <c r="BWH114" s="175"/>
      <c r="BWI114" s="175"/>
      <c r="BWJ114" s="175"/>
      <c r="BWK114" s="4"/>
      <c r="BWL114" s="4"/>
      <c r="BWM114" s="121"/>
      <c r="BWN114" s="121"/>
      <c r="BWO114" s="174"/>
      <c r="BWP114" s="175"/>
      <c r="BWQ114" s="175"/>
      <c r="BWR114" s="175"/>
      <c r="BWS114" s="4"/>
      <c r="BWT114" s="4"/>
      <c r="BWU114" s="121"/>
      <c r="BWV114" s="121"/>
      <c r="BWW114" s="174"/>
      <c r="BWX114" s="175"/>
      <c r="BWY114" s="175"/>
      <c r="BWZ114" s="175"/>
      <c r="BXA114" s="4"/>
      <c r="BXB114" s="4"/>
      <c r="BXC114" s="121"/>
      <c r="BXD114" s="121"/>
      <c r="BXE114" s="174"/>
      <c r="BXF114" s="175"/>
      <c r="BXG114" s="175"/>
      <c r="BXH114" s="175"/>
      <c r="BXI114" s="4"/>
      <c r="BXJ114" s="4"/>
      <c r="BXK114" s="121"/>
      <c r="BXL114" s="121"/>
      <c r="BXM114" s="174"/>
      <c r="BXN114" s="175"/>
      <c r="BXO114" s="175"/>
      <c r="BXP114" s="175"/>
      <c r="BXQ114" s="4"/>
      <c r="BXR114" s="4"/>
      <c r="BXS114" s="121"/>
      <c r="BXT114" s="121"/>
      <c r="BXU114" s="174"/>
      <c r="BXV114" s="175"/>
      <c r="BXW114" s="175"/>
      <c r="BXX114" s="175"/>
      <c r="BXY114" s="4"/>
      <c r="BXZ114" s="4"/>
      <c r="BYA114" s="121"/>
      <c r="BYB114" s="121"/>
      <c r="BYC114" s="174"/>
      <c r="BYD114" s="175"/>
      <c r="BYE114" s="175"/>
      <c r="BYF114" s="175"/>
      <c r="BYG114" s="4"/>
      <c r="BYH114" s="4"/>
      <c r="BYI114" s="121"/>
      <c r="BYJ114" s="121"/>
      <c r="BYK114" s="174"/>
      <c r="BYL114" s="175"/>
      <c r="BYM114" s="175"/>
      <c r="BYN114" s="175"/>
      <c r="BYO114" s="4"/>
      <c r="BYP114" s="4"/>
      <c r="BYQ114" s="121"/>
      <c r="BYR114" s="121"/>
      <c r="BYS114" s="174"/>
      <c r="BYT114" s="175"/>
      <c r="BYU114" s="175"/>
      <c r="BYV114" s="175"/>
      <c r="BYW114" s="4"/>
      <c r="BYX114" s="4"/>
      <c r="BYY114" s="121"/>
      <c r="BYZ114" s="121"/>
      <c r="BZA114" s="174"/>
      <c r="BZB114" s="175"/>
      <c r="BZC114" s="175"/>
      <c r="BZD114" s="175"/>
      <c r="BZE114" s="4"/>
      <c r="BZF114" s="4"/>
      <c r="BZG114" s="121"/>
      <c r="BZH114" s="121"/>
      <c r="BZI114" s="174"/>
      <c r="BZJ114" s="175"/>
      <c r="BZK114" s="175"/>
      <c r="BZL114" s="175"/>
      <c r="BZM114" s="4"/>
      <c r="BZN114" s="4"/>
      <c r="BZO114" s="121"/>
      <c r="BZP114" s="121"/>
      <c r="BZQ114" s="174"/>
      <c r="BZR114" s="175"/>
      <c r="BZS114" s="175"/>
      <c r="BZT114" s="175"/>
      <c r="BZU114" s="4"/>
      <c r="BZV114" s="4"/>
      <c r="BZW114" s="121"/>
      <c r="BZX114" s="121"/>
      <c r="BZY114" s="174"/>
      <c r="BZZ114" s="175"/>
      <c r="CAA114" s="175"/>
      <c r="CAB114" s="175"/>
      <c r="CAC114" s="4"/>
      <c r="CAD114" s="4"/>
      <c r="CAE114" s="121"/>
      <c r="CAF114" s="121"/>
      <c r="CAG114" s="174"/>
      <c r="CAH114" s="175"/>
      <c r="CAI114" s="175"/>
      <c r="CAJ114" s="175"/>
      <c r="CAK114" s="4"/>
      <c r="CAL114" s="4"/>
      <c r="CAM114" s="121"/>
      <c r="CAN114" s="121"/>
      <c r="CAO114" s="174"/>
      <c r="CAP114" s="175"/>
      <c r="CAQ114" s="175"/>
      <c r="CAR114" s="175"/>
      <c r="CAS114" s="4"/>
      <c r="CAT114" s="4"/>
      <c r="CAU114" s="121"/>
      <c r="CAV114" s="121"/>
      <c r="CAW114" s="174"/>
      <c r="CAX114" s="175"/>
      <c r="CAY114" s="175"/>
      <c r="CAZ114" s="175"/>
      <c r="CBA114" s="4"/>
      <c r="CBB114" s="4"/>
      <c r="CBC114" s="121"/>
      <c r="CBD114" s="121"/>
      <c r="CBE114" s="174"/>
      <c r="CBF114" s="175"/>
      <c r="CBG114" s="175"/>
      <c r="CBH114" s="175"/>
      <c r="CBI114" s="4"/>
      <c r="CBJ114" s="4"/>
      <c r="CBK114" s="121"/>
      <c r="CBL114" s="121"/>
      <c r="CBM114" s="174"/>
      <c r="CBN114" s="175"/>
      <c r="CBO114" s="175"/>
      <c r="CBP114" s="175"/>
      <c r="CBQ114" s="4"/>
      <c r="CBR114" s="4"/>
      <c r="CBS114" s="121"/>
      <c r="CBT114" s="121"/>
      <c r="CBU114" s="174"/>
      <c r="CBV114" s="175"/>
      <c r="CBW114" s="175"/>
      <c r="CBX114" s="175"/>
      <c r="CBY114" s="4"/>
      <c r="CBZ114" s="4"/>
      <c r="CCA114" s="121"/>
      <c r="CCB114" s="121"/>
      <c r="CCC114" s="174"/>
      <c r="CCD114" s="175"/>
      <c r="CCE114" s="175"/>
      <c r="CCF114" s="175"/>
      <c r="CCG114" s="4"/>
      <c r="CCH114" s="4"/>
      <c r="CCI114" s="121"/>
      <c r="CCJ114" s="121"/>
      <c r="CCK114" s="174"/>
      <c r="CCL114" s="175"/>
      <c r="CCM114" s="175"/>
      <c r="CCN114" s="175"/>
      <c r="CCO114" s="4"/>
      <c r="CCP114" s="4"/>
      <c r="CCQ114" s="121"/>
      <c r="CCR114" s="121"/>
      <c r="CCS114" s="174"/>
      <c r="CCT114" s="175"/>
      <c r="CCU114" s="175"/>
      <c r="CCV114" s="175"/>
      <c r="CCW114" s="4"/>
      <c r="CCX114" s="4"/>
      <c r="CCY114" s="121"/>
      <c r="CCZ114" s="121"/>
      <c r="CDA114" s="174"/>
      <c r="CDB114" s="175"/>
      <c r="CDC114" s="175"/>
      <c r="CDD114" s="175"/>
      <c r="CDE114" s="4"/>
      <c r="CDF114" s="4"/>
      <c r="CDG114" s="121"/>
      <c r="CDH114" s="121"/>
      <c r="CDI114" s="174"/>
      <c r="CDJ114" s="175"/>
      <c r="CDK114" s="175"/>
      <c r="CDL114" s="175"/>
      <c r="CDM114" s="4"/>
      <c r="CDN114" s="4"/>
      <c r="CDO114" s="121"/>
      <c r="CDP114" s="121"/>
      <c r="CDQ114" s="174"/>
      <c r="CDR114" s="175"/>
      <c r="CDS114" s="175"/>
      <c r="CDT114" s="175"/>
      <c r="CDU114" s="4"/>
      <c r="CDV114" s="4"/>
      <c r="CDW114" s="121"/>
      <c r="CDX114" s="121"/>
      <c r="CDY114" s="174"/>
      <c r="CDZ114" s="175"/>
      <c r="CEA114" s="175"/>
      <c r="CEB114" s="175"/>
      <c r="CEC114" s="4"/>
      <c r="CED114" s="4"/>
      <c r="CEE114" s="121"/>
      <c r="CEF114" s="121"/>
      <c r="CEG114" s="174"/>
      <c r="CEH114" s="175"/>
      <c r="CEI114" s="175"/>
      <c r="CEJ114" s="175"/>
      <c r="CEK114" s="4"/>
      <c r="CEL114" s="4"/>
      <c r="CEM114" s="121"/>
      <c r="CEN114" s="121"/>
      <c r="CEO114" s="174"/>
      <c r="CEP114" s="175"/>
      <c r="CEQ114" s="175"/>
      <c r="CER114" s="175"/>
      <c r="CES114" s="4"/>
      <c r="CET114" s="4"/>
      <c r="CEU114" s="121"/>
      <c r="CEV114" s="121"/>
      <c r="CEW114" s="174"/>
      <c r="CEX114" s="175"/>
      <c r="CEY114" s="175"/>
      <c r="CEZ114" s="175"/>
      <c r="CFA114" s="4"/>
      <c r="CFB114" s="4"/>
      <c r="CFC114" s="121"/>
      <c r="CFD114" s="121"/>
      <c r="CFE114" s="174"/>
      <c r="CFF114" s="175"/>
      <c r="CFG114" s="175"/>
      <c r="CFH114" s="175"/>
      <c r="CFI114" s="4"/>
      <c r="CFJ114" s="4"/>
      <c r="CFK114" s="121"/>
      <c r="CFL114" s="121"/>
      <c r="CFM114" s="174"/>
      <c r="CFN114" s="175"/>
      <c r="CFO114" s="175"/>
      <c r="CFP114" s="175"/>
      <c r="CFQ114" s="4"/>
      <c r="CFR114" s="4"/>
      <c r="CFS114" s="121"/>
      <c r="CFT114" s="121"/>
      <c r="CFU114" s="174"/>
      <c r="CFV114" s="175"/>
      <c r="CFW114" s="175"/>
      <c r="CFX114" s="175"/>
      <c r="CFY114" s="4"/>
      <c r="CFZ114" s="4"/>
      <c r="CGA114" s="121"/>
      <c r="CGB114" s="121"/>
      <c r="CGC114" s="174"/>
      <c r="CGD114" s="175"/>
      <c r="CGE114" s="175"/>
      <c r="CGF114" s="175"/>
      <c r="CGG114" s="4"/>
      <c r="CGH114" s="4"/>
      <c r="CGI114" s="121"/>
      <c r="CGJ114" s="121"/>
      <c r="CGK114" s="174"/>
      <c r="CGL114" s="175"/>
      <c r="CGM114" s="175"/>
      <c r="CGN114" s="175"/>
      <c r="CGO114" s="4"/>
      <c r="CGP114" s="4"/>
      <c r="CGQ114" s="121"/>
      <c r="CGR114" s="121"/>
      <c r="CGS114" s="174"/>
      <c r="CGT114" s="175"/>
      <c r="CGU114" s="175"/>
      <c r="CGV114" s="175"/>
      <c r="CGW114" s="4"/>
      <c r="CGX114" s="4"/>
      <c r="CGY114" s="121"/>
      <c r="CGZ114" s="121"/>
      <c r="CHA114" s="174"/>
      <c r="CHB114" s="175"/>
      <c r="CHC114" s="175"/>
      <c r="CHD114" s="175"/>
      <c r="CHE114" s="4"/>
      <c r="CHF114" s="4"/>
      <c r="CHG114" s="121"/>
      <c r="CHH114" s="121"/>
      <c r="CHI114" s="174"/>
      <c r="CHJ114" s="175"/>
      <c r="CHK114" s="175"/>
      <c r="CHL114" s="175"/>
      <c r="CHM114" s="4"/>
      <c r="CHN114" s="4"/>
      <c r="CHO114" s="121"/>
      <c r="CHP114" s="121"/>
      <c r="CHQ114" s="174"/>
      <c r="CHR114" s="175"/>
      <c r="CHS114" s="175"/>
      <c r="CHT114" s="175"/>
      <c r="CHU114" s="4"/>
      <c r="CHV114" s="4"/>
      <c r="CHW114" s="121"/>
      <c r="CHX114" s="121"/>
      <c r="CHY114" s="174"/>
      <c r="CHZ114" s="175"/>
      <c r="CIA114" s="175"/>
      <c r="CIB114" s="175"/>
      <c r="CIC114" s="4"/>
      <c r="CID114" s="4"/>
      <c r="CIE114" s="121"/>
      <c r="CIF114" s="121"/>
      <c r="CIG114" s="174"/>
      <c r="CIH114" s="175"/>
      <c r="CII114" s="175"/>
      <c r="CIJ114" s="175"/>
      <c r="CIK114" s="4"/>
      <c r="CIL114" s="4"/>
      <c r="CIM114" s="121"/>
      <c r="CIN114" s="121"/>
      <c r="CIO114" s="174"/>
      <c r="CIP114" s="175"/>
      <c r="CIQ114" s="175"/>
      <c r="CIR114" s="175"/>
      <c r="CIS114" s="4"/>
      <c r="CIT114" s="4"/>
      <c r="CIU114" s="121"/>
      <c r="CIV114" s="121"/>
      <c r="CIW114" s="174"/>
      <c r="CIX114" s="175"/>
      <c r="CIY114" s="175"/>
      <c r="CIZ114" s="175"/>
      <c r="CJA114" s="4"/>
      <c r="CJB114" s="4"/>
      <c r="CJC114" s="121"/>
      <c r="CJD114" s="121"/>
      <c r="CJE114" s="174"/>
      <c r="CJF114" s="175"/>
      <c r="CJG114" s="175"/>
      <c r="CJH114" s="175"/>
      <c r="CJI114" s="4"/>
      <c r="CJJ114" s="4"/>
      <c r="CJK114" s="121"/>
      <c r="CJL114" s="121"/>
      <c r="CJM114" s="174"/>
      <c r="CJN114" s="175"/>
      <c r="CJO114" s="175"/>
      <c r="CJP114" s="175"/>
      <c r="CJQ114" s="4"/>
      <c r="CJR114" s="4"/>
      <c r="CJS114" s="121"/>
      <c r="CJT114" s="121"/>
      <c r="CJU114" s="174"/>
      <c r="CJV114" s="175"/>
      <c r="CJW114" s="175"/>
      <c r="CJX114" s="175"/>
      <c r="CJY114" s="4"/>
      <c r="CJZ114" s="4"/>
      <c r="CKA114" s="121"/>
      <c r="CKB114" s="121"/>
      <c r="CKC114" s="174"/>
      <c r="CKD114" s="175"/>
      <c r="CKE114" s="175"/>
      <c r="CKF114" s="175"/>
      <c r="CKG114" s="4"/>
      <c r="CKH114" s="4"/>
      <c r="CKI114" s="121"/>
      <c r="CKJ114" s="121"/>
      <c r="CKK114" s="174"/>
      <c r="CKL114" s="175"/>
      <c r="CKM114" s="175"/>
      <c r="CKN114" s="175"/>
      <c r="CKO114" s="4"/>
      <c r="CKP114" s="4"/>
      <c r="CKQ114" s="121"/>
      <c r="CKR114" s="121"/>
      <c r="CKS114" s="174"/>
      <c r="CKT114" s="175"/>
      <c r="CKU114" s="175"/>
      <c r="CKV114" s="175"/>
      <c r="CKW114" s="4"/>
      <c r="CKX114" s="4"/>
      <c r="CKY114" s="121"/>
      <c r="CKZ114" s="121"/>
      <c r="CLA114" s="174"/>
      <c r="CLB114" s="175"/>
      <c r="CLC114" s="175"/>
      <c r="CLD114" s="175"/>
      <c r="CLE114" s="4"/>
      <c r="CLF114" s="4"/>
      <c r="CLG114" s="121"/>
      <c r="CLH114" s="121"/>
      <c r="CLI114" s="174"/>
      <c r="CLJ114" s="175"/>
      <c r="CLK114" s="175"/>
      <c r="CLL114" s="175"/>
      <c r="CLM114" s="4"/>
      <c r="CLN114" s="4"/>
      <c r="CLO114" s="121"/>
      <c r="CLP114" s="121"/>
      <c r="CLQ114" s="174"/>
      <c r="CLR114" s="175"/>
      <c r="CLS114" s="175"/>
      <c r="CLT114" s="175"/>
      <c r="CLU114" s="4"/>
      <c r="CLV114" s="4"/>
      <c r="CLW114" s="121"/>
      <c r="CLX114" s="121"/>
      <c r="CLY114" s="174"/>
      <c r="CLZ114" s="175"/>
      <c r="CMA114" s="175"/>
      <c r="CMB114" s="175"/>
      <c r="CMC114" s="4"/>
      <c r="CMD114" s="4"/>
      <c r="CME114" s="121"/>
      <c r="CMF114" s="121"/>
      <c r="CMG114" s="174"/>
      <c r="CMH114" s="175"/>
      <c r="CMI114" s="175"/>
      <c r="CMJ114" s="175"/>
      <c r="CMK114" s="4"/>
      <c r="CML114" s="4"/>
      <c r="CMM114" s="121"/>
      <c r="CMN114" s="121"/>
      <c r="CMO114" s="174"/>
      <c r="CMP114" s="175"/>
      <c r="CMQ114" s="175"/>
      <c r="CMR114" s="175"/>
      <c r="CMS114" s="4"/>
      <c r="CMT114" s="4"/>
      <c r="CMU114" s="121"/>
      <c r="CMV114" s="121"/>
      <c r="CMW114" s="174"/>
      <c r="CMX114" s="175"/>
      <c r="CMY114" s="175"/>
      <c r="CMZ114" s="175"/>
      <c r="CNA114" s="4"/>
      <c r="CNB114" s="4"/>
      <c r="CNC114" s="121"/>
      <c r="CND114" s="121"/>
      <c r="CNE114" s="174"/>
      <c r="CNF114" s="175"/>
      <c r="CNG114" s="175"/>
      <c r="CNH114" s="175"/>
      <c r="CNI114" s="4"/>
      <c r="CNJ114" s="4"/>
      <c r="CNK114" s="121"/>
      <c r="CNL114" s="121"/>
      <c r="CNM114" s="174"/>
      <c r="CNN114" s="175"/>
      <c r="CNO114" s="175"/>
      <c r="CNP114" s="175"/>
      <c r="CNQ114" s="4"/>
      <c r="CNR114" s="4"/>
      <c r="CNS114" s="121"/>
      <c r="CNT114" s="121"/>
      <c r="CNU114" s="174"/>
      <c r="CNV114" s="175"/>
      <c r="CNW114" s="175"/>
      <c r="CNX114" s="175"/>
      <c r="CNY114" s="4"/>
      <c r="CNZ114" s="4"/>
      <c r="COA114" s="121"/>
      <c r="COB114" s="121"/>
      <c r="COC114" s="174"/>
      <c r="COD114" s="175"/>
      <c r="COE114" s="175"/>
      <c r="COF114" s="175"/>
      <c r="COG114" s="4"/>
      <c r="COH114" s="4"/>
      <c r="COI114" s="121"/>
      <c r="COJ114" s="121"/>
      <c r="COK114" s="174"/>
      <c r="COL114" s="175"/>
      <c r="COM114" s="175"/>
      <c r="CON114" s="175"/>
      <c r="COO114" s="4"/>
      <c r="COP114" s="4"/>
      <c r="COQ114" s="121"/>
      <c r="COR114" s="121"/>
      <c r="COS114" s="174"/>
      <c r="COT114" s="175"/>
      <c r="COU114" s="175"/>
      <c r="COV114" s="175"/>
      <c r="COW114" s="4"/>
      <c r="COX114" s="4"/>
      <c r="COY114" s="121"/>
      <c r="COZ114" s="121"/>
      <c r="CPA114" s="174"/>
      <c r="CPB114" s="175"/>
      <c r="CPC114" s="175"/>
      <c r="CPD114" s="175"/>
      <c r="CPE114" s="4"/>
      <c r="CPF114" s="4"/>
      <c r="CPG114" s="121"/>
      <c r="CPH114" s="121"/>
      <c r="CPI114" s="174"/>
      <c r="CPJ114" s="175"/>
      <c r="CPK114" s="175"/>
      <c r="CPL114" s="175"/>
      <c r="CPM114" s="4"/>
      <c r="CPN114" s="4"/>
      <c r="CPO114" s="121"/>
      <c r="CPP114" s="121"/>
      <c r="CPQ114" s="174"/>
      <c r="CPR114" s="175"/>
      <c r="CPS114" s="175"/>
      <c r="CPT114" s="175"/>
      <c r="CPU114" s="4"/>
      <c r="CPV114" s="4"/>
      <c r="CPW114" s="121"/>
      <c r="CPX114" s="121"/>
      <c r="CPY114" s="174"/>
      <c r="CPZ114" s="175"/>
      <c r="CQA114" s="175"/>
      <c r="CQB114" s="175"/>
      <c r="CQC114" s="4"/>
      <c r="CQD114" s="4"/>
      <c r="CQE114" s="121"/>
      <c r="CQF114" s="121"/>
      <c r="CQG114" s="174"/>
      <c r="CQH114" s="175"/>
      <c r="CQI114" s="175"/>
      <c r="CQJ114" s="175"/>
      <c r="CQK114" s="4"/>
      <c r="CQL114" s="4"/>
      <c r="CQM114" s="121"/>
      <c r="CQN114" s="121"/>
      <c r="CQO114" s="174"/>
      <c r="CQP114" s="175"/>
      <c r="CQQ114" s="175"/>
      <c r="CQR114" s="175"/>
      <c r="CQS114" s="4"/>
      <c r="CQT114" s="4"/>
      <c r="CQU114" s="121"/>
      <c r="CQV114" s="121"/>
      <c r="CQW114" s="174"/>
      <c r="CQX114" s="175"/>
      <c r="CQY114" s="175"/>
      <c r="CQZ114" s="175"/>
      <c r="CRA114" s="4"/>
      <c r="CRB114" s="4"/>
      <c r="CRC114" s="121"/>
      <c r="CRD114" s="121"/>
      <c r="CRE114" s="174"/>
      <c r="CRF114" s="175"/>
      <c r="CRG114" s="175"/>
      <c r="CRH114" s="175"/>
      <c r="CRI114" s="4"/>
      <c r="CRJ114" s="4"/>
      <c r="CRK114" s="121"/>
      <c r="CRL114" s="121"/>
      <c r="CRM114" s="174"/>
      <c r="CRN114" s="175"/>
      <c r="CRO114" s="175"/>
      <c r="CRP114" s="175"/>
      <c r="CRQ114" s="4"/>
      <c r="CRR114" s="4"/>
      <c r="CRS114" s="121"/>
      <c r="CRT114" s="121"/>
      <c r="CRU114" s="174"/>
      <c r="CRV114" s="175"/>
      <c r="CRW114" s="175"/>
      <c r="CRX114" s="175"/>
      <c r="CRY114" s="4"/>
      <c r="CRZ114" s="4"/>
      <c r="CSA114" s="121"/>
      <c r="CSB114" s="121"/>
      <c r="CSC114" s="174"/>
      <c r="CSD114" s="175"/>
      <c r="CSE114" s="175"/>
      <c r="CSF114" s="175"/>
      <c r="CSG114" s="4"/>
      <c r="CSH114" s="4"/>
      <c r="CSI114" s="121"/>
      <c r="CSJ114" s="121"/>
      <c r="CSK114" s="174"/>
      <c r="CSL114" s="175"/>
      <c r="CSM114" s="175"/>
      <c r="CSN114" s="175"/>
      <c r="CSO114" s="4"/>
      <c r="CSP114" s="4"/>
      <c r="CSQ114" s="121"/>
      <c r="CSR114" s="121"/>
      <c r="CSS114" s="174"/>
      <c r="CST114" s="175"/>
      <c r="CSU114" s="175"/>
      <c r="CSV114" s="175"/>
      <c r="CSW114" s="4"/>
      <c r="CSX114" s="4"/>
      <c r="CSY114" s="121"/>
      <c r="CSZ114" s="121"/>
      <c r="CTA114" s="174"/>
      <c r="CTB114" s="175"/>
      <c r="CTC114" s="175"/>
      <c r="CTD114" s="175"/>
      <c r="CTE114" s="4"/>
      <c r="CTF114" s="4"/>
      <c r="CTG114" s="121"/>
      <c r="CTH114" s="121"/>
      <c r="CTI114" s="174"/>
      <c r="CTJ114" s="175"/>
      <c r="CTK114" s="175"/>
      <c r="CTL114" s="175"/>
      <c r="CTM114" s="4"/>
      <c r="CTN114" s="4"/>
      <c r="CTO114" s="121"/>
      <c r="CTP114" s="121"/>
      <c r="CTQ114" s="174"/>
      <c r="CTR114" s="175"/>
      <c r="CTS114" s="175"/>
      <c r="CTT114" s="175"/>
      <c r="CTU114" s="4"/>
      <c r="CTV114" s="4"/>
      <c r="CTW114" s="121"/>
      <c r="CTX114" s="121"/>
      <c r="CTY114" s="174"/>
      <c r="CTZ114" s="175"/>
      <c r="CUA114" s="175"/>
      <c r="CUB114" s="175"/>
      <c r="CUC114" s="4"/>
      <c r="CUD114" s="4"/>
      <c r="CUE114" s="121"/>
      <c r="CUF114" s="121"/>
      <c r="CUG114" s="174"/>
      <c r="CUH114" s="175"/>
      <c r="CUI114" s="175"/>
      <c r="CUJ114" s="175"/>
      <c r="CUK114" s="4"/>
      <c r="CUL114" s="4"/>
      <c r="CUM114" s="121"/>
      <c r="CUN114" s="121"/>
      <c r="CUO114" s="174"/>
      <c r="CUP114" s="175"/>
      <c r="CUQ114" s="175"/>
      <c r="CUR114" s="175"/>
      <c r="CUS114" s="4"/>
      <c r="CUT114" s="4"/>
      <c r="CUU114" s="121"/>
      <c r="CUV114" s="121"/>
      <c r="CUW114" s="174"/>
      <c r="CUX114" s="175"/>
      <c r="CUY114" s="175"/>
      <c r="CUZ114" s="175"/>
      <c r="CVA114" s="4"/>
      <c r="CVB114" s="4"/>
      <c r="CVC114" s="121"/>
      <c r="CVD114" s="121"/>
      <c r="CVE114" s="174"/>
      <c r="CVF114" s="175"/>
      <c r="CVG114" s="175"/>
      <c r="CVH114" s="175"/>
      <c r="CVI114" s="4"/>
      <c r="CVJ114" s="4"/>
      <c r="CVK114" s="121"/>
      <c r="CVL114" s="121"/>
      <c r="CVM114" s="174"/>
      <c r="CVN114" s="175"/>
      <c r="CVO114" s="175"/>
      <c r="CVP114" s="175"/>
      <c r="CVQ114" s="4"/>
      <c r="CVR114" s="4"/>
      <c r="CVS114" s="121"/>
      <c r="CVT114" s="121"/>
      <c r="CVU114" s="174"/>
      <c r="CVV114" s="175"/>
      <c r="CVW114" s="175"/>
      <c r="CVX114" s="175"/>
      <c r="CVY114" s="4"/>
      <c r="CVZ114" s="4"/>
      <c r="CWA114" s="121"/>
      <c r="CWB114" s="121"/>
      <c r="CWC114" s="174"/>
      <c r="CWD114" s="175"/>
      <c r="CWE114" s="175"/>
      <c r="CWF114" s="175"/>
      <c r="CWG114" s="4"/>
      <c r="CWH114" s="4"/>
      <c r="CWI114" s="121"/>
      <c r="CWJ114" s="121"/>
      <c r="CWK114" s="174"/>
      <c r="CWL114" s="175"/>
      <c r="CWM114" s="175"/>
      <c r="CWN114" s="175"/>
      <c r="CWO114" s="4"/>
      <c r="CWP114" s="4"/>
      <c r="CWQ114" s="121"/>
      <c r="CWR114" s="121"/>
      <c r="CWS114" s="174"/>
      <c r="CWT114" s="175"/>
      <c r="CWU114" s="175"/>
      <c r="CWV114" s="175"/>
      <c r="CWW114" s="4"/>
      <c r="CWX114" s="4"/>
      <c r="CWY114" s="121"/>
      <c r="CWZ114" s="121"/>
      <c r="CXA114" s="174"/>
      <c r="CXB114" s="175"/>
      <c r="CXC114" s="175"/>
      <c r="CXD114" s="175"/>
      <c r="CXE114" s="4"/>
      <c r="CXF114" s="4"/>
      <c r="CXG114" s="121"/>
      <c r="CXH114" s="121"/>
      <c r="CXI114" s="174"/>
      <c r="CXJ114" s="175"/>
      <c r="CXK114" s="175"/>
      <c r="CXL114" s="175"/>
      <c r="CXM114" s="4"/>
      <c r="CXN114" s="4"/>
      <c r="CXO114" s="121"/>
      <c r="CXP114" s="121"/>
      <c r="CXQ114" s="174"/>
      <c r="CXR114" s="175"/>
      <c r="CXS114" s="175"/>
      <c r="CXT114" s="175"/>
      <c r="CXU114" s="4"/>
      <c r="CXV114" s="4"/>
      <c r="CXW114" s="121"/>
      <c r="CXX114" s="121"/>
      <c r="CXY114" s="174"/>
      <c r="CXZ114" s="175"/>
      <c r="CYA114" s="175"/>
      <c r="CYB114" s="175"/>
      <c r="CYC114" s="4"/>
      <c r="CYD114" s="4"/>
      <c r="CYE114" s="121"/>
      <c r="CYF114" s="121"/>
      <c r="CYG114" s="174"/>
      <c r="CYH114" s="175"/>
      <c r="CYI114" s="175"/>
      <c r="CYJ114" s="175"/>
      <c r="CYK114" s="4"/>
      <c r="CYL114" s="4"/>
      <c r="CYM114" s="121"/>
      <c r="CYN114" s="121"/>
      <c r="CYO114" s="174"/>
      <c r="CYP114" s="175"/>
      <c r="CYQ114" s="175"/>
      <c r="CYR114" s="175"/>
      <c r="CYS114" s="4"/>
      <c r="CYT114" s="4"/>
      <c r="CYU114" s="121"/>
      <c r="CYV114" s="121"/>
      <c r="CYW114" s="174"/>
      <c r="CYX114" s="175"/>
      <c r="CYY114" s="175"/>
      <c r="CYZ114" s="175"/>
      <c r="CZA114" s="4"/>
      <c r="CZB114" s="4"/>
      <c r="CZC114" s="121"/>
      <c r="CZD114" s="121"/>
      <c r="CZE114" s="174"/>
      <c r="CZF114" s="175"/>
      <c r="CZG114" s="175"/>
      <c r="CZH114" s="175"/>
      <c r="CZI114" s="4"/>
      <c r="CZJ114" s="4"/>
      <c r="CZK114" s="121"/>
      <c r="CZL114" s="121"/>
      <c r="CZM114" s="174"/>
      <c r="CZN114" s="175"/>
      <c r="CZO114" s="175"/>
      <c r="CZP114" s="175"/>
      <c r="CZQ114" s="4"/>
      <c r="CZR114" s="4"/>
      <c r="CZS114" s="121"/>
      <c r="CZT114" s="121"/>
      <c r="CZU114" s="174"/>
      <c r="CZV114" s="175"/>
      <c r="CZW114" s="175"/>
      <c r="CZX114" s="175"/>
      <c r="CZY114" s="4"/>
      <c r="CZZ114" s="4"/>
      <c r="DAA114" s="121"/>
      <c r="DAB114" s="121"/>
      <c r="DAC114" s="174"/>
      <c r="DAD114" s="175"/>
      <c r="DAE114" s="175"/>
      <c r="DAF114" s="175"/>
      <c r="DAG114" s="4"/>
      <c r="DAH114" s="4"/>
      <c r="DAI114" s="121"/>
      <c r="DAJ114" s="121"/>
      <c r="DAK114" s="174"/>
      <c r="DAL114" s="175"/>
      <c r="DAM114" s="175"/>
      <c r="DAN114" s="175"/>
      <c r="DAO114" s="4"/>
      <c r="DAP114" s="4"/>
      <c r="DAQ114" s="121"/>
      <c r="DAR114" s="121"/>
      <c r="DAS114" s="174"/>
      <c r="DAT114" s="175"/>
      <c r="DAU114" s="175"/>
      <c r="DAV114" s="175"/>
      <c r="DAW114" s="4"/>
      <c r="DAX114" s="4"/>
      <c r="DAY114" s="121"/>
      <c r="DAZ114" s="121"/>
      <c r="DBA114" s="174"/>
      <c r="DBB114" s="175"/>
      <c r="DBC114" s="175"/>
      <c r="DBD114" s="175"/>
      <c r="DBE114" s="4"/>
      <c r="DBF114" s="4"/>
      <c r="DBG114" s="121"/>
      <c r="DBH114" s="121"/>
      <c r="DBI114" s="174"/>
      <c r="DBJ114" s="175"/>
      <c r="DBK114" s="175"/>
      <c r="DBL114" s="175"/>
      <c r="DBM114" s="4"/>
      <c r="DBN114" s="4"/>
      <c r="DBO114" s="121"/>
      <c r="DBP114" s="121"/>
      <c r="DBQ114" s="174"/>
      <c r="DBR114" s="175"/>
      <c r="DBS114" s="175"/>
      <c r="DBT114" s="175"/>
      <c r="DBU114" s="4"/>
      <c r="DBV114" s="4"/>
      <c r="DBW114" s="121"/>
      <c r="DBX114" s="121"/>
      <c r="DBY114" s="174"/>
      <c r="DBZ114" s="175"/>
      <c r="DCA114" s="175"/>
      <c r="DCB114" s="175"/>
      <c r="DCC114" s="4"/>
      <c r="DCD114" s="4"/>
      <c r="DCE114" s="121"/>
      <c r="DCF114" s="121"/>
      <c r="DCG114" s="174"/>
      <c r="DCH114" s="175"/>
      <c r="DCI114" s="175"/>
      <c r="DCJ114" s="175"/>
      <c r="DCK114" s="4"/>
      <c r="DCL114" s="4"/>
      <c r="DCM114" s="121"/>
      <c r="DCN114" s="121"/>
      <c r="DCO114" s="174"/>
      <c r="DCP114" s="175"/>
      <c r="DCQ114" s="175"/>
      <c r="DCR114" s="175"/>
      <c r="DCS114" s="4"/>
      <c r="DCT114" s="4"/>
      <c r="DCU114" s="121"/>
      <c r="DCV114" s="121"/>
      <c r="DCW114" s="174"/>
      <c r="DCX114" s="175"/>
      <c r="DCY114" s="175"/>
      <c r="DCZ114" s="175"/>
      <c r="DDA114" s="4"/>
      <c r="DDB114" s="4"/>
      <c r="DDC114" s="121"/>
      <c r="DDD114" s="121"/>
      <c r="DDE114" s="174"/>
      <c r="DDF114" s="175"/>
      <c r="DDG114" s="175"/>
      <c r="DDH114" s="175"/>
      <c r="DDI114" s="4"/>
      <c r="DDJ114" s="4"/>
      <c r="DDK114" s="121"/>
      <c r="DDL114" s="121"/>
      <c r="DDM114" s="174"/>
      <c r="DDN114" s="175"/>
      <c r="DDO114" s="175"/>
      <c r="DDP114" s="175"/>
      <c r="DDQ114" s="4"/>
      <c r="DDR114" s="4"/>
      <c r="DDS114" s="121"/>
      <c r="DDT114" s="121"/>
      <c r="DDU114" s="174"/>
      <c r="DDV114" s="175"/>
      <c r="DDW114" s="175"/>
      <c r="DDX114" s="175"/>
      <c r="DDY114" s="4"/>
      <c r="DDZ114" s="4"/>
      <c r="DEA114" s="121"/>
      <c r="DEB114" s="121"/>
      <c r="DEC114" s="174"/>
      <c r="DED114" s="175"/>
      <c r="DEE114" s="175"/>
      <c r="DEF114" s="175"/>
      <c r="DEG114" s="4"/>
      <c r="DEH114" s="4"/>
      <c r="DEI114" s="121"/>
      <c r="DEJ114" s="121"/>
      <c r="DEK114" s="174"/>
      <c r="DEL114" s="175"/>
      <c r="DEM114" s="175"/>
      <c r="DEN114" s="175"/>
      <c r="DEO114" s="4"/>
      <c r="DEP114" s="4"/>
      <c r="DEQ114" s="121"/>
      <c r="DER114" s="121"/>
      <c r="DES114" s="174"/>
      <c r="DET114" s="175"/>
      <c r="DEU114" s="175"/>
      <c r="DEV114" s="175"/>
      <c r="DEW114" s="4"/>
      <c r="DEX114" s="4"/>
      <c r="DEY114" s="121"/>
      <c r="DEZ114" s="121"/>
      <c r="DFA114" s="174"/>
      <c r="DFB114" s="175"/>
      <c r="DFC114" s="175"/>
      <c r="DFD114" s="175"/>
      <c r="DFE114" s="4"/>
      <c r="DFF114" s="4"/>
      <c r="DFG114" s="121"/>
      <c r="DFH114" s="121"/>
      <c r="DFI114" s="174"/>
      <c r="DFJ114" s="175"/>
      <c r="DFK114" s="175"/>
      <c r="DFL114" s="175"/>
      <c r="DFM114" s="4"/>
      <c r="DFN114" s="4"/>
      <c r="DFO114" s="121"/>
      <c r="DFP114" s="121"/>
      <c r="DFQ114" s="174"/>
      <c r="DFR114" s="175"/>
      <c r="DFS114" s="175"/>
      <c r="DFT114" s="175"/>
      <c r="DFU114" s="4"/>
      <c r="DFV114" s="4"/>
      <c r="DFW114" s="121"/>
      <c r="DFX114" s="121"/>
      <c r="DFY114" s="174"/>
      <c r="DFZ114" s="175"/>
      <c r="DGA114" s="175"/>
      <c r="DGB114" s="175"/>
      <c r="DGC114" s="4"/>
      <c r="DGD114" s="4"/>
      <c r="DGE114" s="121"/>
      <c r="DGF114" s="121"/>
      <c r="DGG114" s="174"/>
      <c r="DGH114" s="175"/>
      <c r="DGI114" s="175"/>
      <c r="DGJ114" s="175"/>
      <c r="DGK114" s="4"/>
      <c r="DGL114" s="4"/>
      <c r="DGM114" s="121"/>
      <c r="DGN114" s="121"/>
      <c r="DGO114" s="174"/>
      <c r="DGP114" s="175"/>
      <c r="DGQ114" s="175"/>
      <c r="DGR114" s="175"/>
      <c r="DGS114" s="4"/>
      <c r="DGT114" s="4"/>
      <c r="DGU114" s="121"/>
      <c r="DGV114" s="121"/>
      <c r="DGW114" s="174"/>
      <c r="DGX114" s="175"/>
      <c r="DGY114" s="175"/>
      <c r="DGZ114" s="175"/>
      <c r="DHA114" s="4"/>
      <c r="DHB114" s="4"/>
      <c r="DHC114" s="121"/>
      <c r="DHD114" s="121"/>
      <c r="DHE114" s="174"/>
      <c r="DHF114" s="175"/>
      <c r="DHG114" s="175"/>
      <c r="DHH114" s="175"/>
      <c r="DHI114" s="4"/>
      <c r="DHJ114" s="4"/>
      <c r="DHK114" s="121"/>
      <c r="DHL114" s="121"/>
      <c r="DHM114" s="174"/>
      <c r="DHN114" s="175"/>
      <c r="DHO114" s="175"/>
      <c r="DHP114" s="175"/>
      <c r="DHQ114" s="4"/>
      <c r="DHR114" s="4"/>
      <c r="DHS114" s="121"/>
      <c r="DHT114" s="121"/>
      <c r="DHU114" s="174"/>
      <c r="DHV114" s="175"/>
      <c r="DHW114" s="175"/>
      <c r="DHX114" s="175"/>
      <c r="DHY114" s="4"/>
      <c r="DHZ114" s="4"/>
      <c r="DIA114" s="121"/>
      <c r="DIB114" s="121"/>
      <c r="DIC114" s="174"/>
      <c r="DID114" s="175"/>
      <c r="DIE114" s="175"/>
      <c r="DIF114" s="175"/>
      <c r="DIG114" s="4"/>
      <c r="DIH114" s="4"/>
      <c r="DII114" s="121"/>
      <c r="DIJ114" s="121"/>
      <c r="DIK114" s="174"/>
      <c r="DIL114" s="175"/>
      <c r="DIM114" s="175"/>
      <c r="DIN114" s="175"/>
      <c r="DIO114" s="4"/>
      <c r="DIP114" s="4"/>
      <c r="DIQ114" s="121"/>
      <c r="DIR114" s="121"/>
      <c r="DIS114" s="174"/>
      <c r="DIT114" s="175"/>
      <c r="DIU114" s="175"/>
      <c r="DIV114" s="175"/>
      <c r="DIW114" s="4"/>
      <c r="DIX114" s="4"/>
      <c r="DIY114" s="121"/>
      <c r="DIZ114" s="121"/>
      <c r="DJA114" s="174"/>
      <c r="DJB114" s="175"/>
      <c r="DJC114" s="175"/>
      <c r="DJD114" s="175"/>
      <c r="DJE114" s="4"/>
      <c r="DJF114" s="4"/>
      <c r="DJG114" s="121"/>
      <c r="DJH114" s="121"/>
      <c r="DJI114" s="174"/>
      <c r="DJJ114" s="175"/>
      <c r="DJK114" s="175"/>
      <c r="DJL114" s="175"/>
      <c r="DJM114" s="4"/>
      <c r="DJN114" s="4"/>
      <c r="DJO114" s="121"/>
      <c r="DJP114" s="121"/>
      <c r="DJQ114" s="174"/>
      <c r="DJR114" s="175"/>
      <c r="DJS114" s="175"/>
      <c r="DJT114" s="175"/>
      <c r="DJU114" s="4"/>
      <c r="DJV114" s="4"/>
      <c r="DJW114" s="121"/>
      <c r="DJX114" s="121"/>
      <c r="DJY114" s="174"/>
      <c r="DJZ114" s="175"/>
      <c r="DKA114" s="175"/>
      <c r="DKB114" s="175"/>
      <c r="DKC114" s="4"/>
      <c r="DKD114" s="4"/>
      <c r="DKE114" s="121"/>
      <c r="DKF114" s="121"/>
      <c r="DKG114" s="174"/>
      <c r="DKH114" s="175"/>
      <c r="DKI114" s="175"/>
      <c r="DKJ114" s="175"/>
      <c r="DKK114" s="4"/>
      <c r="DKL114" s="4"/>
      <c r="DKM114" s="121"/>
      <c r="DKN114" s="121"/>
      <c r="DKO114" s="174"/>
      <c r="DKP114" s="175"/>
      <c r="DKQ114" s="175"/>
      <c r="DKR114" s="175"/>
      <c r="DKS114" s="4"/>
      <c r="DKT114" s="4"/>
      <c r="DKU114" s="121"/>
      <c r="DKV114" s="121"/>
      <c r="DKW114" s="174"/>
      <c r="DKX114" s="175"/>
      <c r="DKY114" s="175"/>
      <c r="DKZ114" s="175"/>
      <c r="DLA114" s="4"/>
      <c r="DLB114" s="4"/>
      <c r="DLC114" s="121"/>
      <c r="DLD114" s="121"/>
      <c r="DLE114" s="174"/>
      <c r="DLF114" s="175"/>
      <c r="DLG114" s="175"/>
      <c r="DLH114" s="175"/>
      <c r="DLI114" s="4"/>
      <c r="DLJ114" s="4"/>
      <c r="DLK114" s="121"/>
      <c r="DLL114" s="121"/>
      <c r="DLM114" s="174"/>
      <c r="DLN114" s="175"/>
      <c r="DLO114" s="175"/>
      <c r="DLP114" s="175"/>
      <c r="DLQ114" s="4"/>
      <c r="DLR114" s="4"/>
      <c r="DLS114" s="121"/>
      <c r="DLT114" s="121"/>
      <c r="DLU114" s="174"/>
      <c r="DLV114" s="175"/>
      <c r="DLW114" s="175"/>
      <c r="DLX114" s="175"/>
      <c r="DLY114" s="4"/>
      <c r="DLZ114" s="4"/>
      <c r="DMA114" s="121"/>
      <c r="DMB114" s="121"/>
      <c r="DMC114" s="174"/>
      <c r="DMD114" s="175"/>
      <c r="DME114" s="175"/>
      <c r="DMF114" s="175"/>
      <c r="DMG114" s="4"/>
      <c r="DMH114" s="4"/>
      <c r="DMI114" s="121"/>
      <c r="DMJ114" s="121"/>
      <c r="DMK114" s="174"/>
      <c r="DML114" s="175"/>
      <c r="DMM114" s="175"/>
      <c r="DMN114" s="175"/>
      <c r="DMO114" s="4"/>
      <c r="DMP114" s="4"/>
      <c r="DMQ114" s="121"/>
      <c r="DMR114" s="121"/>
      <c r="DMS114" s="174"/>
      <c r="DMT114" s="175"/>
      <c r="DMU114" s="175"/>
      <c r="DMV114" s="175"/>
      <c r="DMW114" s="4"/>
      <c r="DMX114" s="4"/>
      <c r="DMY114" s="121"/>
      <c r="DMZ114" s="121"/>
      <c r="DNA114" s="174"/>
      <c r="DNB114" s="175"/>
      <c r="DNC114" s="175"/>
      <c r="DND114" s="175"/>
      <c r="DNE114" s="4"/>
      <c r="DNF114" s="4"/>
      <c r="DNG114" s="121"/>
      <c r="DNH114" s="121"/>
      <c r="DNI114" s="174"/>
      <c r="DNJ114" s="175"/>
      <c r="DNK114" s="175"/>
      <c r="DNL114" s="175"/>
      <c r="DNM114" s="4"/>
      <c r="DNN114" s="4"/>
      <c r="DNO114" s="121"/>
      <c r="DNP114" s="121"/>
      <c r="DNQ114" s="174"/>
      <c r="DNR114" s="175"/>
      <c r="DNS114" s="175"/>
      <c r="DNT114" s="175"/>
      <c r="DNU114" s="4"/>
      <c r="DNV114" s="4"/>
      <c r="DNW114" s="121"/>
      <c r="DNX114" s="121"/>
      <c r="DNY114" s="174"/>
      <c r="DNZ114" s="175"/>
      <c r="DOA114" s="175"/>
      <c r="DOB114" s="175"/>
      <c r="DOC114" s="4"/>
      <c r="DOD114" s="4"/>
      <c r="DOE114" s="121"/>
      <c r="DOF114" s="121"/>
      <c r="DOG114" s="174"/>
      <c r="DOH114" s="175"/>
      <c r="DOI114" s="175"/>
      <c r="DOJ114" s="175"/>
      <c r="DOK114" s="4"/>
      <c r="DOL114" s="4"/>
      <c r="DOM114" s="121"/>
      <c r="DON114" s="121"/>
      <c r="DOO114" s="174"/>
      <c r="DOP114" s="175"/>
      <c r="DOQ114" s="175"/>
      <c r="DOR114" s="175"/>
      <c r="DOS114" s="4"/>
      <c r="DOT114" s="4"/>
      <c r="DOU114" s="121"/>
      <c r="DOV114" s="121"/>
      <c r="DOW114" s="174"/>
      <c r="DOX114" s="175"/>
      <c r="DOY114" s="175"/>
      <c r="DOZ114" s="175"/>
      <c r="DPA114" s="4"/>
      <c r="DPB114" s="4"/>
      <c r="DPC114" s="121"/>
      <c r="DPD114" s="121"/>
      <c r="DPE114" s="174"/>
      <c r="DPF114" s="175"/>
      <c r="DPG114" s="175"/>
      <c r="DPH114" s="175"/>
      <c r="DPI114" s="4"/>
      <c r="DPJ114" s="4"/>
      <c r="DPK114" s="121"/>
      <c r="DPL114" s="121"/>
      <c r="DPM114" s="174"/>
      <c r="DPN114" s="175"/>
      <c r="DPO114" s="175"/>
      <c r="DPP114" s="175"/>
      <c r="DPQ114" s="4"/>
      <c r="DPR114" s="4"/>
      <c r="DPS114" s="121"/>
      <c r="DPT114" s="121"/>
      <c r="DPU114" s="174"/>
      <c r="DPV114" s="175"/>
      <c r="DPW114" s="175"/>
      <c r="DPX114" s="175"/>
      <c r="DPY114" s="4"/>
      <c r="DPZ114" s="4"/>
      <c r="DQA114" s="121"/>
      <c r="DQB114" s="121"/>
      <c r="DQC114" s="174"/>
      <c r="DQD114" s="175"/>
      <c r="DQE114" s="175"/>
      <c r="DQF114" s="175"/>
      <c r="DQG114" s="4"/>
      <c r="DQH114" s="4"/>
      <c r="DQI114" s="121"/>
      <c r="DQJ114" s="121"/>
      <c r="DQK114" s="174"/>
      <c r="DQL114" s="175"/>
      <c r="DQM114" s="175"/>
      <c r="DQN114" s="175"/>
      <c r="DQO114" s="4"/>
      <c r="DQP114" s="4"/>
      <c r="DQQ114" s="121"/>
      <c r="DQR114" s="121"/>
      <c r="DQS114" s="174"/>
      <c r="DQT114" s="175"/>
      <c r="DQU114" s="175"/>
      <c r="DQV114" s="175"/>
      <c r="DQW114" s="4"/>
      <c r="DQX114" s="4"/>
      <c r="DQY114" s="121"/>
      <c r="DQZ114" s="121"/>
      <c r="DRA114" s="174"/>
      <c r="DRB114" s="175"/>
      <c r="DRC114" s="175"/>
      <c r="DRD114" s="175"/>
      <c r="DRE114" s="4"/>
      <c r="DRF114" s="4"/>
      <c r="DRG114" s="121"/>
      <c r="DRH114" s="121"/>
      <c r="DRI114" s="174"/>
      <c r="DRJ114" s="175"/>
      <c r="DRK114" s="175"/>
      <c r="DRL114" s="175"/>
      <c r="DRM114" s="4"/>
      <c r="DRN114" s="4"/>
      <c r="DRO114" s="121"/>
      <c r="DRP114" s="121"/>
      <c r="DRQ114" s="174"/>
      <c r="DRR114" s="175"/>
      <c r="DRS114" s="175"/>
      <c r="DRT114" s="175"/>
      <c r="DRU114" s="4"/>
      <c r="DRV114" s="4"/>
      <c r="DRW114" s="121"/>
      <c r="DRX114" s="121"/>
      <c r="DRY114" s="174"/>
      <c r="DRZ114" s="175"/>
      <c r="DSA114" s="175"/>
      <c r="DSB114" s="175"/>
      <c r="DSC114" s="4"/>
      <c r="DSD114" s="4"/>
      <c r="DSE114" s="121"/>
      <c r="DSF114" s="121"/>
      <c r="DSG114" s="174"/>
      <c r="DSH114" s="175"/>
      <c r="DSI114" s="175"/>
      <c r="DSJ114" s="175"/>
      <c r="DSK114" s="4"/>
      <c r="DSL114" s="4"/>
      <c r="DSM114" s="121"/>
      <c r="DSN114" s="121"/>
      <c r="DSO114" s="174"/>
      <c r="DSP114" s="175"/>
      <c r="DSQ114" s="175"/>
      <c r="DSR114" s="175"/>
      <c r="DSS114" s="4"/>
      <c r="DST114" s="4"/>
      <c r="DSU114" s="121"/>
      <c r="DSV114" s="121"/>
      <c r="DSW114" s="174"/>
      <c r="DSX114" s="175"/>
      <c r="DSY114" s="175"/>
      <c r="DSZ114" s="175"/>
      <c r="DTA114" s="4"/>
      <c r="DTB114" s="4"/>
      <c r="DTC114" s="121"/>
      <c r="DTD114" s="121"/>
      <c r="DTE114" s="174"/>
      <c r="DTF114" s="175"/>
      <c r="DTG114" s="175"/>
      <c r="DTH114" s="175"/>
      <c r="DTI114" s="4"/>
      <c r="DTJ114" s="4"/>
      <c r="DTK114" s="121"/>
      <c r="DTL114" s="121"/>
      <c r="DTM114" s="174"/>
      <c r="DTN114" s="175"/>
      <c r="DTO114" s="175"/>
      <c r="DTP114" s="175"/>
      <c r="DTQ114" s="4"/>
      <c r="DTR114" s="4"/>
      <c r="DTS114" s="121"/>
      <c r="DTT114" s="121"/>
      <c r="DTU114" s="174"/>
      <c r="DTV114" s="175"/>
      <c r="DTW114" s="175"/>
      <c r="DTX114" s="175"/>
      <c r="DTY114" s="4"/>
      <c r="DTZ114" s="4"/>
      <c r="DUA114" s="121"/>
      <c r="DUB114" s="121"/>
      <c r="DUC114" s="174"/>
      <c r="DUD114" s="175"/>
      <c r="DUE114" s="175"/>
      <c r="DUF114" s="175"/>
      <c r="DUG114" s="4"/>
      <c r="DUH114" s="4"/>
      <c r="DUI114" s="121"/>
      <c r="DUJ114" s="121"/>
      <c r="DUK114" s="174"/>
      <c r="DUL114" s="175"/>
      <c r="DUM114" s="175"/>
      <c r="DUN114" s="175"/>
      <c r="DUO114" s="4"/>
      <c r="DUP114" s="4"/>
      <c r="DUQ114" s="121"/>
      <c r="DUR114" s="121"/>
      <c r="DUS114" s="174"/>
      <c r="DUT114" s="175"/>
      <c r="DUU114" s="175"/>
      <c r="DUV114" s="175"/>
      <c r="DUW114" s="4"/>
      <c r="DUX114" s="4"/>
      <c r="DUY114" s="121"/>
      <c r="DUZ114" s="121"/>
      <c r="DVA114" s="174"/>
      <c r="DVB114" s="175"/>
      <c r="DVC114" s="175"/>
      <c r="DVD114" s="175"/>
      <c r="DVE114" s="4"/>
      <c r="DVF114" s="4"/>
      <c r="DVG114" s="121"/>
      <c r="DVH114" s="121"/>
      <c r="DVI114" s="174"/>
      <c r="DVJ114" s="175"/>
      <c r="DVK114" s="175"/>
      <c r="DVL114" s="175"/>
      <c r="DVM114" s="4"/>
      <c r="DVN114" s="4"/>
      <c r="DVO114" s="121"/>
      <c r="DVP114" s="121"/>
      <c r="DVQ114" s="174"/>
      <c r="DVR114" s="175"/>
      <c r="DVS114" s="175"/>
      <c r="DVT114" s="175"/>
      <c r="DVU114" s="4"/>
      <c r="DVV114" s="4"/>
      <c r="DVW114" s="121"/>
      <c r="DVX114" s="121"/>
      <c r="DVY114" s="174"/>
      <c r="DVZ114" s="175"/>
      <c r="DWA114" s="175"/>
      <c r="DWB114" s="175"/>
      <c r="DWC114" s="4"/>
      <c r="DWD114" s="4"/>
      <c r="DWE114" s="121"/>
      <c r="DWF114" s="121"/>
      <c r="DWG114" s="174"/>
      <c r="DWH114" s="175"/>
      <c r="DWI114" s="175"/>
      <c r="DWJ114" s="175"/>
      <c r="DWK114" s="4"/>
      <c r="DWL114" s="4"/>
      <c r="DWM114" s="121"/>
      <c r="DWN114" s="121"/>
      <c r="DWO114" s="174"/>
      <c r="DWP114" s="175"/>
      <c r="DWQ114" s="175"/>
      <c r="DWR114" s="175"/>
      <c r="DWS114" s="4"/>
      <c r="DWT114" s="4"/>
      <c r="DWU114" s="121"/>
      <c r="DWV114" s="121"/>
      <c r="DWW114" s="174"/>
      <c r="DWX114" s="175"/>
      <c r="DWY114" s="175"/>
      <c r="DWZ114" s="175"/>
      <c r="DXA114" s="4"/>
      <c r="DXB114" s="4"/>
      <c r="DXC114" s="121"/>
      <c r="DXD114" s="121"/>
      <c r="DXE114" s="174"/>
      <c r="DXF114" s="175"/>
      <c r="DXG114" s="175"/>
      <c r="DXH114" s="175"/>
      <c r="DXI114" s="4"/>
      <c r="DXJ114" s="4"/>
      <c r="DXK114" s="121"/>
      <c r="DXL114" s="121"/>
      <c r="DXM114" s="174"/>
      <c r="DXN114" s="175"/>
      <c r="DXO114" s="175"/>
      <c r="DXP114" s="175"/>
      <c r="DXQ114" s="4"/>
      <c r="DXR114" s="4"/>
      <c r="DXS114" s="121"/>
      <c r="DXT114" s="121"/>
      <c r="DXU114" s="174"/>
      <c r="DXV114" s="175"/>
      <c r="DXW114" s="175"/>
      <c r="DXX114" s="175"/>
      <c r="DXY114" s="4"/>
      <c r="DXZ114" s="4"/>
      <c r="DYA114" s="121"/>
      <c r="DYB114" s="121"/>
      <c r="DYC114" s="174"/>
      <c r="DYD114" s="175"/>
      <c r="DYE114" s="175"/>
      <c r="DYF114" s="175"/>
      <c r="DYG114" s="4"/>
      <c r="DYH114" s="4"/>
      <c r="DYI114" s="121"/>
      <c r="DYJ114" s="121"/>
      <c r="DYK114" s="174"/>
      <c r="DYL114" s="175"/>
      <c r="DYM114" s="175"/>
      <c r="DYN114" s="175"/>
      <c r="DYO114" s="4"/>
      <c r="DYP114" s="4"/>
      <c r="DYQ114" s="121"/>
      <c r="DYR114" s="121"/>
      <c r="DYS114" s="174"/>
      <c r="DYT114" s="175"/>
      <c r="DYU114" s="175"/>
      <c r="DYV114" s="175"/>
      <c r="DYW114" s="4"/>
      <c r="DYX114" s="4"/>
      <c r="DYY114" s="121"/>
      <c r="DYZ114" s="121"/>
      <c r="DZA114" s="174"/>
      <c r="DZB114" s="175"/>
      <c r="DZC114" s="175"/>
      <c r="DZD114" s="175"/>
      <c r="DZE114" s="4"/>
      <c r="DZF114" s="4"/>
      <c r="DZG114" s="121"/>
      <c r="DZH114" s="121"/>
      <c r="DZI114" s="174"/>
      <c r="DZJ114" s="175"/>
      <c r="DZK114" s="175"/>
      <c r="DZL114" s="175"/>
      <c r="DZM114" s="4"/>
      <c r="DZN114" s="4"/>
      <c r="DZO114" s="121"/>
      <c r="DZP114" s="121"/>
      <c r="DZQ114" s="174"/>
      <c r="DZR114" s="175"/>
      <c r="DZS114" s="175"/>
      <c r="DZT114" s="175"/>
      <c r="DZU114" s="4"/>
      <c r="DZV114" s="4"/>
      <c r="DZW114" s="121"/>
      <c r="DZX114" s="121"/>
      <c r="DZY114" s="174"/>
      <c r="DZZ114" s="175"/>
      <c r="EAA114" s="175"/>
      <c r="EAB114" s="175"/>
      <c r="EAC114" s="4"/>
      <c r="EAD114" s="4"/>
      <c r="EAE114" s="121"/>
      <c r="EAF114" s="121"/>
      <c r="EAG114" s="174"/>
      <c r="EAH114" s="175"/>
      <c r="EAI114" s="175"/>
      <c r="EAJ114" s="175"/>
      <c r="EAK114" s="4"/>
      <c r="EAL114" s="4"/>
      <c r="EAM114" s="121"/>
      <c r="EAN114" s="121"/>
      <c r="EAO114" s="174"/>
      <c r="EAP114" s="175"/>
      <c r="EAQ114" s="175"/>
      <c r="EAR114" s="175"/>
      <c r="EAS114" s="4"/>
      <c r="EAT114" s="4"/>
      <c r="EAU114" s="121"/>
      <c r="EAV114" s="121"/>
      <c r="EAW114" s="174"/>
      <c r="EAX114" s="175"/>
      <c r="EAY114" s="175"/>
      <c r="EAZ114" s="175"/>
      <c r="EBA114" s="4"/>
      <c r="EBB114" s="4"/>
      <c r="EBC114" s="121"/>
      <c r="EBD114" s="121"/>
      <c r="EBE114" s="174"/>
      <c r="EBF114" s="175"/>
      <c r="EBG114" s="175"/>
      <c r="EBH114" s="175"/>
      <c r="EBI114" s="4"/>
      <c r="EBJ114" s="4"/>
      <c r="EBK114" s="121"/>
      <c r="EBL114" s="121"/>
      <c r="EBM114" s="174"/>
      <c r="EBN114" s="175"/>
      <c r="EBO114" s="175"/>
      <c r="EBP114" s="175"/>
      <c r="EBQ114" s="4"/>
      <c r="EBR114" s="4"/>
      <c r="EBS114" s="121"/>
      <c r="EBT114" s="121"/>
      <c r="EBU114" s="174"/>
      <c r="EBV114" s="175"/>
      <c r="EBW114" s="175"/>
      <c r="EBX114" s="175"/>
      <c r="EBY114" s="4"/>
      <c r="EBZ114" s="4"/>
      <c r="ECA114" s="121"/>
      <c r="ECB114" s="121"/>
      <c r="ECC114" s="174"/>
      <c r="ECD114" s="175"/>
      <c r="ECE114" s="175"/>
      <c r="ECF114" s="175"/>
      <c r="ECG114" s="4"/>
      <c r="ECH114" s="4"/>
      <c r="ECI114" s="121"/>
      <c r="ECJ114" s="121"/>
      <c r="ECK114" s="174"/>
      <c r="ECL114" s="175"/>
      <c r="ECM114" s="175"/>
      <c r="ECN114" s="175"/>
      <c r="ECO114" s="4"/>
      <c r="ECP114" s="4"/>
      <c r="ECQ114" s="121"/>
      <c r="ECR114" s="121"/>
      <c r="ECS114" s="174"/>
      <c r="ECT114" s="175"/>
      <c r="ECU114" s="175"/>
      <c r="ECV114" s="175"/>
      <c r="ECW114" s="4"/>
      <c r="ECX114" s="4"/>
      <c r="ECY114" s="121"/>
      <c r="ECZ114" s="121"/>
      <c r="EDA114" s="174"/>
      <c r="EDB114" s="175"/>
      <c r="EDC114" s="175"/>
      <c r="EDD114" s="175"/>
      <c r="EDE114" s="4"/>
      <c r="EDF114" s="4"/>
      <c r="EDG114" s="121"/>
      <c r="EDH114" s="121"/>
      <c r="EDI114" s="174"/>
      <c r="EDJ114" s="175"/>
      <c r="EDK114" s="175"/>
      <c r="EDL114" s="175"/>
      <c r="EDM114" s="4"/>
      <c r="EDN114" s="4"/>
      <c r="EDO114" s="121"/>
      <c r="EDP114" s="121"/>
      <c r="EDQ114" s="174"/>
      <c r="EDR114" s="175"/>
      <c r="EDS114" s="175"/>
      <c r="EDT114" s="175"/>
      <c r="EDU114" s="4"/>
      <c r="EDV114" s="4"/>
      <c r="EDW114" s="121"/>
      <c r="EDX114" s="121"/>
      <c r="EDY114" s="174"/>
      <c r="EDZ114" s="175"/>
      <c r="EEA114" s="175"/>
      <c r="EEB114" s="175"/>
      <c r="EEC114" s="4"/>
      <c r="EED114" s="4"/>
      <c r="EEE114" s="121"/>
      <c r="EEF114" s="121"/>
      <c r="EEG114" s="174"/>
      <c r="EEH114" s="175"/>
      <c r="EEI114" s="175"/>
      <c r="EEJ114" s="175"/>
      <c r="EEK114" s="4"/>
      <c r="EEL114" s="4"/>
      <c r="EEM114" s="121"/>
      <c r="EEN114" s="121"/>
      <c r="EEO114" s="174"/>
      <c r="EEP114" s="175"/>
      <c r="EEQ114" s="175"/>
      <c r="EER114" s="175"/>
      <c r="EES114" s="4"/>
      <c r="EET114" s="4"/>
      <c r="EEU114" s="121"/>
      <c r="EEV114" s="121"/>
      <c r="EEW114" s="174"/>
      <c r="EEX114" s="175"/>
      <c r="EEY114" s="175"/>
      <c r="EEZ114" s="175"/>
      <c r="EFA114" s="4"/>
      <c r="EFB114" s="4"/>
      <c r="EFC114" s="121"/>
      <c r="EFD114" s="121"/>
      <c r="EFE114" s="174"/>
      <c r="EFF114" s="175"/>
      <c r="EFG114" s="175"/>
      <c r="EFH114" s="175"/>
      <c r="EFI114" s="4"/>
      <c r="EFJ114" s="4"/>
      <c r="EFK114" s="121"/>
      <c r="EFL114" s="121"/>
      <c r="EFM114" s="174"/>
      <c r="EFN114" s="175"/>
      <c r="EFO114" s="175"/>
      <c r="EFP114" s="175"/>
      <c r="EFQ114" s="4"/>
      <c r="EFR114" s="4"/>
      <c r="EFS114" s="121"/>
      <c r="EFT114" s="121"/>
      <c r="EFU114" s="174"/>
      <c r="EFV114" s="175"/>
      <c r="EFW114" s="175"/>
      <c r="EFX114" s="175"/>
      <c r="EFY114" s="4"/>
      <c r="EFZ114" s="4"/>
      <c r="EGA114" s="121"/>
      <c r="EGB114" s="121"/>
      <c r="EGC114" s="174"/>
      <c r="EGD114" s="175"/>
      <c r="EGE114" s="175"/>
      <c r="EGF114" s="175"/>
      <c r="EGG114" s="4"/>
      <c r="EGH114" s="4"/>
      <c r="EGI114" s="121"/>
      <c r="EGJ114" s="121"/>
      <c r="EGK114" s="174"/>
      <c r="EGL114" s="175"/>
      <c r="EGM114" s="175"/>
      <c r="EGN114" s="175"/>
      <c r="EGO114" s="4"/>
      <c r="EGP114" s="4"/>
      <c r="EGQ114" s="121"/>
      <c r="EGR114" s="121"/>
      <c r="EGS114" s="174"/>
      <c r="EGT114" s="175"/>
      <c r="EGU114" s="175"/>
      <c r="EGV114" s="175"/>
      <c r="EGW114" s="4"/>
      <c r="EGX114" s="4"/>
      <c r="EGY114" s="121"/>
      <c r="EGZ114" s="121"/>
      <c r="EHA114" s="174"/>
      <c r="EHB114" s="175"/>
      <c r="EHC114" s="175"/>
      <c r="EHD114" s="175"/>
      <c r="EHE114" s="4"/>
      <c r="EHF114" s="4"/>
      <c r="EHG114" s="121"/>
      <c r="EHH114" s="121"/>
      <c r="EHI114" s="174"/>
      <c r="EHJ114" s="175"/>
      <c r="EHK114" s="175"/>
      <c r="EHL114" s="175"/>
      <c r="EHM114" s="4"/>
      <c r="EHN114" s="4"/>
      <c r="EHO114" s="121"/>
      <c r="EHP114" s="121"/>
      <c r="EHQ114" s="174"/>
      <c r="EHR114" s="175"/>
      <c r="EHS114" s="175"/>
      <c r="EHT114" s="175"/>
      <c r="EHU114" s="4"/>
      <c r="EHV114" s="4"/>
      <c r="EHW114" s="121"/>
      <c r="EHX114" s="121"/>
      <c r="EHY114" s="174"/>
      <c r="EHZ114" s="175"/>
      <c r="EIA114" s="175"/>
      <c r="EIB114" s="175"/>
      <c r="EIC114" s="4"/>
      <c r="EID114" s="4"/>
      <c r="EIE114" s="121"/>
      <c r="EIF114" s="121"/>
      <c r="EIG114" s="174"/>
      <c r="EIH114" s="175"/>
      <c r="EII114" s="175"/>
      <c r="EIJ114" s="175"/>
      <c r="EIK114" s="4"/>
      <c r="EIL114" s="4"/>
      <c r="EIM114" s="121"/>
      <c r="EIN114" s="121"/>
      <c r="EIO114" s="174"/>
      <c r="EIP114" s="175"/>
      <c r="EIQ114" s="175"/>
      <c r="EIR114" s="175"/>
      <c r="EIS114" s="4"/>
      <c r="EIT114" s="4"/>
      <c r="EIU114" s="121"/>
      <c r="EIV114" s="121"/>
      <c r="EIW114" s="174"/>
      <c r="EIX114" s="175"/>
      <c r="EIY114" s="175"/>
      <c r="EIZ114" s="175"/>
      <c r="EJA114" s="4"/>
      <c r="EJB114" s="4"/>
      <c r="EJC114" s="121"/>
      <c r="EJD114" s="121"/>
      <c r="EJE114" s="174"/>
      <c r="EJF114" s="175"/>
      <c r="EJG114" s="175"/>
      <c r="EJH114" s="175"/>
      <c r="EJI114" s="4"/>
      <c r="EJJ114" s="4"/>
      <c r="EJK114" s="121"/>
      <c r="EJL114" s="121"/>
      <c r="EJM114" s="174"/>
      <c r="EJN114" s="175"/>
      <c r="EJO114" s="175"/>
      <c r="EJP114" s="175"/>
      <c r="EJQ114" s="4"/>
      <c r="EJR114" s="4"/>
      <c r="EJS114" s="121"/>
      <c r="EJT114" s="121"/>
      <c r="EJU114" s="174"/>
      <c r="EJV114" s="175"/>
      <c r="EJW114" s="175"/>
      <c r="EJX114" s="175"/>
      <c r="EJY114" s="4"/>
      <c r="EJZ114" s="4"/>
      <c r="EKA114" s="121"/>
      <c r="EKB114" s="121"/>
      <c r="EKC114" s="174"/>
      <c r="EKD114" s="175"/>
      <c r="EKE114" s="175"/>
      <c r="EKF114" s="175"/>
      <c r="EKG114" s="4"/>
      <c r="EKH114" s="4"/>
      <c r="EKI114" s="121"/>
      <c r="EKJ114" s="121"/>
      <c r="EKK114" s="174"/>
      <c r="EKL114" s="175"/>
      <c r="EKM114" s="175"/>
      <c r="EKN114" s="175"/>
      <c r="EKO114" s="4"/>
      <c r="EKP114" s="4"/>
      <c r="EKQ114" s="121"/>
      <c r="EKR114" s="121"/>
      <c r="EKS114" s="174"/>
      <c r="EKT114" s="175"/>
      <c r="EKU114" s="175"/>
      <c r="EKV114" s="175"/>
      <c r="EKW114" s="4"/>
      <c r="EKX114" s="4"/>
      <c r="EKY114" s="121"/>
      <c r="EKZ114" s="121"/>
      <c r="ELA114" s="174"/>
      <c r="ELB114" s="175"/>
      <c r="ELC114" s="175"/>
      <c r="ELD114" s="175"/>
      <c r="ELE114" s="4"/>
      <c r="ELF114" s="4"/>
      <c r="ELG114" s="121"/>
      <c r="ELH114" s="121"/>
      <c r="ELI114" s="174"/>
      <c r="ELJ114" s="175"/>
      <c r="ELK114" s="175"/>
      <c r="ELL114" s="175"/>
      <c r="ELM114" s="4"/>
      <c r="ELN114" s="4"/>
      <c r="ELO114" s="121"/>
      <c r="ELP114" s="121"/>
      <c r="ELQ114" s="174"/>
      <c r="ELR114" s="175"/>
      <c r="ELS114" s="175"/>
      <c r="ELT114" s="175"/>
      <c r="ELU114" s="4"/>
      <c r="ELV114" s="4"/>
      <c r="ELW114" s="121"/>
      <c r="ELX114" s="121"/>
      <c r="ELY114" s="174"/>
      <c r="ELZ114" s="175"/>
      <c r="EMA114" s="175"/>
      <c r="EMB114" s="175"/>
      <c r="EMC114" s="4"/>
      <c r="EMD114" s="4"/>
      <c r="EME114" s="121"/>
      <c r="EMF114" s="121"/>
      <c r="EMG114" s="174"/>
      <c r="EMH114" s="175"/>
      <c r="EMI114" s="175"/>
      <c r="EMJ114" s="175"/>
      <c r="EMK114" s="4"/>
      <c r="EML114" s="4"/>
      <c r="EMM114" s="121"/>
      <c r="EMN114" s="121"/>
      <c r="EMO114" s="174"/>
      <c r="EMP114" s="175"/>
      <c r="EMQ114" s="175"/>
      <c r="EMR114" s="175"/>
      <c r="EMS114" s="4"/>
      <c r="EMT114" s="4"/>
      <c r="EMU114" s="121"/>
      <c r="EMV114" s="121"/>
      <c r="EMW114" s="174"/>
      <c r="EMX114" s="175"/>
      <c r="EMY114" s="175"/>
      <c r="EMZ114" s="175"/>
      <c r="ENA114" s="4"/>
      <c r="ENB114" s="4"/>
      <c r="ENC114" s="121"/>
      <c r="END114" s="121"/>
      <c r="ENE114" s="174"/>
      <c r="ENF114" s="175"/>
      <c r="ENG114" s="175"/>
      <c r="ENH114" s="175"/>
      <c r="ENI114" s="4"/>
      <c r="ENJ114" s="4"/>
      <c r="ENK114" s="121"/>
      <c r="ENL114" s="121"/>
      <c r="ENM114" s="174"/>
      <c r="ENN114" s="175"/>
      <c r="ENO114" s="175"/>
      <c r="ENP114" s="175"/>
      <c r="ENQ114" s="4"/>
      <c r="ENR114" s="4"/>
      <c r="ENS114" s="121"/>
      <c r="ENT114" s="121"/>
      <c r="ENU114" s="174"/>
      <c r="ENV114" s="175"/>
      <c r="ENW114" s="175"/>
      <c r="ENX114" s="175"/>
      <c r="ENY114" s="4"/>
      <c r="ENZ114" s="4"/>
      <c r="EOA114" s="121"/>
      <c r="EOB114" s="121"/>
      <c r="EOC114" s="174"/>
      <c r="EOD114" s="175"/>
      <c r="EOE114" s="175"/>
      <c r="EOF114" s="175"/>
      <c r="EOG114" s="4"/>
      <c r="EOH114" s="4"/>
      <c r="EOI114" s="121"/>
      <c r="EOJ114" s="121"/>
      <c r="EOK114" s="174"/>
      <c r="EOL114" s="175"/>
      <c r="EOM114" s="175"/>
      <c r="EON114" s="175"/>
      <c r="EOO114" s="4"/>
      <c r="EOP114" s="4"/>
      <c r="EOQ114" s="121"/>
      <c r="EOR114" s="121"/>
      <c r="EOS114" s="174"/>
      <c r="EOT114" s="175"/>
      <c r="EOU114" s="175"/>
      <c r="EOV114" s="175"/>
      <c r="EOW114" s="4"/>
      <c r="EOX114" s="4"/>
      <c r="EOY114" s="121"/>
      <c r="EOZ114" s="121"/>
      <c r="EPA114" s="174"/>
      <c r="EPB114" s="175"/>
      <c r="EPC114" s="175"/>
      <c r="EPD114" s="175"/>
      <c r="EPE114" s="4"/>
      <c r="EPF114" s="4"/>
      <c r="EPG114" s="121"/>
      <c r="EPH114" s="121"/>
      <c r="EPI114" s="174"/>
      <c r="EPJ114" s="175"/>
      <c r="EPK114" s="175"/>
      <c r="EPL114" s="175"/>
      <c r="EPM114" s="4"/>
      <c r="EPN114" s="4"/>
      <c r="EPO114" s="121"/>
      <c r="EPP114" s="121"/>
      <c r="EPQ114" s="174"/>
      <c r="EPR114" s="175"/>
      <c r="EPS114" s="175"/>
      <c r="EPT114" s="175"/>
      <c r="EPU114" s="4"/>
      <c r="EPV114" s="4"/>
      <c r="EPW114" s="121"/>
      <c r="EPX114" s="121"/>
      <c r="EPY114" s="174"/>
      <c r="EPZ114" s="175"/>
      <c r="EQA114" s="175"/>
      <c r="EQB114" s="175"/>
      <c r="EQC114" s="4"/>
      <c r="EQD114" s="4"/>
      <c r="EQE114" s="121"/>
      <c r="EQF114" s="121"/>
      <c r="EQG114" s="174"/>
      <c r="EQH114" s="175"/>
      <c r="EQI114" s="175"/>
      <c r="EQJ114" s="175"/>
      <c r="EQK114" s="4"/>
      <c r="EQL114" s="4"/>
      <c r="EQM114" s="121"/>
      <c r="EQN114" s="121"/>
      <c r="EQO114" s="174"/>
      <c r="EQP114" s="175"/>
      <c r="EQQ114" s="175"/>
      <c r="EQR114" s="175"/>
      <c r="EQS114" s="4"/>
      <c r="EQT114" s="4"/>
      <c r="EQU114" s="121"/>
      <c r="EQV114" s="121"/>
      <c r="EQW114" s="174"/>
      <c r="EQX114" s="175"/>
      <c r="EQY114" s="175"/>
      <c r="EQZ114" s="175"/>
      <c r="ERA114" s="4"/>
      <c r="ERB114" s="4"/>
      <c r="ERC114" s="121"/>
      <c r="ERD114" s="121"/>
      <c r="ERE114" s="174"/>
      <c r="ERF114" s="175"/>
      <c r="ERG114" s="175"/>
      <c r="ERH114" s="175"/>
      <c r="ERI114" s="4"/>
      <c r="ERJ114" s="4"/>
      <c r="ERK114" s="121"/>
      <c r="ERL114" s="121"/>
      <c r="ERM114" s="174"/>
      <c r="ERN114" s="175"/>
      <c r="ERO114" s="175"/>
      <c r="ERP114" s="175"/>
      <c r="ERQ114" s="4"/>
      <c r="ERR114" s="4"/>
      <c r="ERS114" s="121"/>
      <c r="ERT114" s="121"/>
      <c r="ERU114" s="174"/>
      <c r="ERV114" s="175"/>
      <c r="ERW114" s="175"/>
      <c r="ERX114" s="175"/>
      <c r="ERY114" s="4"/>
      <c r="ERZ114" s="4"/>
      <c r="ESA114" s="121"/>
      <c r="ESB114" s="121"/>
      <c r="ESC114" s="174"/>
      <c r="ESD114" s="175"/>
      <c r="ESE114" s="175"/>
      <c r="ESF114" s="175"/>
      <c r="ESG114" s="4"/>
      <c r="ESH114" s="4"/>
      <c r="ESI114" s="121"/>
      <c r="ESJ114" s="121"/>
      <c r="ESK114" s="174"/>
      <c r="ESL114" s="175"/>
      <c r="ESM114" s="175"/>
      <c r="ESN114" s="175"/>
      <c r="ESO114" s="4"/>
      <c r="ESP114" s="4"/>
      <c r="ESQ114" s="121"/>
      <c r="ESR114" s="121"/>
      <c r="ESS114" s="174"/>
      <c r="EST114" s="175"/>
      <c r="ESU114" s="175"/>
      <c r="ESV114" s="175"/>
      <c r="ESW114" s="4"/>
      <c r="ESX114" s="4"/>
      <c r="ESY114" s="121"/>
      <c r="ESZ114" s="121"/>
      <c r="ETA114" s="174"/>
      <c r="ETB114" s="175"/>
      <c r="ETC114" s="175"/>
      <c r="ETD114" s="175"/>
      <c r="ETE114" s="4"/>
      <c r="ETF114" s="4"/>
      <c r="ETG114" s="121"/>
      <c r="ETH114" s="121"/>
      <c r="ETI114" s="174"/>
      <c r="ETJ114" s="175"/>
      <c r="ETK114" s="175"/>
      <c r="ETL114" s="175"/>
      <c r="ETM114" s="4"/>
      <c r="ETN114" s="4"/>
      <c r="ETO114" s="121"/>
      <c r="ETP114" s="121"/>
      <c r="ETQ114" s="174"/>
      <c r="ETR114" s="175"/>
      <c r="ETS114" s="175"/>
      <c r="ETT114" s="175"/>
      <c r="ETU114" s="4"/>
      <c r="ETV114" s="4"/>
      <c r="ETW114" s="121"/>
      <c r="ETX114" s="121"/>
      <c r="ETY114" s="174"/>
      <c r="ETZ114" s="175"/>
      <c r="EUA114" s="175"/>
      <c r="EUB114" s="175"/>
      <c r="EUC114" s="4"/>
      <c r="EUD114" s="4"/>
      <c r="EUE114" s="121"/>
      <c r="EUF114" s="121"/>
      <c r="EUG114" s="174"/>
      <c r="EUH114" s="175"/>
      <c r="EUI114" s="175"/>
      <c r="EUJ114" s="175"/>
      <c r="EUK114" s="4"/>
      <c r="EUL114" s="4"/>
      <c r="EUM114" s="121"/>
      <c r="EUN114" s="121"/>
      <c r="EUO114" s="174"/>
      <c r="EUP114" s="175"/>
      <c r="EUQ114" s="175"/>
      <c r="EUR114" s="175"/>
      <c r="EUS114" s="4"/>
      <c r="EUT114" s="4"/>
      <c r="EUU114" s="121"/>
      <c r="EUV114" s="121"/>
      <c r="EUW114" s="174"/>
      <c r="EUX114" s="175"/>
      <c r="EUY114" s="175"/>
      <c r="EUZ114" s="175"/>
      <c r="EVA114" s="4"/>
      <c r="EVB114" s="4"/>
      <c r="EVC114" s="121"/>
      <c r="EVD114" s="121"/>
      <c r="EVE114" s="174"/>
      <c r="EVF114" s="175"/>
      <c r="EVG114" s="175"/>
      <c r="EVH114" s="175"/>
      <c r="EVI114" s="4"/>
      <c r="EVJ114" s="4"/>
      <c r="EVK114" s="121"/>
      <c r="EVL114" s="121"/>
      <c r="EVM114" s="174"/>
      <c r="EVN114" s="175"/>
      <c r="EVO114" s="175"/>
      <c r="EVP114" s="175"/>
      <c r="EVQ114" s="4"/>
      <c r="EVR114" s="4"/>
      <c r="EVS114" s="121"/>
      <c r="EVT114" s="121"/>
      <c r="EVU114" s="174"/>
      <c r="EVV114" s="175"/>
      <c r="EVW114" s="175"/>
      <c r="EVX114" s="175"/>
      <c r="EVY114" s="4"/>
      <c r="EVZ114" s="4"/>
      <c r="EWA114" s="121"/>
      <c r="EWB114" s="121"/>
      <c r="EWC114" s="174"/>
      <c r="EWD114" s="175"/>
      <c r="EWE114" s="175"/>
      <c r="EWF114" s="175"/>
      <c r="EWG114" s="4"/>
      <c r="EWH114" s="4"/>
      <c r="EWI114" s="121"/>
      <c r="EWJ114" s="121"/>
      <c r="EWK114" s="174"/>
      <c r="EWL114" s="175"/>
      <c r="EWM114" s="175"/>
      <c r="EWN114" s="175"/>
      <c r="EWO114" s="4"/>
      <c r="EWP114" s="4"/>
      <c r="EWQ114" s="121"/>
      <c r="EWR114" s="121"/>
      <c r="EWS114" s="174"/>
      <c r="EWT114" s="175"/>
      <c r="EWU114" s="175"/>
      <c r="EWV114" s="175"/>
      <c r="EWW114" s="4"/>
      <c r="EWX114" s="4"/>
      <c r="EWY114" s="121"/>
      <c r="EWZ114" s="121"/>
      <c r="EXA114" s="174"/>
      <c r="EXB114" s="175"/>
      <c r="EXC114" s="175"/>
      <c r="EXD114" s="175"/>
      <c r="EXE114" s="4"/>
      <c r="EXF114" s="4"/>
      <c r="EXG114" s="121"/>
      <c r="EXH114" s="121"/>
      <c r="EXI114" s="174"/>
      <c r="EXJ114" s="175"/>
      <c r="EXK114" s="175"/>
      <c r="EXL114" s="175"/>
      <c r="EXM114" s="4"/>
      <c r="EXN114" s="4"/>
      <c r="EXO114" s="121"/>
      <c r="EXP114" s="121"/>
      <c r="EXQ114" s="174"/>
      <c r="EXR114" s="175"/>
      <c r="EXS114" s="175"/>
      <c r="EXT114" s="175"/>
      <c r="EXU114" s="4"/>
      <c r="EXV114" s="4"/>
      <c r="EXW114" s="121"/>
      <c r="EXX114" s="121"/>
      <c r="EXY114" s="174"/>
      <c r="EXZ114" s="175"/>
      <c r="EYA114" s="175"/>
      <c r="EYB114" s="175"/>
      <c r="EYC114" s="4"/>
      <c r="EYD114" s="4"/>
      <c r="EYE114" s="121"/>
      <c r="EYF114" s="121"/>
      <c r="EYG114" s="174"/>
      <c r="EYH114" s="175"/>
      <c r="EYI114" s="175"/>
      <c r="EYJ114" s="175"/>
      <c r="EYK114" s="4"/>
      <c r="EYL114" s="4"/>
      <c r="EYM114" s="121"/>
      <c r="EYN114" s="121"/>
      <c r="EYO114" s="174"/>
      <c r="EYP114" s="175"/>
      <c r="EYQ114" s="175"/>
      <c r="EYR114" s="175"/>
      <c r="EYS114" s="4"/>
      <c r="EYT114" s="4"/>
      <c r="EYU114" s="121"/>
      <c r="EYV114" s="121"/>
      <c r="EYW114" s="174"/>
      <c r="EYX114" s="175"/>
      <c r="EYY114" s="175"/>
      <c r="EYZ114" s="175"/>
      <c r="EZA114" s="4"/>
      <c r="EZB114" s="4"/>
      <c r="EZC114" s="121"/>
      <c r="EZD114" s="121"/>
      <c r="EZE114" s="174"/>
      <c r="EZF114" s="175"/>
      <c r="EZG114" s="175"/>
      <c r="EZH114" s="175"/>
      <c r="EZI114" s="4"/>
      <c r="EZJ114" s="4"/>
      <c r="EZK114" s="121"/>
      <c r="EZL114" s="121"/>
      <c r="EZM114" s="174"/>
      <c r="EZN114" s="175"/>
      <c r="EZO114" s="175"/>
      <c r="EZP114" s="175"/>
      <c r="EZQ114" s="4"/>
      <c r="EZR114" s="4"/>
      <c r="EZS114" s="121"/>
      <c r="EZT114" s="121"/>
      <c r="EZU114" s="174"/>
      <c r="EZV114" s="175"/>
      <c r="EZW114" s="175"/>
      <c r="EZX114" s="175"/>
      <c r="EZY114" s="4"/>
      <c r="EZZ114" s="4"/>
      <c r="FAA114" s="121"/>
      <c r="FAB114" s="121"/>
      <c r="FAC114" s="174"/>
      <c r="FAD114" s="175"/>
      <c r="FAE114" s="175"/>
      <c r="FAF114" s="175"/>
      <c r="FAG114" s="4"/>
      <c r="FAH114" s="4"/>
      <c r="FAI114" s="121"/>
      <c r="FAJ114" s="121"/>
      <c r="FAK114" s="174"/>
      <c r="FAL114" s="175"/>
      <c r="FAM114" s="175"/>
      <c r="FAN114" s="175"/>
      <c r="FAO114" s="4"/>
      <c r="FAP114" s="4"/>
      <c r="FAQ114" s="121"/>
      <c r="FAR114" s="121"/>
      <c r="FAS114" s="174"/>
      <c r="FAT114" s="175"/>
      <c r="FAU114" s="175"/>
      <c r="FAV114" s="175"/>
      <c r="FAW114" s="4"/>
      <c r="FAX114" s="4"/>
      <c r="FAY114" s="121"/>
      <c r="FAZ114" s="121"/>
      <c r="FBA114" s="174"/>
      <c r="FBB114" s="175"/>
      <c r="FBC114" s="175"/>
      <c r="FBD114" s="175"/>
      <c r="FBE114" s="4"/>
      <c r="FBF114" s="4"/>
      <c r="FBG114" s="121"/>
      <c r="FBH114" s="121"/>
      <c r="FBI114" s="174"/>
      <c r="FBJ114" s="175"/>
      <c r="FBK114" s="175"/>
      <c r="FBL114" s="175"/>
      <c r="FBM114" s="4"/>
      <c r="FBN114" s="4"/>
      <c r="FBO114" s="121"/>
      <c r="FBP114" s="121"/>
      <c r="FBQ114" s="174"/>
      <c r="FBR114" s="175"/>
      <c r="FBS114" s="175"/>
      <c r="FBT114" s="175"/>
      <c r="FBU114" s="4"/>
      <c r="FBV114" s="4"/>
      <c r="FBW114" s="121"/>
      <c r="FBX114" s="121"/>
      <c r="FBY114" s="174"/>
      <c r="FBZ114" s="175"/>
      <c r="FCA114" s="175"/>
      <c r="FCB114" s="175"/>
      <c r="FCC114" s="4"/>
      <c r="FCD114" s="4"/>
      <c r="FCE114" s="121"/>
      <c r="FCF114" s="121"/>
      <c r="FCG114" s="174"/>
      <c r="FCH114" s="175"/>
      <c r="FCI114" s="175"/>
      <c r="FCJ114" s="175"/>
      <c r="FCK114" s="4"/>
      <c r="FCL114" s="4"/>
      <c r="FCM114" s="121"/>
      <c r="FCN114" s="121"/>
      <c r="FCO114" s="174"/>
      <c r="FCP114" s="175"/>
      <c r="FCQ114" s="175"/>
      <c r="FCR114" s="175"/>
      <c r="FCS114" s="4"/>
      <c r="FCT114" s="4"/>
      <c r="FCU114" s="121"/>
      <c r="FCV114" s="121"/>
      <c r="FCW114" s="174"/>
      <c r="FCX114" s="175"/>
      <c r="FCY114" s="175"/>
      <c r="FCZ114" s="175"/>
      <c r="FDA114" s="4"/>
      <c r="FDB114" s="4"/>
      <c r="FDC114" s="121"/>
      <c r="FDD114" s="121"/>
      <c r="FDE114" s="174"/>
      <c r="FDF114" s="175"/>
      <c r="FDG114" s="175"/>
      <c r="FDH114" s="175"/>
      <c r="FDI114" s="4"/>
      <c r="FDJ114" s="4"/>
      <c r="FDK114" s="121"/>
      <c r="FDL114" s="121"/>
      <c r="FDM114" s="174"/>
      <c r="FDN114" s="175"/>
      <c r="FDO114" s="175"/>
      <c r="FDP114" s="175"/>
      <c r="FDQ114" s="4"/>
      <c r="FDR114" s="4"/>
      <c r="FDS114" s="121"/>
      <c r="FDT114" s="121"/>
      <c r="FDU114" s="174"/>
      <c r="FDV114" s="175"/>
      <c r="FDW114" s="175"/>
      <c r="FDX114" s="175"/>
      <c r="FDY114" s="4"/>
      <c r="FDZ114" s="4"/>
      <c r="FEA114" s="121"/>
      <c r="FEB114" s="121"/>
      <c r="FEC114" s="174"/>
      <c r="FED114" s="175"/>
      <c r="FEE114" s="175"/>
      <c r="FEF114" s="175"/>
      <c r="FEG114" s="4"/>
      <c r="FEH114" s="4"/>
      <c r="FEI114" s="121"/>
      <c r="FEJ114" s="121"/>
      <c r="FEK114" s="174"/>
      <c r="FEL114" s="175"/>
      <c r="FEM114" s="175"/>
      <c r="FEN114" s="175"/>
      <c r="FEO114" s="4"/>
      <c r="FEP114" s="4"/>
      <c r="FEQ114" s="121"/>
      <c r="FER114" s="121"/>
      <c r="FES114" s="174"/>
      <c r="FET114" s="175"/>
      <c r="FEU114" s="175"/>
      <c r="FEV114" s="175"/>
      <c r="FEW114" s="4"/>
      <c r="FEX114" s="4"/>
      <c r="FEY114" s="121"/>
      <c r="FEZ114" s="121"/>
      <c r="FFA114" s="174"/>
      <c r="FFB114" s="175"/>
      <c r="FFC114" s="175"/>
      <c r="FFD114" s="175"/>
      <c r="FFE114" s="4"/>
      <c r="FFF114" s="4"/>
      <c r="FFG114" s="121"/>
      <c r="FFH114" s="121"/>
      <c r="FFI114" s="174"/>
      <c r="FFJ114" s="175"/>
      <c r="FFK114" s="175"/>
      <c r="FFL114" s="175"/>
      <c r="FFM114" s="4"/>
      <c r="FFN114" s="4"/>
      <c r="FFO114" s="121"/>
      <c r="FFP114" s="121"/>
      <c r="FFQ114" s="174"/>
      <c r="FFR114" s="175"/>
      <c r="FFS114" s="175"/>
      <c r="FFT114" s="175"/>
      <c r="FFU114" s="4"/>
      <c r="FFV114" s="4"/>
      <c r="FFW114" s="121"/>
      <c r="FFX114" s="121"/>
      <c r="FFY114" s="174"/>
      <c r="FFZ114" s="175"/>
      <c r="FGA114" s="175"/>
      <c r="FGB114" s="175"/>
      <c r="FGC114" s="4"/>
      <c r="FGD114" s="4"/>
      <c r="FGE114" s="121"/>
      <c r="FGF114" s="121"/>
      <c r="FGG114" s="174"/>
      <c r="FGH114" s="175"/>
      <c r="FGI114" s="175"/>
      <c r="FGJ114" s="175"/>
      <c r="FGK114" s="4"/>
      <c r="FGL114" s="4"/>
      <c r="FGM114" s="121"/>
      <c r="FGN114" s="121"/>
      <c r="FGO114" s="174"/>
      <c r="FGP114" s="175"/>
      <c r="FGQ114" s="175"/>
      <c r="FGR114" s="175"/>
      <c r="FGS114" s="4"/>
      <c r="FGT114" s="4"/>
      <c r="FGU114" s="121"/>
      <c r="FGV114" s="121"/>
      <c r="FGW114" s="174"/>
      <c r="FGX114" s="175"/>
      <c r="FGY114" s="175"/>
      <c r="FGZ114" s="175"/>
      <c r="FHA114" s="4"/>
      <c r="FHB114" s="4"/>
      <c r="FHC114" s="121"/>
      <c r="FHD114" s="121"/>
      <c r="FHE114" s="174"/>
      <c r="FHF114" s="175"/>
      <c r="FHG114" s="175"/>
      <c r="FHH114" s="175"/>
      <c r="FHI114" s="4"/>
      <c r="FHJ114" s="4"/>
      <c r="FHK114" s="121"/>
      <c r="FHL114" s="121"/>
      <c r="FHM114" s="174"/>
      <c r="FHN114" s="175"/>
      <c r="FHO114" s="175"/>
      <c r="FHP114" s="175"/>
      <c r="FHQ114" s="4"/>
      <c r="FHR114" s="4"/>
      <c r="FHS114" s="121"/>
      <c r="FHT114" s="121"/>
      <c r="FHU114" s="174"/>
      <c r="FHV114" s="175"/>
      <c r="FHW114" s="175"/>
      <c r="FHX114" s="175"/>
      <c r="FHY114" s="4"/>
      <c r="FHZ114" s="4"/>
      <c r="FIA114" s="121"/>
      <c r="FIB114" s="121"/>
      <c r="FIC114" s="174"/>
      <c r="FID114" s="175"/>
      <c r="FIE114" s="175"/>
      <c r="FIF114" s="175"/>
      <c r="FIG114" s="4"/>
      <c r="FIH114" s="4"/>
      <c r="FII114" s="121"/>
      <c r="FIJ114" s="121"/>
      <c r="FIK114" s="174"/>
      <c r="FIL114" s="175"/>
      <c r="FIM114" s="175"/>
      <c r="FIN114" s="175"/>
      <c r="FIO114" s="4"/>
      <c r="FIP114" s="4"/>
      <c r="FIQ114" s="121"/>
      <c r="FIR114" s="121"/>
      <c r="FIS114" s="174"/>
      <c r="FIT114" s="175"/>
      <c r="FIU114" s="175"/>
      <c r="FIV114" s="175"/>
      <c r="FIW114" s="4"/>
      <c r="FIX114" s="4"/>
      <c r="FIY114" s="121"/>
      <c r="FIZ114" s="121"/>
      <c r="FJA114" s="174"/>
      <c r="FJB114" s="175"/>
      <c r="FJC114" s="175"/>
      <c r="FJD114" s="175"/>
      <c r="FJE114" s="4"/>
      <c r="FJF114" s="4"/>
      <c r="FJG114" s="121"/>
      <c r="FJH114" s="121"/>
      <c r="FJI114" s="174"/>
      <c r="FJJ114" s="175"/>
      <c r="FJK114" s="175"/>
      <c r="FJL114" s="175"/>
      <c r="FJM114" s="4"/>
      <c r="FJN114" s="4"/>
      <c r="FJO114" s="121"/>
      <c r="FJP114" s="121"/>
      <c r="FJQ114" s="174"/>
      <c r="FJR114" s="175"/>
      <c r="FJS114" s="175"/>
      <c r="FJT114" s="175"/>
      <c r="FJU114" s="4"/>
      <c r="FJV114" s="4"/>
      <c r="FJW114" s="121"/>
      <c r="FJX114" s="121"/>
      <c r="FJY114" s="174"/>
      <c r="FJZ114" s="175"/>
      <c r="FKA114" s="175"/>
      <c r="FKB114" s="175"/>
      <c r="FKC114" s="4"/>
      <c r="FKD114" s="4"/>
      <c r="FKE114" s="121"/>
      <c r="FKF114" s="121"/>
      <c r="FKG114" s="174"/>
      <c r="FKH114" s="175"/>
      <c r="FKI114" s="175"/>
      <c r="FKJ114" s="175"/>
      <c r="FKK114" s="4"/>
      <c r="FKL114" s="4"/>
      <c r="FKM114" s="121"/>
      <c r="FKN114" s="121"/>
      <c r="FKO114" s="174"/>
      <c r="FKP114" s="175"/>
      <c r="FKQ114" s="175"/>
      <c r="FKR114" s="175"/>
      <c r="FKS114" s="4"/>
      <c r="FKT114" s="4"/>
      <c r="FKU114" s="121"/>
      <c r="FKV114" s="121"/>
      <c r="FKW114" s="174"/>
      <c r="FKX114" s="175"/>
      <c r="FKY114" s="175"/>
      <c r="FKZ114" s="175"/>
      <c r="FLA114" s="4"/>
      <c r="FLB114" s="4"/>
      <c r="FLC114" s="121"/>
      <c r="FLD114" s="121"/>
      <c r="FLE114" s="174"/>
      <c r="FLF114" s="175"/>
      <c r="FLG114" s="175"/>
      <c r="FLH114" s="175"/>
      <c r="FLI114" s="4"/>
      <c r="FLJ114" s="4"/>
      <c r="FLK114" s="121"/>
      <c r="FLL114" s="121"/>
      <c r="FLM114" s="174"/>
      <c r="FLN114" s="175"/>
      <c r="FLO114" s="175"/>
      <c r="FLP114" s="175"/>
      <c r="FLQ114" s="4"/>
      <c r="FLR114" s="4"/>
      <c r="FLS114" s="121"/>
      <c r="FLT114" s="121"/>
      <c r="FLU114" s="174"/>
      <c r="FLV114" s="175"/>
      <c r="FLW114" s="175"/>
      <c r="FLX114" s="175"/>
      <c r="FLY114" s="4"/>
      <c r="FLZ114" s="4"/>
      <c r="FMA114" s="121"/>
      <c r="FMB114" s="121"/>
      <c r="FMC114" s="174"/>
      <c r="FMD114" s="175"/>
      <c r="FME114" s="175"/>
      <c r="FMF114" s="175"/>
      <c r="FMG114" s="4"/>
      <c r="FMH114" s="4"/>
      <c r="FMI114" s="121"/>
      <c r="FMJ114" s="121"/>
      <c r="FMK114" s="174"/>
      <c r="FML114" s="175"/>
      <c r="FMM114" s="175"/>
      <c r="FMN114" s="175"/>
      <c r="FMO114" s="4"/>
      <c r="FMP114" s="4"/>
      <c r="FMQ114" s="121"/>
      <c r="FMR114" s="121"/>
      <c r="FMS114" s="174"/>
      <c r="FMT114" s="175"/>
      <c r="FMU114" s="175"/>
      <c r="FMV114" s="175"/>
      <c r="FMW114" s="4"/>
      <c r="FMX114" s="4"/>
      <c r="FMY114" s="121"/>
      <c r="FMZ114" s="121"/>
      <c r="FNA114" s="174"/>
      <c r="FNB114" s="175"/>
      <c r="FNC114" s="175"/>
      <c r="FND114" s="175"/>
      <c r="FNE114" s="4"/>
      <c r="FNF114" s="4"/>
      <c r="FNG114" s="121"/>
      <c r="FNH114" s="121"/>
      <c r="FNI114" s="174"/>
      <c r="FNJ114" s="175"/>
      <c r="FNK114" s="175"/>
      <c r="FNL114" s="175"/>
      <c r="FNM114" s="4"/>
      <c r="FNN114" s="4"/>
      <c r="FNO114" s="121"/>
      <c r="FNP114" s="121"/>
      <c r="FNQ114" s="174"/>
      <c r="FNR114" s="175"/>
      <c r="FNS114" s="175"/>
      <c r="FNT114" s="175"/>
      <c r="FNU114" s="4"/>
      <c r="FNV114" s="4"/>
      <c r="FNW114" s="121"/>
      <c r="FNX114" s="121"/>
      <c r="FNY114" s="174"/>
      <c r="FNZ114" s="175"/>
      <c r="FOA114" s="175"/>
      <c r="FOB114" s="175"/>
      <c r="FOC114" s="4"/>
      <c r="FOD114" s="4"/>
      <c r="FOE114" s="121"/>
      <c r="FOF114" s="121"/>
      <c r="FOG114" s="174"/>
      <c r="FOH114" s="175"/>
      <c r="FOI114" s="175"/>
      <c r="FOJ114" s="175"/>
      <c r="FOK114" s="4"/>
      <c r="FOL114" s="4"/>
      <c r="FOM114" s="121"/>
      <c r="FON114" s="121"/>
      <c r="FOO114" s="174"/>
      <c r="FOP114" s="175"/>
      <c r="FOQ114" s="175"/>
      <c r="FOR114" s="175"/>
      <c r="FOS114" s="4"/>
      <c r="FOT114" s="4"/>
      <c r="FOU114" s="121"/>
      <c r="FOV114" s="121"/>
      <c r="FOW114" s="174"/>
      <c r="FOX114" s="175"/>
      <c r="FOY114" s="175"/>
      <c r="FOZ114" s="175"/>
      <c r="FPA114" s="4"/>
      <c r="FPB114" s="4"/>
      <c r="FPC114" s="121"/>
      <c r="FPD114" s="121"/>
      <c r="FPE114" s="174"/>
      <c r="FPF114" s="175"/>
      <c r="FPG114" s="175"/>
      <c r="FPH114" s="175"/>
      <c r="FPI114" s="4"/>
      <c r="FPJ114" s="4"/>
      <c r="FPK114" s="121"/>
      <c r="FPL114" s="121"/>
      <c r="FPM114" s="174"/>
      <c r="FPN114" s="175"/>
      <c r="FPO114" s="175"/>
      <c r="FPP114" s="175"/>
      <c r="FPQ114" s="4"/>
      <c r="FPR114" s="4"/>
      <c r="FPS114" s="121"/>
      <c r="FPT114" s="121"/>
      <c r="FPU114" s="174"/>
      <c r="FPV114" s="175"/>
      <c r="FPW114" s="175"/>
      <c r="FPX114" s="175"/>
      <c r="FPY114" s="4"/>
      <c r="FPZ114" s="4"/>
      <c r="FQA114" s="121"/>
      <c r="FQB114" s="121"/>
      <c r="FQC114" s="174"/>
      <c r="FQD114" s="175"/>
      <c r="FQE114" s="175"/>
      <c r="FQF114" s="175"/>
      <c r="FQG114" s="4"/>
      <c r="FQH114" s="4"/>
      <c r="FQI114" s="121"/>
      <c r="FQJ114" s="121"/>
      <c r="FQK114" s="174"/>
      <c r="FQL114" s="175"/>
      <c r="FQM114" s="175"/>
      <c r="FQN114" s="175"/>
      <c r="FQO114" s="4"/>
      <c r="FQP114" s="4"/>
      <c r="FQQ114" s="121"/>
      <c r="FQR114" s="121"/>
      <c r="FQS114" s="174"/>
      <c r="FQT114" s="175"/>
      <c r="FQU114" s="175"/>
      <c r="FQV114" s="175"/>
      <c r="FQW114" s="4"/>
      <c r="FQX114" s="4"/>
      <c r="FQY114" s="121"/>
      <c r="FQZ114" s="121"/>
      <c r="FRA114" s="174"/>
      <c r="FRB114" s="175"/>
      <c r="FRC114" s="175"/>
      <c r="FRD114" s="175"/>
      <c r="FRE114" s="4"/>
      <c r="FRF114" s="4"/>
      <c r="FRG114" s="121"/>
      <c r="FRH114" s="121"/>
      <c r="FRI114" s="174"/>
      <c r="FRJ114" s="175"/>
      <c r="FRK114" s="175"/>
      <c r="FRL114" s="175"/>
      <c r="FRM114" s="4"/>
      <c r="FRN114" s="4"/>
      <c r="FRO114" s="121"/>
      <c r="FRP114" s="121"/>
      <c r="FRQ114" s="174"/>
      <c r="FRR114" s="175"/>
      <c r="FRS114" s="175"/>
      <c r="FRT114" s="175"/>
      <c r="FRU114" s="4"/>
      <c r="FRV114" s="4"/>
      <c r="FRW114" s="121"/>
      <c r="FRX114" s="121"/>
      <c r="FRY114" s="174"/>
      <c r="FRZ114" s="175"/>
      <c r="FSA114" s="175"/>
      <c r="FSB114" s="175"/>
      <c r="FSC114" s="4"/>
      <c r="FSD114" s="4"/>
      <c r="FSE114" s="121"/>
      <c r="FSF114" s="121"/>
      <c r="FSG114" s="174"/>
      <c r="FSH114" s="175"/>
      <c r="FSI114" s="175"/>
      <c r="FSJ114" s="175"/>
      <c r="FSK114" s="4"/>
      <c r="FSL114" s="4"/>
      <c r="FSM114" s="121"/>
      <c r="FSN114" s="121"/>
      <c r="FSO114" s="174"/>
      <c r="FSP114" s="175"/>
      <c r="FSQ114" s="175"/>
      <c r="FSR114" s="175"/>
      <c r="FSS114" s="4"/>
      <c r="FST114" s="4"/>
      <c r="FSU114" s="121"/>
      <c r="FSV114" s="121"/>
      <c r="FSW114" s="174"/>
      <c r="FSX114" s="175"/>
      <c r="FSY114" s="175"/>
      <c r="FSZ114" s="175"/>
      <c r="FTA114" s="4"/>
      <c r="FTB114" s="4"/>
      <c r="FTC114" s="121"/>
      <c r="FTD114" s="121"/>
      <c r="FTE114" s="174"/>
      <c r="FTF114" s="175"/>
      <c r="FTG114" s="175"/>
      <c r="FTH114" s="175"/>
      <c r="FTI114" s="4"/>
      <c r="FTJ114" s="4"/>
      <c r="FTK114" s="121"/>
      <c r="FTL114" s="121"/>
      <c r="FTM114" s="174"/>
      <c r="FTN114" s="175"/>
      <c r="FTO114" s="175"/>
      <c r="FTP114" s="175"/>
      <c r="FTQ114" s="4"/>
      <c r="FTR114" s="4"/>
      <c r="FTS114" s="121"/>
      <c r="FTT114" s="121"/>
      <c r="FTU114" s="174"/>
      <c r="FTV114" s="175"/>
      <c r="FTW114" s="175"/>
      <c r="FTX114" s="175"/>
      <c r="FTY114" s="4"/>
      <c r="FTZ114" s="4"/>
      <c r="FUA114" s="121"/>
      <c r="FUB114" s="121"/>
      <c r="FUC114" s="174"/>
      <c r="FUD114" s="175"/>
      <c r="FUE114" s="175"/>
      <c r="FUF114" s="175"/>
      <c r="FUG114" s="4"/>
      <c r="FUH114" s="4"/>
      <c r="FUI114" s="121"/>
      <c r="FUJ114" s="121"/>
      <c r="FUK114" s="174"/>
      <c r="FUL114" s="175"/>
      <c r="FUM114" s="175"/>
      <c r="FUN114" s="175"/>
      <c r="FUO114" s="4"/>
      <c r="FUP114" s="4"/>
      <c r="FUQ114" s="121"/>
      <c r="FUR114" s="121"/>
      <c r="FUS114" s="174"/>
      <c r="FUT114" s="175"/>
      <c r="FUU114" s="175"/>
      <c r="FUV114" s="175"/>
      <c r="FUW114" s="4"/>
      <c r="FUX114" s="4"/>
      <c r="FUY114" s="121"/>
      <c r="FUZ114" s="121"/>
      <c r="FVA114" s="174"/>
      <c r="FVB114" s="175"/>
      <c r="FVC114" s="175"/>
      <c r="FVD114" s="175"/>
      <c r="FVE114" s="4"/>
      <c r="FVF114" s="4"/>
      <c r="FVG114" s="121"/>
      <c r="FVH114" s="121"/>
      <c r="FVI114" s="174"/>
      <c r="FVJ114" s="175"/>
      <c r="FVK114" s="175"/>
      <c r="FVL114" s="175"/>
      <c r="FVM114" s="4"/>
      <c r="FVN114" s="4"/>
      <c r="FVO114" s="121"/>
      <c r="FVP114" s="121"/>
      <c r="FVQ114" s="174"/>
      <c r="FVR114" s="175"/>
      <c r="FVS114" s="175"/>
      <c r="FVT114" s="175"/>
      <c r="FVU114" s="4"/>
      <c r="FVV114" s="4"/>
      <c r="FVW114" s="121"/>
      <c r="FVX114" s="121"/>
      <c r="FVY114" s="174"/>
      <c r="FVZ114" s="175"/>
      <c r="FWA114" s="175"/>
      <c r="FWB114" s="175"/>
      <c r="FWC114" s="4"/>
      <c r="FWD114" s="4"/>
      <c r="FWE114" s="121"/>
      <c r="FWF114" s="121"/>
      <c r="FWG114" s="174"/>
      <c r="FWH114" s="175"/>
      <c r="FWI114" s="175"/>
      <c r="FWJ114" s="175"/>
      <c r="FWK114" s="4"/>
      <c r="FWL114" s="4"/>
      <c r="FWM114" s="121"/>
      <c r="FWN114" s="121"/>
      <c r="FWO114" s="174"/>
      <c r="FWP114" s="175"/>
      <c r="FWQ114" s="175"/>
      <c r="FWR114" s="175"/>
      <c r="FWS114" s="4"/>
      <c r="FWT114" s="4"/>
      <c r="FWU114" s="121"/>
      <c r="FWV114" s="121"/>
      <c r="FWW114" s="174"/>
      <c r="FWX114" s="175"/>
      <c r="FWY114" s="175"/>
      <c r="FWZ114" s="175"/>
      <c r="FXA114" s="4"/>
      <c r="FXB114" s="4"/>
      <c r="FXC114" s="121"/>
      <c r="FXD114" s="121"/>
      <c r="FXE114" s="174"/>
      <c r="FXF114" s="175"/>
      <c r="FXG114" s="175"/>
      <c r="FXH114" s="175"/>
      <c r="FXI114" s="4"/>
      <c r="FXJ114" s="4"/>
      <c r="FXK114" s="121"/>
      <c r="FXL114" s="121"/>
      <c r="FXM114" s="174"/>
      <c r="FXN114" s="175"/>
      <c r="FXO114" s="175"/>
      <c r="FXP114" s="175"/>
      <c r="FXQ114" s="4"/>
      <c r="FXR114" s="4"/>
      <c r="FXS114" s="121"/>
      <c r="FXT114" s="121"/>
      <c r="FXU114" s="174"/>
      <c r="FXV114" s="175"/>
      <c r="FXW114" s="175"/>
      <c r="FXX114" s="175"/>
      <c r="FXY114" s="4"/>
      <c r="FXZ114" s="4"/>
      <c r="FYA114" s="121"/>
      <c r="FYB114" s="121"/>
      <c r="FYC114" s="174"/>
      <c r="FYD114" s="175"/>
      <c r="FYE114" s="175"/>
      <c r="FYF114" s="175"/>
      <c r="FYG114" s="4"/>
      <c r="FYH114" s="4"/>
      <c r="FYI114" s="121"/>
      <c r="FYJ114" s="121"/>
      <c r="FYK114" s="174"/>
      <c r="FYL114" s="175"/>
      <c r="FYM114" s="175"/>
      <c r="FYN114" s="175"/>
      <c r="FYO114" s="4"/>
      <c r="FYP114" s="4"/>
      <c r="FYQ114" s="121"/>
      <c r="FYR114" s="121"/>
      <c r="FYS114" s="174"/>
      <c r="FYT114" s="175"/>
      <c r="FYU114" s="175"/>
      <c r="FYV114" s="175"/>
      <c r="FYW114" s="4"/>
      <c r="FYX114" s="4"/>
      <c r="FYY114" s="121"/>
      <c r="FYZ114" s="121"/>
      <c r="FZA114" s="174"/>
      <c r="FZB114" s="175"/>
      <c r="FZC114" s="175"/>
      <c r="FZD114" s="175"/>
      <c r="FZE114" s="4"/>
      <c r="FZF114" s="4"/>
      <c r="FZG114" s="121"/>
      <c r="FZH114" s="121"/>
      <c r="FZI114" s="174"/>
      <c r="FZJ114" s="175"/>
      <c r="FZK114" s="175"/>
      <c r="FZL114" s="175"/>
      <c r="FZM114" s="4"/>
      <c r="FZN114" s="4"/>
      <c r="FZO114" s="121"/>
      <c r="FZP114" s="121"/>
      <c r="FZQ114" s="174"/>
      <c r="FZR114" s="175"/>
      <c r="FZS114" s="175"/>
      <c r="FZT114" s="175"/>
      <c r="FZU114" s="4"/>
      <c r="FZV114" s="4"/>
      <c r="FZW114" s="121"/>
      <c r="FZX114" s="121"/>
      <c r="FZY114" s="174"/>
      <c r="FZZ114" s="175"/>
      <c r="GAA114" s="175"/>
      <c r="GAB114" s="175"/>
      <c r="GAC114" s="4"/>
      <c r="GAD114" s="4"/>
      <c r="GAE114" s="121"/>
      <c r="GAF114" s="121"/>
      <c r="GAG114" s="174"/>
      <c r="GAH114" s="175"/>
      <c r="GAI114" s="175"/>
      <c r="GAJ114" s="175"/>
      <c r="GAK114" s="4"/>
      <c r="GAL114" s="4"/>
      <c r="GAM114" s="121"/>
      <c r="GAN114" s="121"/>
      <c r="GAO114" s="174"/>
      <c r="GAP114" s="175"/>
      <c r="GAQ114" s="175"/>
      <c r="GAR114" s="175"/>
      <c r="GAS114" s="4"/>
      <c r="GAT114" s="4"/>
      <c r="GAU114" s="121"/>
      <c r="GAV114" s="121"/>
      <c r="GAW114" s="174"/>
      <c r="GAX114" s="175"/>
      <c r="GAY114" s="175"/>
      <c r="GAZ114" s="175"/>
      <c r="GBA114" s="4"/>
      <c r="GBB114" s="4"/>
      <c r="GBC114" s="121"/>
      <c r="GBD114" s="121"/>
      <c r="GBE114" s="174"/>
      <c r="GBF114" s="175"/>
      <c r="GBG114" s="175"/>
      <c r="GBH114" s="175"/>
      <c r="GBI114" s="4"/>
      <c r="GBJ114" s="4"/>
      <c r="GBK114" s="121"/>
      <c r="GBL114" s="121"/>
      <c r="GBM114" s="174"/>
      <c r="GBN114" s="175"/>
      <c r="GBO114" s="175"/>
      <c r="GBP114" s="175"/>
      <c r="GBQ114" s="4"/>
      <c r="GBR114" s="4"/>
      <c r="GBS114" s="121"/>
      <c r="GBT114" s="121"/>
      <c r="GBU114" s="174"/>
      <c r="GBV114" s="175"/>
      <c r="GBW114" s="175"/>
      <c r="GBX114" s="175"/>
      <c r="GBY114" s="4"/>
      <c r="GBZ114" s="4"/>
      <c r="GCA114" s="121"/>
      <c r="GCB114" s="121"/>
      <c r="GCC114" s="174"/>
      <c r="GCD114" s="175"/>
      <c r="GCE114" s="175"/>
      <c r="GCF114" s="175"/>
      <c r="GCG114" s="4"/>
      <c r="GCH114" s="4"/>
      <c r="GCI114" s="121"/>
      <c r="GCJ114" s="121"/>
      <c r="GCK114" s="174"/>
      <c r="GCL114" s="175"/>
      <c r="GCM114" s="175"/>
      <c r="GCN114" s="175"/>
      <c r="GCO114" s="4"/>
      <c r="GCP114" s="4"/>
      <c r="GCQ114" s="121"/>
      <c r="GCR114" s="121"/>
      <c r="GCS114" s="174"/>
      <c r="GCT114" s="175"/>
      <c r="GCU114" s="175"/>
      <c r="GCV114" s="175"/>
      <c r="GCW114" s="4"/>
      <c r="GCX114" s="4"/>
      <c r="GCY114" s="121"/>
      <c r="GCZ114" s="121"/>
      <c r="GDA114" s="174"/>
      <c r="GDB114" s="175"/>
      <c r="GDC114" s="175"/>
      <c r="GDD114" s="175"/>
      <c r="GDE114" s="4"/>
      <c r="GDF114" s="4"/>
      <c r="GDG114" s="121"/>
      <c r="GDH114" s="121"/>
      <c r="GDI114" s="174"/>
      <c r="GDJ114" s="175"/>
      <c r="GDK114" s="175"/>
      <c r="GDL114" s="175"/>
      <c r="GDM114" s="4"/>
      <c r="GDN114" s="4"/>
      <c r="GDO114" s="121"/>
      <c r="GDP114" s="121"/>
      <c r="GDQ114" s="174"/>
      <c r="GDR114" s="175"/>
      <c r="GDS114" s="175"/>
      <c r="GDT114" s="175"/>
      <c r="GDU114" s="4"/>
      <c r="GDV114" s="4"/>
      <c r="GDW114" s="121"/>
      <c r="GDX114" s="121"/>
      <c r="GDY114" s="174"/>
      <c r="GDZ114" s="175"/>
      <c r="GEA114" s="175"/>
      <c r="GEB114" s="175"/>
      <c r="GEC114" s="4"/>
      <c r="GED114" s="4"/>
      <c r="GEE114" s="121"/>
      <c r="GEF114" s="121"/>
      <c r="GEG114" s="174"/>
      <c r="GEH114" s="175"/>
      <c r="GEI114" s="175"/>
      <c r="GEJ114" s="175"/>
      <c r="GEK114" s="4"/>
      <c r="GEL114" s="4"/>
      <c r="GEM114" s="121"/>
      <c r="GEN114" s="121"/>
      <c r="GEO114" s="174"/>
      <c r="GEP114" s="175"/>
      <c r="GEQ114" s="175"/>
      <c r="GER114" s="175"/>
      <c r="GES114" s="4"/>
      <c r="GET114" s="4"/>
      <c r="GEU114" s="121"/>
      <c r="GEV114" s="121"/>
      <c r="GEW114" s="174"/>
      <c r="GEX114" s="175"/>
      <c r="GEY114" s="175"/>
      <c r="GEZ114" s="175"/>
      <c r="GFA114" s="4"/>
      <c r="GFB114" s="4"/>
      <c r="GFC114" s="121"/>
      <c r="GFD114" s="121"/>
      <c r="GFE114" s="174"/>
      <c r="GFF114" s="175"/>
      <c r="GFG114" s="175"/>
      <c r="GFH114" s="175"/>
      <c r="GFI114" s="4"/>
      <c r="GFJ114" s="4"/>
      <c r="GFK114" s="121"/>
      <c r="GFL114" s="121"/>
      <c r="GFM114" s="174"/>
      <c r="GFN114" s="175"/>
      <c r="GFO114" s="175"/>
      <c r="GFP114" s="175"/>
      <c r="GFQ114" s="4"/>
      <c r="GFR114" s="4"/>
      <c r="GFS114" s="121"/>
      <c r="GFT114" s="121"/>
      <c r="GFU114" s="174"/>
      <c r="GFV114" s="175"/>
      <c r="GFW114" s="175"/>
      <c r="GFX114" s="175"/>
      <c r="GFY114" s="4"/>
      <c r="GFZ114" s="4"/>
      <c r="GGA114" s="121"/>
      <c r="GGB114" s="121"/>
      <c r="GGC114" s="174"/>
      <c r="GGD114" s="175"/>
      <c r="GGE114" s="175"/>
      <c r="GGF114" s="175"/>
      <c r="GGG114" s="4"/>
      <c r="GGH114" s="4"/>
      <c r="GGI114" s="121"/>
      <c r="GGJ114" s="121"/>
      <c r="GGK114" s="174"/>
      <c r="GGL114" s="175"/>
      <c r="GGM114" s="175"/>
      <c r="GGN114" s="175"/>
      <c r="GGO114" s="4"/>
      <c r="GGP114" s="4"/>
      <c r="GGQ114" s="121"/>
      <c r="GGR114" s="121"/>
      <c r="GGS114" s="174"/>
      <c r="GGT114" s="175"/>
      <c r="GGU114" s="175"/>
      <c r="GGV114" s="175"/>
      <c r="GGW114" s="4"/>
      <c r="GGX114" s="4"/>
      <c r="GGY114" s="121"/>
      <c r="GGZ114" s="121"/>
      <c r="GHA114" s="174"/>
      <c r="GHB114" s="175"/>
      <c r="GHC114" s="175"/>
      <c r="GHD114" s="175"/>
      <c r="GHE114" s="4"/>
      <c r="GHF114" s="4"/>
      <c r="GHG114" s="121"/>
      <c r="GHH114" s="121"/>
      <c r="GHI114" s="174"/>
      <c r="GHJ114" s="175"/>
      <c r="GHK114" s="175"/>
      <c r="GHL114" s="175"/>
      <c r="GHM114" s="4"/>
      <c r="GHN114" s="4"/>
      <c r="GHO114" s="121"/>
      <c r="GHP114" s="121"/>
      <c r="GHQ114" s="174"/>
      <c r="GHR114" s="175"/>
      <c r="GHS114" s="175"/>
      <c r="GHT114" s="175"/>
      <c r="GHU114" s="4"/>
      <c r="GHV114" s="4"/>
      <c r="GHW114" s="121"/>
      <c r="GHX114" s="121"/>
      <c r="GHY114" s="174"/>
      <c r="GHZ114" s="175"/>
      <c r="GIA114" s="175"/>
      <c r="GIB114" s="175"/>
      <c r="GIC114" s="4"/>
      <c r="GID114" s="4"/>
      <c r="GIE114" s="121"/>
      <c r="GIF114" s="121"/>
      <c r="GIG114" s="174"/>
      <c r="GIH114" s="175"/>
      <c r="GII114" s="175"/>
      <c r="GIJ114" s="175"/>
      <c r="GIK114" s="4"/>
      <c r="GIL114" s="4"/>
      <c r="GIM114" s="121"/>
      <c r="GIN114" s="121"/>
      <c r="GIO114" s="174"/>
      <c r="GIP114" s="175"/>
      <c r="GIQ114" s="175"/>
      <c r="GIR114" s="175"/>
      <c r="GIS114" s="4"/>
      <c r="GIT114" s="4"/>
      <c r="GIU114" s="121"/>
      <c r="GIV114" s="121"/>
      <c r="GIW114" s="174"/>
      <c r="GIX114" s="175"/>
      <c r="GIY114" s="175"/>
      <c r="GIZ114" s="175"/>
      <c r="GJA114" s="4"/>
      <c r="GJB114" s="4"/>
      <c r="GJC114" s="121"/>
      <c r="GJD114" s="121"/>
      <c r="GJE114" s="174"/>
      <c r="GJF114" s="175"/>
      <c r="GJG114" s="175"/>
      <c r="GJH114" s="175"/>
      <c r="GJI114" s="4"/>
      <c r="GJJ114" s="4"/>
      <c r="GJK114" s="121"/>
      <c r="GJL114" s="121"/>
      <c r="GJM114" s="174"/>
      <c r="GJN114" s="175"/>
      <c r="GJO114" s="175"/>
      <c r="GJP114" s="175"/>
      <c r="GJQ114" s="4"/>
      <c r="GJR114" s="4"/>
      <c r="GJS114" s="121"/>
      <c r="GJT114" s="121"/>
      <c r="GJU114" s="174"/>
      <c r="GJV114" s="175"/>
      <c r="GJW114" s="175"/>
      <c r="GJX114" s="175"/>
      <c r="GJY114" s="4"/>
      <c r="GJZ114" s="4"/>
      <c r="GKA114" s="121"/>
      <c r="GKB114" s="121"/>
      <c r="GKC114" s="174"/>
      <c r="GKD114" s="175"/>
      <c r="GKE114" s="175"/>
      <c r="GKF114" s="175"/>
      <c r="GKG114" s="4"/>
      <c r="GKH114" s="4"/>
      <c r="GKI114" s="121"/>
      <c r="GKJ114" s="121"/>
      <c r="GKK114" s="174"/>
      <c r="GKL114" s="175"/>
      <c r="GKM114" s="175"/>
      <c r="GKN114" s="175"/>
      <c r="GKO114" s="4"/>
      <c r="GKP114" s="4"/>
      <c r="GKQ114" s="121"/>
      <c r="GKR114" s="121"/>
      <c r="GKS114" s="174"/>
      <c r="GKT114" s="175"/>
      <c r="GKU114" s="175"/>
      <c r="GKV114" s="175"/>
      <c r="GKW114" s="4"/>
      <c r="GKX114" s="4"/>
      <c r="GKY114" s="121"/>
      <c r="GKZ114" s="121"/>
      <c r="GLA114" s="174"/>
      <c r="GLB114" s="175"/>
      <c r="GLC114" s="175"/>
      <c r="GLD114" s="175"/>
      <c r="GLE114" s="4"/>
      <c r="GLF114" s="4"/>
      <c r="GLG114" s="121"/>
      <c r="GLH114" s="121"/>
      <c r="GLI114" s="174"/>
      <c r="GLJ114" s="175"/>
      <c r="GLK114" s="175"/>
      <c r="GLL114" s="175"/>
      <c r="GLM114" s="4"/>
      <c r="GLN114" s="4"/>
      <c r="GLO114" s="121"/>
      <c r="GLP114" s="121"/>
      <c r="GLQ114" s="174"/>
      <c r="GLR114" s="175"/>
      <c r="GLS114" s="175"/>
      <c r="GLT114" s="175"/>
      <c r="GLU114" s="4"/>
      <c r="GLV114" s="4"/>
      <c r="GLW114" s="121"/>
      <c r="GLX114" s="121"/>
      <c r="GLY114" s="174"/>
      <c r="GLZ114" s="175"/>
      <c r="GMA114" s="175"/>
      <c r="GMB114" s="175"/>
      <c r="GMC114" s="4"/>
      <c r="GMD114" s="4"/>
      <c r="GME114" s="121"/>
      <c r="GMF114" s="121"/>
      <c r="GMG114" s="174"/>
      <c r="GMH114" s="175"/>
      <c r="GMI114" s="175"/>
      <c r="GMJ114" s="175"/>
      <c r="GMK114" s="4"/>
      <c r="GML114" s="4"/>
      <c r="GMM114" s="121"/>
      <c r="GMN114" s="121"/>
      <c r="GMO114" s="174"/>
      <c r="GMP114" s="175"/>
      <c r="GMQ114" s="175"/>
      <c r="GMR114" s="175"/>
      <c r="GMS114" s="4"/>
      <c r="GMT114" s="4"/>
      <c r="GMU114" s="121"/>
      <c r="GMV114" s="121"/>
      <c r="GMW114" s="174"/>
      <c r="GMX114" s="175"/>
      <c r="GMY114" s="175"/>
      <c r="GMZ114" s="175"/>
      <c r="GNA114" s="4"/>
      <c r="GNB114" s="4"/>
      <c r="GNC114" s="121"/>
      <c r="GND114" s="121"/>
      <c r="GNE114" s="174"/>
      <c r="GNF114" s="175"/>
      <c r="GNG114" s="175"/>
      <c r="GNH114" s="175"/>
      <c r="GNI114" s="4"/>
      <c r="GNJ114" s="4"/>
      <c r="GNK114" s="121"/>
      <c r="GNL114" s="121"/>
      <c r="GNM114" s="174"/>
      <c r="GNN114" s="175"/>
      <c r="GNO114" s="175"/>
      <c r="GNP114" s="175"/>
      <c r="GNQ114" s="4"/>
      <c r="GNR114" s="4"/>
      <c r="GNS114" s="121"/>
      <c r="GNT114" s="121"/>
      <c r="GNU114" s="174"/>
      <c r="GNV114" s="175"/>
      <c r="GNW114" s="175"/>
      <c r="GNX114" s="175"/>
      <c r="GNY114" s="4"/>
      <c r="GNZ114" s="4"/>
      <c r="GOA114" s="121"/>
      <c r="GOB114" s="121"/>
      <c r="GOC114" s="174"/>
      <c r="GOD114" s="175"/>
      <c r="GOE114" s="175"/>
      <c r="GOF114" s="175"/>
      <c r="GOG114" s="4"/>
      <c r="GOH114" s="4"/>
      <c r="GOI114" s="121"/>
      <c r="GOJ114" s="121"/>
      <c r="GOK114" s="174"/>
      <c r="GOL114" s="175"/>
      <c r="GOM114" s="175"/>
      <c r="GON114" s="175"/>
      <c r="GOO114" s="4"/>
      <c r="GOP114" s="4"/>
      <c r="GOQ114" s="121"/>
      <c r="GOR114" s="121"/>
      <c r="GOS114" s="174"/>
      <c r="GOT114" s="175"/>
      <c r="GOU114" s="175"/>
      <c r="GOV114" s="175"/>
      <c r="GOW114" s="4"/>
      <c r="GOX114" s="4"/>
      <c r="GOY114" s="121"/>
      <c r="GOZ114" s="121"/>
      <c r="GPA114" s="174"/>
      <c r="GPB114" s="175"/>
      <c r="GPC114" s="175"/>
      <c r="GPD114" s="175"/>
      <c r="GPE114" s="4"/>
      <c r="GPF114" s="4"/>
      <c r="GPG114" s="121"/>
      <c r="GPH114" s="121"/>
      <c r="GPI114" s="174"/>
      <c r="GPJ114" s="175"/>
      <c r="GPK114" s="175"/>
      <c r="GPL114" s="175"/>
      <c r="GPM114" s="4"/>
      <c r="GPN114" s="4"/>
      <c r="GPO114" s="121"/>
      <c r="GPP114" s="121"/>
      <c r="GPQ114" s="174"/>
      <c r="GPR114" s="175"/>
      <c r="GPS114" s="175"/>
      <c r="GPT114" s="175"/>
      <c r="GPU114" s="4"/>
      <c r="GPV114" s="4"/>
      <c r="GPW114" s="121"/>
      <c r="GPX114" s="121"/>
      <c r="GPY114" s="174"/>
      <c r="GPZ114" s="175"/>
      <c r="GQA114" s="175"/>
      <c r="GQB114" s="175"/>
      <c r="GQC114" s="4"/>
      <c r="GQD114" s="4"/>
      <c r="GQE114" s="121"/>
      <c r="GQF114" s="121"/>
      <c r="GQG114" s="174"/>
      <c r="GQH114" s="175"/>
      <c r="GQI114" s="175"/>
      <c r="GQJ114" s="175"/>
      <c r="GQK114" s="4"/>
      <c r="GQL114" s="4"/>
      <c r="GQM114" s="121"/>
      <c r="GQN114" s="121"/>
      <c r="GQO114" s="174"/>
      <c r="GQP114" s="175"/>
      <c r="GQQ114" s="175"/>
      <c r="GQR114" s="175"/>
      <c r="GQS114" s="4"/>
      <c r="GQT114" s="4"/>
      <c r="GQU114" s="121"/>
      <c r="GQV114" s="121"/>
      <c r="GQW114" s="174"/>
      <c r="GQX114" s="175"/>
      <c r="GQY114" s="175"/>
      <c r="GQZ114" s="175"/>
      <c r="GRA114" s="4"/>
      <c r="GRB114" s="4"/>
      <c r="GRC114" s="121"/>
      <c r="GRD114" s="121"/>
      <c r="GRE114" s="174"/>
      <c r="GRF114" s="175"/>
      <c r="GRG114" s="175"/>
      <c r="GRH114" s="175"/>
      <c r="GRI114" s="4"/>
      <c r="GRJ114" s="4"/>
      <c r="GRK114" s="121"/>
      <c r="GRL114" s="121"/>
      <c r="GRM114" s="174"/>
      <c r="GRN114" s="175"/>
      <c r="GRO114" s="175"/>
      <c r="GRP114" s="175"/>
      <c r="GRQ114" s="4"/>
      <c r="GRR114" s="4"/>
      <c r="GRS114" s="121"/>
      <c r="GRT114" s="121"/>
      <c r="GRU114" s="174"/>
      <c r="GRV114" s="175"/>
      <c r="GRW114" s="175"/>
      <c r="GRX114" s="175"/>
      <c r="GRY114" s="4"/>
      <c r="GRZ114" s="4"/>
      <c r="GSA114" s="121"/>
      <c r="GSB114" s="121"/>
      <c r="GSC114" s="174"/>
      <c r="GSD114" s="175"/>
      <c r="GSE114" s="175"/>
      <c r="GSF114" s="175"/>
      <c r="GSG114" s="4"/>
      <c r="GSH114" s="4"/>
      <c r="GSI114" s="121"/>
      <c r="GSJ114" s="121"/>
      <c r="GSK114" s="174"/>
      <c r="GSL114" s="175"/>
      <c r="GSM114" s="175"/>
      <c r="GSN114" s="175"/>
      <c r="GSO114" s="4"/>
      <c r="GSP114" s="4"/>
      <c r="GSQ114" s="121"/>
      <c r="GSR114" s="121"/>
      <c r="GSS114" s="174"/>
      <c r="GST114" s="175"/>
      <c r="GSU114" s="175"/>
      <c r="GSV114" s="175"/>
      <c r="GSW114" s="4"/>
      <c r="GSX114" s="4"/>
      <c r="GSY114" s="121"/>
      <c r="GSZ114" s="121"/>
      <c r="GTA114" s="174"/>
      <c r="GTB114" s="175"/>
      <c r="GTC114" s="175"/>
      <c r="GTD114" s="175"/>
      <c r="GTE114" s="4"/>
      <c r="GTF114" s="4"/>
      <c r="GTG114" s="121"/>
      <c r="GTH114" s="121"/>
      <c r="GTI114" s="174"/>
      <c r="GTJ114" s="175"/>
      <c r="GTK114" s="175"/>
      <c r="GTL114" s="175"/>
      <c r="GTM114" s="4"/>
      <c r="GTN114" s="4"/>
      <c r="GTO114" s="121"/>
      <c r="GTP114" s="121"/>
      <c r="GTQ114" s="174"/>
      <c r="GTR114" s="175"/>
      <c r="GTS114" s="175"/>
      <c r="GTT114" s="175"/>
      <c r="GTU114" s="4"/>
      <c r="GTV114" s="4"/>
      <c r="GTW114" s="121"/>
      <c r="GTX114" s="121"/>
      <c r="GTY114" s="174"/>
      <c r="GTZ114" s="175"/>
      <c r="GUA114" s="175"/>
      <c r="GUB114" s="175"/>
      <c r="GUC114" s="4"/>
      <c r="GUD114" s="4"/>
      <c r="GUE114" s="121"/>
      <c r="GUF114" s="121"/>
      <c r="GUG114" s="174"/>
      <c r="GUH114" s="175"/>
      <c r="GUI114" s="175"/>
      <c r="GUJ114" s="175"/>
      <c r="GUK114" s="4"/>
      <c r="GUL114" s="4"/>
      <c r="GUM114" s="121"/>
      <c r="GUN114" s="121"/>
      <c r="GUO114" s="174"/>
      <c r="GUP114" s="175"/>
      <c r="GUQ114" s="175"/>
      <c r="GUR114" s="175"/>
      <c r="GUS114" s="4"/>
      <c r="GUT114" s="4"/>
      <c r="GUU114" s="121"/>
      <c r="GUV114" s="121"/>
      <c r="GUW114" s="174"/>
      <c r="GUX114" s="175"/>
      <c r="GUY114" s="175"/>
      <c r="GUZ114" s="175"/>
      <c r="GVA114" s="4"/>
      <c r="GVB114" s="4"/>
      <c r="GVC114" s="121"/>
      <c r="GVD114" s="121"/>
      <c r="GVE114" s="174"/>
      <c r="GVF114" s="175"/>
      <c r="GVG114" s="175"/>
      <c r="GVH114" s="175"/>
      <c r="GVI114" s="4"/>
      <c r="GVJ114" s="4"/>
      <c r="GVK114" s="121"/>
      <c r="GVL114" s="121"/>
      <c r="GVM114" s="174"/>
      <c r="GVN114" s="175"/>
      <c r="GVO114" s="175"/>
      <c r="GVP114" s="175"/>
      <c r="GVQ114" s="4"/>
      <c r="GVR114" s="4"/>
      <c r="GVS114" s="121"/>
      <c r="GVT114" s="121"/>
      <c r="GVU114" s="174"/>
      <c r="GVV114" s="175"/>
      <c r="GVW114" s="175"/>
      <c r="GVX114" s="175"/>
      <c r="GVY114" s="4"/>
      <c r="GVZ114" s="4"/>
      <c r="GWA114" s="121"/>
      <c r="GWB114" s="121"/>
      <c r="GWC114" s="174"/>
      <c r="GWD114" s="175"/>
      <c r="GWE114" s="175"/>
      <c r="GWF114" s="175"/>
      <c r="GWG114" s="4"/>
      <c r="GWH114" s="4"/>
      <c r="GWI114" s="121"/>
      <c r="GWJ114" s="121"/>
      <c r="GWK114" s="174"/>
      <c r="GWL114" s="175"/>
      <c r="GWM114" s="175"/>
      <c r="GWN114" s="175"/>
      <c r="GWO114" s="4"/>
      <c r="GWP114" s="4"/>
      <c r="GWQ114" s="121"/>
      <c r="GWR114" s="121"/>
      <c r="GWS114" s="174"/>
      <c r="GWT114" s="175"/>
      <c r="GWU114" s="175"/>
      <c r="GWV114" s="175"/>
      <c r="GWW114" s="4"/>
      <c r="GWX114" s="4"/>
      <c r="GWY114" s="121"/>
      <c r="GWZ114" s="121"/>
      <c r="GXA114" s="174"/>
      <c r="GXB114" s="175"/>
      <c r="GXC114" s="175"/>
      <c r="GXD114" s="175"/>
      <c r="GXE114" s="4"/>
      <c r="GXF114" s="4"/>
      <c r="GXG114" s="121"/>
      <c r="GXH114" s="121"/>
      <c r="GXI114" s="174"/>
      <c r="GXJ114" s="175"/>
      <c r="GXK114" s="175"/>
      <c r="GXL114" s="175"/>
      <c r="GXM114" s="4"/>
      <c r="GXN114" s="4"/>
      <c r="GXO114" s="121"/>
      <c r="GXP114" s="121"/>
      <c r="GXQ114" s="174"/>
      <c r="GXR114" s="175"/>
      <c r="GXS114" s="175"/>
      <c r="GXT114" s="175"/>
      <c r="GXU114" s="4"/>
      <c r="GXV114" s="4"/>
      <c r="GXW114" s="121"/>
      <c r="GXX114" s="121"/>
      <c r="GXY114" s="174"/>
      <c r="GXZ114" s="175"/>
      <c r="GYA114" s="175"/>
      <c r="GYB114" s="175"/>
      <c r="GYC114" s="4"/>
      <c r="GYD114" s="4"/>
      <c r="GYE114" s="121"/>
      <c r="GYF114" s="121"/>
      <c r="GYG114" s="174"/>
      <c r="GYH114" s="175"/>
      <c r="GYI114" s="175"/>
      <c r="GYJ114" s="175"/>
      <c r="GYK114" s="4"/>
      <c r="GYL114" s="4"/>
      <c r="GYM114" s="121"/>
      <c r="GYN114" s="121"/>
      <c r="GYO114" s="174"/>
      <c r="GYP114" s="175"/>
      <c r="GYQ114" s="175"/>
      <c r="GYR114" s="175"/>
      <c r="GYS114" s="4"/>
      <c r="GYT114" s="4"/>
      <c r="GYU114" s="121"/>
      <c r="GYV114" s="121"/>
      <c r="GYW114" s="174"/>
      <c r="GYX114" s="175"/>
      <c r="GYY114" s="175"/>
      <c r="GYZ114" s="175"/>
      <c r="GZA114" s="4"/>
      <c r="GZB114" s="4"/>
      <c r="GZC114" s="121"/>
      <c r="GZD114" s="121"/>
      <c r="GZE114" s="174"/>
      <c r="GZF114" s="175"/>
      <c r="GZG114" s="175"/>
      <c r="GZH114" s="175"/>
      <c r="GZI114" s="4"/>
      <c r="GZJ114" s="4"/>
      <c r="GZK114" s="121"/>
      <c r="GZL114" s="121"/>
      <c r="GZM114" s="174"/>
      <c r="GZN114" s="175"/>
      <c r="GZO114" s="175"/>
      <c r="GZP114" s="175"/>
      <c r="GZQ114" s="4"/>
      <c r="GZR114" s="4"/>
      <c r="GZS114" s="121"/>
      <c r="GZT114" s="121"/>
      <c r="GZU114" s="174"/>
      <c r="GZV114" s="175"/>
      <c r="GZW114" s="175"/>
      <c r="GZX114" s="175"/>
      <c r="GZY114" s="4"/>
      <c r="GZZ114" s="4"/>
      <c r="HAA114" s="121"/>
      <c r="HAB114" s="121"/>
      <c r="HAC114" s="174"/>
      <c r="HAD114" s="175"/>
      <c r="HAE114" s="175"/>
      <c r="HAF114" s="175"/>
      <c r="HAG114" s="4"/>
      <c r="HAH114" s="4"/>
      <c r="HAI114" s="121"/>
      <c r="HAJ114" s="121"/>
      <c r="HAK114" s="174"/>
      <c r="HAL114" s="175"/>
      <c r="HAM114" s="175"/>
      <c r="HAN114" s="175"/>
      <c r="HAO114" s="4"/>
      <c r="HAP114" s="4"/>
      <c r="HAQ114" s="121"/>
      <c r="HAR114" s="121"/>
      <c r="HAS114" s="174"/>
      <c r="HAT114" s="175"/>
      <c r="HAU114" s="175"/>
      <c r="HAV114" s="175"/>
      <c r="HAW114" s="4"/>
      <c r="HAX114" s="4"/>
      <c r="HAY114" s="121"/>
      <c r="HAZ114" s="121"/>
      <c r="HBA114" s="174"/>
      <c r="HBB114" s="175"/>
      <c r="HBC114" s="175"/>
      <c r="HBD114" s="175"/>
      <c r="HBE114" s="4"/>
      <c r="HBF114" s="4"/>
      <c r="HBG114" s="121"/>
      <c r="HBH114" s="121"/>
      <c r="HBI114" s="174"/>
      <c r="HBJ114" s="175"/>
      <c r="HBK114" s="175"/>
      <c r="HBL114" s="175"/>
      <c r="HBM114" s="4"/>
      <c r="HBN114" s="4"/>
      <c r="HBO114" s="121"/>
      <c r="HBP114" s="121"/>
      <c r="HBQ114" s="174"/>
      <c r="HBR114" s="175"/>
      <c r="HBS114" s="175"/>
      <c r="HBT114" s="175"/>
      <c r="HBU114" s="4"/>
      <c r="HBV114" s="4"/>
      <c r="HBW114" s="121"/>
      <c r="HBX114" s="121"/>
      <c r="HBY114" s="174"/>
      <c r="HBZ114" s="175"/>
      <c r="HCA114" s="175"/>
      <c r="HCB114" s="175"/>
      <c r="HCC114" s="4"/>
      <c r="HCD114" s="4"/>
      <c r="HCE114" s="121"/>
      <c r="HCF114" s="121"/>
      <c r="HCG114" s="174"/>
      <c r="HCH114" s="175"/>
      <c r="HCI114" s="175"/>
      <c r="HCJ114" s="175"/>
      <c r="HCK114" s="4"/>
      <c r="HCL114" s="4"/>
      <c r="HCM114" s="121"/>
      <c r="HCN114" s="121"/>
      <c r="HCO114" s="174"/>
      <c r="HCP114" s="175"/>
      <c r="HCQ114" s="175"/>
      <c r="HCR114" s="175"/>
      <c r="HCS114" s="4"/>
      <c r="HCT114" s="4"/>
      <c r="HCU114" s="121"/>
      <c r="HCV114" s="121"/>
      <c r="HCW114" s="174"/>
      <c r="HCX114" s="175"/>
      <c r="HCY114" s="175"/>
      <c r="HCZ114" s="175"/>
      <c r="HDA114" s="4"/>
      <c r="HDB114" s="4"/>
      <c r="HDC114" s="121"/>
      <c r="HDD114" s="121"/>
      <c r="HDE114" s="174"/>
      <c r="HDF114" s="175"/>
      <c r="HDG114" s="175"/>
      <c r="HDH114" s="175"/>
      <c r="HDI114" s="4"/>
      <c r="HDJ114" s="4"/>
      <c r="HDK114" s="121"/>
      <c r="HDL114" s="121"/>
      <c r="HDM114" s="174"/>
      <c r="HDN114" s="175"/>
      <c r="HDO114" s="175"/>
      <c r="HDP114" s="175"/>
      <c r="HDQ114" s="4"/>
      <c r="HDR114" s="4"/>
      <c r="HDS114" s="121"/>
      <c r="HDT114" s="121"/>
      <c r="HDU114" s="174"/>
      <c r="HDV114" s="175"/>
      <c r="HDW114" s="175"/>
      <c r="HDX114" s="175"/>
      <c r="HDY114" s="4"/>
      <c r="HDZ114" s="4"/>
      <c r="HEA114" s="121"/>
      <c r="HEB114" s="121"/>
      <c r="HEC114" s="174"/>
      <c r="HED114" s="175"/>
      <c r="HEE114" s="175"/>
      <c r="HEF114" s="175"/>
      <c r="HEG114" s="4"/>
      <c r="HEH114" s="4"/>
      <c r="HEI114" s="121"/>
      <c r="HEJ114" s="121"/>
      <c r="HEK114" s="174"/>
      <c r="HEL114" s="175"/>
      <c r="HEM114" s="175"/>
      <c r="HEN114" s="175"/>
      <c r="HEO114" s="4"/>
      <c r="HEP114" s="4"/>
      <c r="HEQ114" s="121"/>
      <c r="HER114" s="121"/>
      <c r="HES114" s="174"/>
      <c r="HET114" s="175"/>
      <c r="HEU114" s="175"/>
      <c r="HEV114" s="175"/>
      <c r="HEW114" s="4"/>
      <c r="HEX114" s="4"/>
      <c r="HEY114" s="121"/>
      <c r="HEZ114" s="121"/>
      <c r="HFA114" s="174"/>
      <c r="HFB114" s="175"/>
      <c r="HFC114" s="175"/>
      <c r="HFD114" s="175"/>
      <c r="HFE114" s="4"/>
      <c r="HFF114" s="4"/>
      <c r="HFG114" s="121"/>
      <c r="HFH114" s="121"/>
      <c r="HFI114" s="174"/>
      <c r="HFJ114" s="175"/>
      <c r="HFK114" s="175"/>
      <c r="HFL114" s="175"/>
      <c r="HFM114" s="4"/>
      <c r="HFN114" s="4"/>
      <c r="HFO114" s="121"/>
      <c r="HFP114" s="121"/>
      <c r="HFQ114" s="174"/>
      <c r="HFR114" s="175"/>
      <c r="HFS114" s="175"/>
      <c r="HFT114" s="175"/>
      <c r="HFU114" s="4"/>
      <c r="HFV114" s="4"/>
      <c r="HFW114" s="121"/>
      <c r="HFX114" s="121"/>
      <c r="HFY114" s="174"/>
      <c r="HFZ114" s="175"/>
      <c r="HGA114" s="175"/>
      <c r="HGB114" s="175"/>
      <c r="HGC114" s="4"/>
      <c r="HGD114" s="4"/>
      <c r="HGE114" s="121"/>
      <c r="HGF114" s="121"/>
      <c r="HGG114" s="174"/>
      <c r="HGH114" s="175"/>
      <c r="HGI114" s="175"/>
      <c r="HGJ114" s="175"/>
      <c r="HGK114" s="4"/>
      <c r="HGL114" s="4"/>
      <c r="HGM114" s="121"/>
      <c r="HGN114" s="121"/>
      <c r="HGO114" s="174"/>
      <c r="HGP114" s="175"/>
      <c r="HGQ114" s="175"/>
      <c r="HGR114" s="175"/>
      <c r="HGS114" s="4"/>
      <c r="HGT114" s="4"/>
      <c r="HGU114" s="121"/>
      <c r="HGV114" s="121"/>
      <c r="HGW114" s="174"/>
      <c r="HGX114" s="175"/>
      <c r="HGY114" s="175"/>
      <c r="HGZ114" s="175"/>
      <c r="HHA114" s="4"/>
      <c r="HHB114" s="4"/>
      <c r="HHC114" s="121"/>
      <c r="HHD114" s="121"/>
      <c r="HHE114" s="174"/>
      <c r="HHF114" s="175"/>
      <c r="HHG114" s="175"/>
      <c r="HHH114" s="175"/>
      <c r="HHI114" s="4"/>
      <c r="HHJ114" s="4"/>
      <c r="HHK114" s="121"/>
      <c r="HHL114" s="121"/>
      <c r="HHM114" s="174"/>
      <c r="HHN114" s="175"/>
      <c r="HHO114" s="175"/>
      <c r="HHP114" s="175"/>
      <c r="HHQ114" s="4"/>
      <c r="HHR114" s="4"/>
      <c r="HHS114" s="121"/>
      <c r="HHT114" s="121"/>
      <c r="HHU114" s="174"/>
      <c r="HHV114" s="175"/>
      <c r="HHW114" s="175"/>
      <c r="HHX114" s="175"/>
      <c r="HHY114" s="4"/>
      <c r="HHZ114" s="4"/>
      <c r="HIA114" s="121"/>
      <c r="HIB114" s="121"/>
      <c r="HIC114" s="174"/>
      <c r="HID114" s="175"/>
      <c r="HIE114" s="175"/>
      <c r="HIF114" s="175"/>
      <c r="HIG114" s="4"/>
      <c r="HIH114" s="4"/>
      <c r="HII114" s="121"/>
      <c r="HIJ114" s="121"/>
      <c r="HIK114" s="174"/>
      <c r="HIL114" s="175"/>
      <c r="HIM114" s="175"/>
      <c r="HIN114" s="175"/>
      <c r="HIO114" s="4"/>
      <c r="HIP114" s="4"/>
      <c r="HIQ114" s="121"/>
      <c r="HIR114" s="121"/>
      <c r="HIS114" s="174"/>
      <c r="HIT114" s="175"/>
      <c r="HIU114" s="175"/>
      <c r="HIV114" s="175"/>
      <c r="HIW114" s="4"/>
      <c r="HIX114" s="4"/>
      <c r="HIY114" s="121"/>
      <c r="HIZ114" s="121"/>
      <c r="HJA114" s="174"/>
      <c r="HJB114" s="175"/>
      <c r="HJC114" s="175"/>
      <c r="HJD114" s="175"/>
      <c r="HJE114" s="4"/>
      <c r="HJF114" s="4"/>
      <c r="HJG114" s="121"/>
      <c r="HJH114" s="121"/>
      <c r="HJI114" s="174"/>
      <c r="HJJ114" s="175"/>
      <c r="HJK114" s="175"/>
      <c r="HJL114" s="175"/>
      <c r="HJM114" s="4"/>
      <c r="HJN114" s="4"/>
      <c r="HJO114" s="121"/>
      <c r="HJP114" s="121"/>
      <c r="HJQ114" s="174"/>
      <c r="HJR114" s="175"/>
      <c r="HJS114" s="175"/>
      <c r="HJT114" s="175"/>
      <c r="HJU114" s="4"/>
      <c r="HJV114" s="4"/>
      <c r="HJW114" s="121"/>
      <c r="HJX114" s="121"/>
      <c r="HJY114" s="174"/>
      <c r="HJZ114" s="175"/>
      <c r="HKA114" s="175"/>
      <c r="HKB114" s="175"/>
      <c r="HKC114" s="4"/>
      <c r="HKD114" s="4"/>
      <c r="HKE114" s="121"/>
      <c r="HKF114" s="121"/>
      <c r="HKG114" s="174"/>
      <c r="HKH114" s="175"/>
      <c r="HKI114" s="175"/>
      <c r="HKJ114" s="175"/>
      <c r="HKK114" s="4"/>
      <c r="HKL114" s="4"/>
      <c r="HKM114" s="121"/>
      <c r="HKN114" s="121"/>
      <c r="HKO114" s="174"/>
      <c r="HKP114" s="175"/>
      <c r="HKQ114" s="175"/>
      <c r="HKR114" s="175"/>
      <c r="HKS114" s="4"/>
      <c r="HKT114" s="4"/>
      <c r="HKU114" s="121"/>
      <c r="HKV114" s="121"/>
      <c r="HKW114" s="174"/>
      <c r="HKX114" s="175"/>
      <c r="HKY114" s="175"/>
      <c r="HKZ114" s="175"/>
      <c r="HLA114" s="4"/>
      <c r="HLB114" s="4"/>
      <c r="HLC114" s="121"/>
      <c r="HLD114" s="121"/>
      <c r="HLE114" s="174"/>
      <c r="HLF114" s="175"/>
      <c r="HLG114" s="175"/>
      <c r="HLH114" s="175"/>
      <c r="HLI114" s="4"/>
      <c r="HLJ114" s="4"/>
      <c r="HLK114" s="121"/>
      <c r="HLL114" s="121"/>
      <c r="HLM114" s="174"/>
      <c r="HLN114" s="175"/>
      <c r="HLO114" s="175"/>
      <c r="HLP114" s="175"/>
      <c r="HLQ114" s="4"/>
      <c r="HLR114" s="4"/>
      <c r="HLS114" s="121"/>
      <c r="HLT114" s="121"/>
      <c r="HLU114" s="174"/>
      <c r="HLV114" s="175"/>
      <c r="HLW114" s="175"/>
      <c r="HLX114" s="175"/>
      <c r="HLY114" s="4"/>
      <c r="HLZ114" s="4"/>
      <c r="HMA114" s="121"/>
      <c r="HMB114" s="121"/>
      <c r="HMC114" s="174"/>
      <c r="HMD114" s="175"/>
      <c r="HME114" s="175"/>
      <c r="HMF114" s="175"/>
      <c r="HMG114" s="4"/>
      <c r="HMH114" s="4"/>
      <c r="HMI114" s="121"/>
      <c r="HMJ114" s="121"/>
      <c r="HMK114" s="174"/>
      <c r="HML114" s="175"/>
      <c r="HMM114" s="175"/>
      <c r="HMN114" s="175"/>
      <c r="HMO114" s="4"/>
      <c r="HMP114" s="4"/>
      <c r="HMQ114" s="121"/>
      <c r="HMR114" s="121"/>
      <c r="HMS114" s="174"/>
      <c r="HMT114" s="175"/>
      <c r="HMU114" s="175"/>
      <c r="HMV114" s="175"/>
      <c r="HMW114" s="4"/>
      <c r="HMX114" s="4"/>
      <c r="HMY114" s="121"/>
      <c r="HMZ114" s="121"/>
      <c r="HNA114" s="174"/>
      <c r="HNB114" s="175"/>
      <c r="HNC114" s="175"/>
      <c r="HND114" s="175"/>
      <c r="HNE114" s="4"/>
      <c r="HNF114" s="4"/>
      <c r="HNG114" s="121"/>
      <c r="HNH114" s="121"/>
      <c r="HNI114" s="174"/>
      <c r="HNJ114" s="175"/>
      <c r="HNK114" s="175"/>
      <c r="HNL114" s="175"/>
      <c r="HNM114" s="4"/>
      <c r="HNN114" s="4"/>
      <c r="HNO114" s="121"/>
      <c r="HNP114" s="121"/>
      <c r="HNQ114" s="174"/>
      <c r="HNR114" s="175"/>
      <c r="HNS114" s="175"/>
      <c r="HNT114" s="175"/>
      <c r="HNU114" s="4"/>
      <c r="HNV114" s="4"/>
      <c r="HNW114" s="121"/>
      <c r="HNX114" s="121"/>
      <c r="HNY114" s="174"/>
      <c r="HNZ114" s="175"/>
      <c r="HOA114" s="175"/>
      <c r="HOB114" s="175"/>
      <c r="HOC114" s="4"/>
      <c r="HOD114" s="4"/>
      <c r="HOE114" s="121"/>
      <c r="HOF114" s="121"/>
      <c r="HOG114" s="174"/>
      <c r="HOH114" s="175"/>
      <c r="HOI114" s="175"/>
      <c r="HOJ114" s="175"/>
      <c r="HOK114" s="4"/>
      <c r="HOL114" s="4"/>
      <c r="HOM114" s="121"/>
      <c r="HON114" s="121"/>
      <c r="HOO114" s="174"/>
      <c r="HOP114" s="175"/>
      <c r="HOQ114" s="175"/>
      <c r="HOR114" s="175"/>
      <c r="HOS114" s="4"/>
      <c r="HOT114" s="4"/>
      <c r="HOU114" s="121"/>
      <c r="HOV114" s="121"/>
      <c r="HOW114" s="174"/>
      <c r="HOX114" s="175"/>
      <c r="HOY114" s="175"/>
      <c r="HOZ114" s="175"/>
      <c r="HPA114" s="4"/>
      <c r="HPB114" s="4"/>
      <c r="HPC114" s="121"/>
      <c r="HPD114" s="121"/>
      <c r="HPE114" s="174"/>
      <c r="HPF114" s="175"/>
      <c r="HPG114" s="175"/>
      <c r="HPH114" s="175"/>
      <c r="HPI114" s="4"/>
      <c r="HPJ114" s="4"/>
      <c r="HPK114" s="121"/>
      <c r="HPL114" s="121"/>
      <c r="HPM114" s="174"/>
      <c r="HPN114" s="175"/>
      <c r="HPO114" s="175"/>
      <c r="HPP114" s="175"/>
      <c r="HPQ114" s="4"/>
      <c r="HPR114" s="4"/>
      <c r="HPS114" s="121"/>
      <c r="HPT114" s="121"/>
      <c r="HPU114" s="174"/>
      <c r="HPV114" s="175"/>
      <c r="HPW114" s="175"/>
      <c r="HPX114" s="175"/>
      <c r="HPY114" s="4"/>
      <c r="HPZ114" s="4"/>
      <c r="HQA114" s="121"/>
      <c r="HQB114" s="121"/>
      <c r="HQC114" s="174"/>
      <c r="HQD114" s="175"/>
      <c r="HQE114" s="175"/>
      <c r="HQF114" s="175"/>
      <c r="HQG114" s="4"/>
      <c r="HQH114" s="4"/>
      <c r="HQI114" s="121"/>
      <c r="HQJ114" s="121"/>
      <c r="HQK114" s="174"/>
      <c r="HQL114" s="175"/>
      <c r="HQM114" s="175"/>
      <c r="HQN114" s="175"/>
      <c r="HQO114" s="4"/>
      <c r="HQP114" s="4"/>
      <c r="HQQ114" s="121"/>
      <c r="HQR114" s="121"/>
      <c r="HQS114" s="174"/>
      <c r="HQT114" s="175"/>
      <c r="HQU114" s="175"/>
      <c r="HQV114" s="175"/>
      <c r="HQW114" s="4"/>
      <c r="HQX114" s="4"/>
      <c r="HQY114" s="121"/>
      <c r="HQZ114" s="121"/>
      <c r="HRA114" s="174"/>
      <c r="HRB114" s="175"/>
      <c r="HRC114" s="175"/>
      <c r="HRD114" s="175"/>
      <c r="HRE114" s="4"/>
      <c r="HRF114" s="4"/>
      <c r="HRG114" s="121"/>
      <c r="HRH114" s="121"/>
      <c r="HRI114" s="174"/>
      <c r="HRJ114" s="175"/>
      <c r="HRK114" s="175"/>
      <c r="HRL114" s="175"/>
      <c r="HRM114" s="4"/>
      <c r="HRN114" s="4"/>
      <c r="HRO114" s="121"/>
      <c r="HRP114" s="121"/>
      <c r="HRQ114" s="174"/>
      <c r="HRR114" s="175"/>
      <c r="HRS114" s="175"/>
      <c r="HRT114" s="175"/>
      <c r="HRU114" s="4"/>
      <c r="HRV114" s="4"/>
      <c r="HRW114" s="121"/>
      <c r="HRX114" s="121"/>
      <c r="HRY114" s="174"/>
      <c r="HRZ114" s="175"/>
      <c r="HSA114" s="175"/>
      <c r="HSB114" s="175"/>
      <c r="HSC114" s="4"/>
      <c r="HSD114" s="4"/>
      <c r="HSE114" s="121"/>
      <c r="HSF114" s="121"/>
      <c r="HSG114" s="174"/>
      <c r="HSH114" s="175"/>
      <c r="HSI114" s="175"/>
      <c r="HSJ114" s="175"/>
      <c r="HSK114" s="4"/>
      <c r="HSL114" s="4"/>
      <c r="HSM114" s="121"/>
      <c r="HSN114" s="121"/>
      <c r="HSO114" s="174"/>
      <c r="HSP114" s="175"/>
      <c r="HSQ114" s="175"/>
      <c r="HSR114" s="175"/>
      <c r="HSS114" s="4"/>
      <c r="HST114" s="4"/>
      <c r="HSU114" s="121"/>
      <c r="HSV114" s="121"/>
      <c r="HSW114" s="174"/>
      <c r="HSX114" s="175"/>
      <c r="HSY114" s="175"/>
      <c r="HSZ114" s="175"/>
      <c r="HTA114" s="4"/>
      <c r="HTB114" s="4"/>
      <c r="HTC114" s="121"/>
      <c r="HTD114" s="121"/>
      <c r="HTE114" s="174"/>
      <c r="HTF114" s="175"/>
      <c r="HTG114" s="175"/>
      <c r="HTH114" s="175"/>
      <c r="HTI114" s="4"/>
      <c r="HTJ114" s="4"/>
      <c r="HTK114" s="121"/>
      <c r="HTL114" s="121"/>
      <c r="HTM114" s="174"/>
      <c r="HTN114" s="175"/>
      <c r="HTO114" s="175"/>
      <c r="HTP114" s="175"/>
      <c r="HTQ114" s="4"/>
      <c r="HTR114" s="4"/>
      <c r="HTS114" s="121"/>
      <c r="HTT114" s="121"/>
      <c r="HTU114" s="174"/>
      <c r="HTV114" s="175"/>
      <c r="HTW114" s="175"/>
      <c r="HTX114" s="175"/>
      <c r="HTY114" s="4"/>
      <c r="HTZ114" s="4"/>
      <c r="HUA114" s="121"/>
      <c r="HUB114" s="121"/>
      <c r="HUC114" s="174"/>
      <c r="HUD114" s="175"/>
      <c r="HUE114" s="175"/>
      <c r="HUF114" s="175"/>
      <c r="HUG114" s="4"/>
      <c r="HUH114" s="4"/>
      <c r="HUI114" s="121"/>
      <c r="HUJ114" s="121"/>
      <c r="HUK114" s="174"/>
      <c r="HUL114" s="175"/>
      <c r="HUM114" s="175"/>
      <c r="HUN114" s="175"/>
      <c r="HUO114" s="4"/>
      <c r="HUP114" s="4"/>
      <c r="HUQ114" s="121"/>
      <c r="HUR114" s="121"/>
      <c r="HUS114" s="174"/>
      <c r="HUT114" s="175"/>
      <c r="HUU114" s="175"/>
      <c r="HUV114" s="175"/>
      <c r="HUW114" s="4"/>
      <c r="HUX114" s="4"/>
      <c r="HUY114" s="121"/>
      <c r="HUZ114" s="121"/>
      <c r="HVA114" s="174"/>
      <c r="HVB114" s="175"/>
      <c r="HVC114" s="175"/>
      <c r="HVD114" s="175"/>
      <c r="HVE114" s="4"/>
      <c r="HVF114" s="4"/>
      <c r="HVG114" s="121"/>
      <c r="HVH114" s="121"/>
      <c r="HVI114" s="174"/>
      <c r="HVJ114" s="175"/>
      <c r="HVK114" s="175"/>
      <c r="HVL114" s="175"/>
      <c r="HVM114" s="4"/>
      <c r="HVN114" s="4"/>
      <c r="HVO114" s="121"/>
      <c r="HVP114" s="121"/>
      <c r="HVQ114" s="174"/>
      <c r="HVR114" s="175"/>
      <c r="HVS114" s="175"/>
      <c r="HVT114" s="175"/>
      <c r="HVU114" s="4"/>
      <c r="HVV114" s="4"/>
      <c r="HVW114" s="121"/>
      <c r="HVX114" s="121"/>
      <c r="HVY114" s="174"/>
      <c r="HVZ114" s="175"/>
      <c r="HWA114" s="175"/>
      <c r="HWB114" s="175"/>
      <c r="HWC114" s="4"/>
      <c r="HWD114" s="4"/>
      <c r="HWE114" s="121"/>
      <c r="HWF114" s="121"/>
      <c r="HWG114" s="174"/>
      <c r="HWH114" s="175"/>
      <c r="HWI114" s="175"/>
      <c r="HWJ114" s="175"/>
      <c r="HWK114" s="4"/>
      <c r="HWL114" s="4"/>
      <c r="HWM114" s="121"/>
      <c r="HWN114" s="121"/>
      <c r="HWO114" s="174"/>
      <c r="HWP114" s="175"/>
      <c r="HWQ114" s="175"/>
      <c r="HWR114" s="175"/>
      <c r="HWS114" s="4"/>
      <c r="HWT114" s="4"/>
      <c r="HWU114" s="121"/>
      <c r="HWV114" s="121"/>
      <c r="HWW114" s="174"/>
      <c r="HWX114" s="175"/>
      <c r="HWY114" s="175"/>
      <c r="HWZ114" s="175"/>
      <c r="HXA114" s="4"/>
      <c r="HXB114" s="4"/>
      <c r="HXC114" s="121"/>
      <c r="HXD114" s="121"/>
      <c r="HXE114" s="174"/>
      <c r="HXF114" s="175"/>
      <c r="HXG114" s="175"/>
      <c r="HXH114" s="175"/>
      <c r="HXI114" s="4"/>
      <c r="HXJ114" s="4"/>
      <c r="HXK114" s="121"/>
      <c r="HXL114" s="121"/>
      <c r="HXM114" s="174"/>
      <c r="HXN114" s="175"/>
      <c r="HXO114" s="175"/>
      <c r="HXP114" s="175"/>
      <c r="HXQ114" s="4"/>
      <c r="HXR114" s="4"/>
      <c r="HXS114" s="121"/>
      <c r="HXT114" s="121"/>
      <c r="HXU114" s="174"/>
      <c r="HXV114" s="175"/>
      <c r="HXW114" s="175"/>
      <c r="HXX114" s="175"/>
      <c r="HXY114" s="4"/>
      <c r="HXZ114" s="4"/>
      <c r="HYA114" s="121"/>
      <c r="HYB114" s="121"/>
      <c r="HYC114" s="174"/>
      <c r="HYD114" s="175"/>
      <c r="HYE114" s="175"/>
      <c r="HYF114" s="175"/>
      <c r="HYG114" s="4"/>
      <c r="HYH114" s="4"/>
      <c r="HYI114" s="121"/>
      <c r="HYJ114" s="121"/>
      <c r="HYK114" s="174"/>
      <c r="HYL114" s="175"/>
      <c r="HYM114" s="175"/>
      <c r="HYN114" s="175"/>
      <c r="HYO114" s="4"/>
      <c r="HYP114" s="4"/>
      <c r="HYQ114" s="121"/>
      <c r="HYR114" s="121"/>
      <c r="HYS114" s="174"/>
      <c r="HYT114" s="175"/>
      <c r="HYU114" s="175"/>
      <c r="HYV114" s="175"/>
      <c r="HYW114" s="4"/>
      <c r="HYX114" s="4"/>
      <c r="HYY114" s="121"/>
      <c r="HYZ114" s="121"/>
      <c r="HZA114" s="174"/>
      <c r="HZB114" s="175"/>
      <c r="HZC114" s="175"/>
      <c r="HZD114" s="175"/>
      <c r="HZE114" s="4"/>
      <c r="HZF114" s="4"/>
      <c r="HZG114" s="121"/>
      <c r="HZH114" s="121"/>
      <c r="HZI114" s="174"/>
      <c r="HZJ114" s="175"/>
      <c r="HZK114" s="175"/>
      <c r="HZL114" s="175"/>
      <c r="HZM114" s="4"/>
      <c r="HZN114" s="4"/>
      <c r="HZO114" s="121"/>
      <c r="HZP114" s="121"/>
      <c r="HZQ114" s="174"/>
      <c r="HZR114" s="175"/>
      <c r="HZS114" s="175"/>
      <c r="HZT114" s="175"/>
      <c r="HZU114" s="4"/>
      <c r="HZV114" s="4"/>
      <c r="HZW114" s="121"/>
      <c r="HZX114" s="121"/>
      <c r="HZY114" s="174"/>
      <c r="HZZ114" s="175"/>
      <c r="IAA114" s="175"/>
      <c r="IAB114" s="175"/>
      <c r="IAC114" s="4"/>
      <c r="IAD114" s="4"/>
      <c r="IAE114" s="121"/>
      <c r="IAF114" s="121"/>
      <c r="IAG114" s="174"/>
      <c r="IAH114" s="175"/>
      <c r="IAI114" s="175"/>
      <c r="IAJ114" s="175"/>
      <c r="IAK114" s="4"/>
      <c r="IAL114" s="4"/>
      <c r="IAM114" s="121"/>
      <c r="IAN114" s="121"/>
      <c r="IAO114" s="174"/>
      <c r="IAP114" s="175"/>
      <c r="IAQ114" s="175"/>
      <c r="IAR114" s="175"/>
      <c r="IAS114" s="4"/>
      <c r="IAT114" s="4"/>
      <c r="IAU114" s="121"/>
      <c r="IAV114" s="121"/>
      <c r="IAW114" s="174"/>
      <c r="IAX114" s="175"/>
      <c r="IAY114" s="175"/>
      <c r="IAZ114" s="175"/>
      <c r="IBA114" s="4"/>
      <c r="IBB114" s="4"/>
      <c r="IBC114" s="121"/>
      <c r="IBD114" s="121"/>
      <c r="IBE114" s="174"/>
      <c r="IBF114" s="175"/>
      <c r="IBG114" s="175"/>
      <c r="IBH114" s="175"/>
      <c r="IBI114" s="4"/>
      <c r="IBJ114" s="4"/>
      <c r="IBK114" s="121"/>
      <c r="IBL114" s="121"/>
      <c r="IBM114" s="174"/>
      <c r="IBN114" s="175"/>
      <c r="IBO114" s="175"/>
      <c r="IBP114" s="175"/>
      <c r="IBQ114" s="4"/>
      <c r="IBR114" s="4"/>
      <c r="IBS114" s="121"/>
      <c r="IBT114" s="121"/>
      <c r="IBU114" s="174"/>
      <c r="IBV114" s="175"/>
      <c r="IBW114" s="175"/>
      <c r="IBX114" s="175"/>
      <c r="IBY114" s="4"/>
      <c r="IBZ114" s="4"/>
      <c r="ICA114" s="121"/>
      <c r="ICB114" s="121"/>
      <c r="ICC114" s="174"/>
      <c r="ICD114" s="175"/>
      <c r="ICE114" s="175"/>
      <c r="ICF114" s="175"/>
      <c r="ICG114" s="4"/>
      <c r="ICH114" s="4"/>
      <c r="ICI114" s="121"/>
      <c r="ICJ114" s="121"/>
      <c r="ICK114" s="174"/>
      <c r="ICL114" s="175"/>
      <c r="ICM114" s="175"/>
      <c r="ICN114" s="175"/>
      <c r="ICO114" s="4"/>
      <c r="ICP114" s="4"/>
      <c r="ICQ114" s="121"/>
      <c r="ICR114" s="121"/>
      <c r="ICS114" s="174"/>
      <c r="ICT114" s="175"/>
      <c r="ICU114" s="175"/>
      <c r="ICV114" s="175"/>
      <c r="ICW114" s="4"/>
      <c r="ICX114" s="4"/>
      <c r="ICY114" s="121"/>
      <c r="ICZ114" s="121"/>
      <c r="IDA114" s="174"/>
      <c r="IDB114" s="175"/>
      <c r="IDC114" s="175"/>
      <c r="IDD114" s="175"/>
      <c r="IDE114" s="4"/>
      <c r="IDF114" s="4"/>
      <c r="IDG114" s="121"/>
      <c r="IDH114" s="121"/>
      <c r="IDI114" s="174"/>
      <c r="IDJ114" s="175"/>
      <c r="IDK114" s="175"/>
      <c r="IDL114" s="175"/>
      <c r="IDM114" s="4"/>
      <c r="IDN114" s="4"/>
      <c r="IDO114" s="121"/>
      <c r="IDP114" s="121"/>
      <c r="IDQ114" s="174"/>
      <c r="IDR114" s="175"/>
      <c r="IDS114" s="175"/>
      <c r="IDT114" s="175"/>
      <c r="IDU114" s="4"/>
      <c r="IDV114" s="4"/>
      <c r="IDW114" s="121"/>
      <c r="IDX114" s="121"/>
      <c r="IDY114" s="174"/>
      <c r="IDZ114" s="175"/>
      <c r="IEA114" s="175"/>
      <c r="IEB114" s="175"/>
      <c r="IEC114" s="4"/>
      <c r="IED114" s="4"/>
      <c r="IEE114" s="121"/>
      <c r="IEF114" s="121"/>
      <c r="IEG114" s="174"/>
      <c r="IEH114" s="175"/>
      <c r="IEI114" s="175"/>
      <c r="IEJ114" s="175"/>
      <c r="IEK114" s="4"/>
      <c r="IEL114" s="4"/>
      <c r="IEM114" s="121"/>
      <c r="IEN114" s="121"/>
      <c r="IEO114" s="174"/>
      <c r="IEP114" s="175"/>
      <c r="IEQ114" s="175"/>
      <c r="IER114" s="175"/>
      <c r="IES114" s="4"/>
      <c r="IET114" s="4"/>
      <c r="IEU114" s="121"/>
      <c r="IEV114" s="121"/>
      <c r="IEW114" s="174"/>
      <c r="IEX114" s="175"/>
      <c r="IEY114" s="175"/>
      <c r="IEZ114" s="175"/>
      <c r="IFA114" s="4"/>
      <c r="IFB114" s="4"/>
      <c r="IFC114" s="121"/>
      <c r="IFD114" s="121"/>
      <c r="IFE114" s="174"/>
      <c r="IFF114" s="175"/>
      <c r="IFG114" s="175"/>
      <c r="IFH114" s="175"/>
      <c r="IFI114" s="4"/>
      <c r="IFJ114" s="4"/>
      <c r="IFK114" s="121"/>
      <c r="IFL114" s="121"/>
      <c r="IFM114" s="174"/>
      <c r="IFN114" s="175"/>
      <c r="IFO114" s="175"/>
      <c r="IFP114" s="175"/>
      <c r="IFQ114" s="4"/>
      <c r="IFR114" s="4"/>
      <c r="IFS114" s="121"/>
      <c r="IFT114" s="121"/>
      <c r="IFU114" s="174"/>
      <c r="IFV114" s="175"/>
      <c r="IFW114" s="175"/>
      <c r="IFX114" s="175"/>
      <c r="IFY114" s="4"/>
      <c r="IFZ114" s="4"/>
      <c r="IGA114" s="121"/>
      <c r="IGB114" s="121"/>
      <c r="IGC114" s="174"/>
      <c r="IGD114" s="175"/>
      <c r="IGE114" s="175"/>
      <c r="IGF114" s="175"/>
      <c r="IGG114" s="4"/>
      <c r="IGH114" s="4"/>
      <c r="IGI114" s="121"/>
      <c r="IGJ114" s="121"/>
      <c r="IGK114" s="174"/>
      <c r="IGL114" s="175"/>
      <c r="IGM114" s="175"/>
      <c r="IGN114" s="175"/>
      <c r="IGO114" s="4"/>
      <c r="IGP114" s="4"/>
      <c r="IGQ114" s="121"/>
      <c r="IGR114" s="121"/>
      <c r="IGS114" s="174"/>
      <c r="IGT114" s="175"/>
      <c r="IGU114" s="175"/>
      <c r="IGV114" s="175"/>
      <c r="IGW114" s="4"/>
      <c r="IGX114" s="4"/>
      <c r="IGY114" s="121"/>
      <c r="IGZ114" s="121"/>
      <c r="IHA114" s="174"/>
      <c r="IHB114" s="175"/>
      <c r="IHC114" s="175"/>
      <c r="IHD114" s="175"/>
      <c r="IHE114" s="4"/>
      <c r="IHF114" s="4"/>
      <c r="IHG114" s="121"/>
      <c r="IHH114" s="121"/>
      <c r="IHI114" s="174"/>
      <c r="IHJ114" s="175"/>
      <c r="IHK114" s="175"/>
      <c r="IHL114" s="175"/>
      <c r="IHM114" s="4"/>
      <c r="IHN114" s="4"/>
      <c r="IHO114" s="121"/>
      <c r="IHP114" s="121"/>
      <c r="IHQ114" s="174"/>
      <c r="IHR114" s="175"/>
      <c r="IHS114" s="175"/>
      <c r="IHT114" s="175"/>
      <c r="IHU114" s="4"/>
      <c r="IHV114" s="4"/>
      <c r="IHW114" s="121"/>
      <c r="IHX114" s="121"/>
      <c r="IHY114" s="174"/>
      <c r="IHZ114" s="175"/>
      <c r="IIA114" s="175"/>
      <c r="IIB114" s="175"/>
      <c r="IIC114" s="4"/>
      <c r="IID114" s="4"/>
      <c r="IIE114" s="121"/>
      <c r="IIF114" s="121"/>
      <c r="IIG114" s="174"/>
      <c r="IIH114" s="175"/>
      <c r="III114" s="175"/>
      <c r="IIJ114" s="175"/>
      <c r="IIK114" s="4"/>
      <c r="IIL114" s="4"/>
      <c r="IIM114" s="121"/>
      <c r="IIN114" s="121"/>
      <c r="IIO114" s="174"/>
      <c r="IIP114" s="175"/>
      <c r="IIQ114" s="175"/>
      <c r="IIR114" s="175"/>
      <c r="IIS114" s="4"/>
      <c r="IIT114" s="4"/>
      <c r="IIU114" s="121"/>
      <c r="IIV114" s="121"/>
      <c r="IIW114" s="174"/>
      <c r="IIX114" s="175"/>
      <c r="IIY114" s="175"/>
      <c r="IIZ114" s="175"/>
      <c r="IJA114" s="4"/>
      <c r="IJB114" s="4"/>
      <c r="IJC114" s="121"/>
      <c r="IJD114" s="121"/>
      <c r="IJE114" s="174"/>
      <c r="IJF114" s="175"/>
      <c r="IJG114" s="175"/>
      <c r="IJH114" s="175"/>
      <c r="IJI114" s="4"/>
      <c r="IJJ114" s="4"/>
      <c r="IJK114" s="121"/>
      <c r="IJL114" s="121"/>
      <c r="IJM114" s="174"/>
      <c r="IJN114" s="175"/>
      <c r="IJO114" s="175"/>
      <c r="IJP114" s="175"/>
      <c r="IJQ114" s="4"/>
      <c r="IJR114" s="4"/>
      <c r="IJS114" s="121"/>
      <c r="IJT114" s="121"/>
      <c r="IJU114" s="174"/>
      <c r="IJV114" s="175"/>
      <c r="IJW114" s="175"/>
      <c r="IJX114" s="175"/>
      <c r="IJY114" s="4"/>
      <c r="IJZ114" s="4"/>
      <c r="IKA114" s="121"/>
      <c r="IKB114" s="121"/>
      <c r="IKC114" s="174"/>
      <c r="IKD114" s="175"/>
      <c r="IKE114" s="175"/>
      <c r="IKF114" s="175"/>
      <c r="IKG114" s="4"/>
      <c r="IKH114" s="4"/>
      <c r="IKI114" s="121"/>
      <c r="IKJ114" s="121"/>
      <c r="IKK114" s="174"/>
      <c r="IKL114" s="175"/>
      <c r="IKM114" s="175"/>
      <c r="IKN114" s="175"/>
      <c r="IKO114" s="4"/>
      <c r="IKP114" s="4"/>
      <c r="IKQ114" s="121"/>
      <c r="IKR114" s="121"/>
      <c r="IKS114" s="174"/>
      <c r="IKT114" s="175"/>
      <c r="IKU114" s="175"/>
      <c r="IKV114" s="175"/>
      <c r="IKW114" s="4"/>
      <c r="IKX114" s="4"/>
      <c r="IKY114" s="121"/>
      <c r="IKZ114" s="121"/>
      <c r="ILA114" s="174"/>
      <c r="ILB114" s="175"/>
      <c r="ILC114" s="175"/>
      <c r="ILD114" s="175"/>
      <c r="ILE114" s="4"/>
      <c r="ILF114" s="4"/>
      <c r="ILG114" s="121"/>
      <c r="ILH114" s="121"/>
      <c r="ILI114" s="174"/>
      <c r="ILJ114" s="175"/>
      <c r="ILK114" s="175"/>
      <c r="ILL114" s="175"/>
      <c r="ILM114" s="4"/>
      <c r="ILN114" s="4"/>
      <c r="ILO114" s="121"/>
      <c r="ILP114" s="121"/>
      <c r="ILQ114" s="174"/>
      <c r="ILR114" s="175"/>
      <c r="ILS114" s="175"/>
      <c r="ILT114" s="175"/>
      <c r="ILU114" s="4"/>
      <c r="ILV114" s="4"/>
      <c r="ILW114" s="121"/>
      <c r="ILX114" s="121"/>
      <c r="ILY114" s="174"/>
      <c r="ILZ114" s="175"/>
      <c r="IMA114" s="175"/>
      <c r="IMB114" s="175"/>
      <c r="IMC114" s="4"/>
      <c r="IMD114" s="4"/>
      <c r="IME114" s="121"/>
      <c r="IMF114" s="121"/>
      <c r="IMG114" s="174"/>
      <c r="IMH114" s="175"/>
      <c r="IMI114" s="175"/>
      <c r="IMJ114" s="175"/>
      <c r="IMK114" s="4"/>
      <c r="IML114" s="4"/>
      <c r="IMM114" s="121"/>
      <c r="IMN114" s="121"/>
      <c r="IMO114" s="174"/>
      <c r="IMP114" s="175"/>
      <c r="IMQ114" s="175"/>
      <c r="IMR114" s="175"/>
      <c r="IMS114" s="4"/>
      <c r="IMT114" s="4"/>
      <c r="IMU114" s="121"/>
      <c r="IMV114" s="121"/>
      <c r="IMW114" s="174"/>
      <c r="IMX114" s="175"/>
      <c r="IMY114" s="175"/>
      <c r="IMZ114" s="175"/>
      <c r="INA114" s="4"/>
      <c r="INB114" s="4"/>
      <c r="INC114" s="121"/>
      <c r="IND114" s="121"/>
      <c r="INE114" s="174"/>
      <c r="INF114" s="175"/>
      <c r="ING114" s="175"/>
      <c r="INH114" s="175"/>
      <c r="INI114" s="4"/>
      <c r="INJ114" s="4"/>
      <c r="INK114" s="121"/>
      <c r="INL114" s="121"/>
      <c r="INM114" s="174"/>
      <c r="INN114" s="175"/>
      <c r="INO114" s="175"/>
      <c r="INP114" s="175"/>
      <c r="INQ114" s="4"/>
      <c r="INR114" s="4"/>
      <c r="INS114" s="121"/>
      <c r="INT114" s="121"/>
      <c r="INU114" s="174"/>
      <c r="INV114" s="175"/>
      <c r="INW114" s="175"/>
      <c r="INX114" s="175"/>
      <c r="INY114" s="4"/>
      <c r="INZ114" s="4"/>
      <c r="IOA114" s="121"/>
      <c r="IOB114" s="121"/>
      <c r="IOC114" s="174"/>
      <c r="IOD114" s="175"/>
      <c r="IOE114" s="175"/>
      <c r="IOF114" s="175"/>
      <c r="IOG114" s="4"/>
      <c r="IOH114" s="4"/>
      <c r="IOI114" s="121"/>
      <c r="IOJ114" s="121"/>
      <c r="IOK114" s="174"/>
      <c r="IOL114" s="175"/>
      <c r="IOM114" s="175"/>
      <c r="ION114" s="175"/>
      <c r="IOO114" s="4"/>
      <c r="IOP114" s="4"/>
      <c r="IOQ114" s="121"/>
      <c r="IOR114" s="121"/>
      <c r="IOS114" s="174"/>
      <c r="IOT114" s="175"/>
      <c r="IOU114" s="175"/>
      <c r="IOV114" s="175"/>
      <c r="IOW114" s="4"/>
      <c r="IOX114" s="4"/>
      <c r="IOY114" s="121"/>
      <c r="IOZ114" s="121"/>
      <c r="IPA114" s="174"/>
      <c r="IPB114" s="175"/>
      <c r="IPC114" s="175"/>
      <c r="IPD114" s="175"/>
      <c r="IPE114" s="4"/>
      <c r="IPF114" s="4"/>
      <c r="IPG114" s="121"/>
      <c r="IPH114" s="121"/>
      <c r="IPI114" s="174"/>
      <c r="IPJ114" s="175"/>
      <c r="IPK114" s="175"/>
      <c r="IPL114" s="175"/>
      <c r="IPM114" s="4"/>
      <c r="IPN114" s="4"/>
      <c r="IPO114" s="121"/>
      <c r="IPP114" s="121"/>
      <c r="IPQ114" s="174"/>
      <c r="IPR114" s="175"/>
      <c r="IPS114" s="175"/>
      <c r="IPT114" s="175"/>
      <c r="IPU114" s="4"/>
      <c r="IPV114" s="4"/>
      <c r="IPW114" s="121"/>
      <c r="IPX114" s="121"/>
      <c r="IPY114" s="174"/>
      <c r="IPZ114" s="175"/>
      <c r="IQA114" s="175"/>
      <c r="IQB114" s="175"/>
      <c r="IQC114" s="4"/>
      <c r="IQD114" s="4"/>
      <c r="IQE114" s="121"/>
      <c r="IQF114" s="121"/>
      <c r="IQG114" s="174"/>
      <c r="IQH114" s="175"/>
      <c r="IQI114" s="175"/>
      <c r="IQJ114" s="175"/>
      <c r="IQK114" s="4"/>
      <c r="IQL114" s="4"/>
      <c r="IQM114" s="121"/>
      <c r="IQN114" s="121"/>
      <c r="IQO114" s="174"/>
      <c r="IQP114" s="175"/>
      <c r="IQQ114" s="175"/>
      <c r="IQR114" s="175"/>
      <c r="IQS114" s="4"/>
      <c r="IQT114" s="4"/>
      <c r="IQU114" s="121"/>
      <c r="IQV114" s="121"/>
      <c r="IQW114" s="174"/>
      <c r="IQX114" s="175"/>
      <c r="IQY114" s="175"/>
      <c r="IQZ114" s="175"/>
      <c r="IRA114" s="4"/>
      <c r="IRB114" s="4"/>
      <c r="IRC114" s="121"/>
      <c r="IRD114" s="121"/>
      <c r="IRE114" s="174"/>
      <c r="IRF114" s="175"/>
      <c r="IRG114" s="175"/>
      <c r="IRH114" s="175"/>
      <c r="IRI114" s="4"/>
      <c r="IRJ114" s="4"/>
      <c r="IRK114" s="121"/>
      <c r="IRL114" s="121"/>
      <c r="IRM114" s="174"/>
      <c r="IRN114" s="175"/>
      <c r="IRO114" s="175"/>
      <c r="IRP114" s="175"/>
      <c r="IRQ114" s="4"/>
      <c r="IRR114" s="4"/>
      <c r="IRS114" s="121"/>
      <c r="IRT114" s="121"/>
      <c r="IRU114" s="174"/>
      <c r="IRV114" s="175"/>
      <c r="IRW114" s="175"/>
      <c r="IRX114" s="175"/>
      <c r="IRY114" s="4"/>
      <c r="IRZ114" s="4"/>
      <c r="ISA114" s="121"/>
      <c r="ISB114" s="121"/>
      <c r="ISC114" s="174"/>
      <c r="ISD114" s="175"/>
      <c r="ISE114" s="175"/>
      <c r="ISF114" s="175"/>
      <c r="ISG114" s="4"/>
      <c r="ISH114" s="4"/>
      <c r="ISI114" s="121"/>
      <c r="ISJ114" s="121"/>
      <c r="ISK114" s="174"/>
      <c r="ISL114" s="175"/>
      <c r="ISM114" s="175"/>
      <c r="ISN114" s="175"/>
      <c r="ISO114" s="4"/>
      <c r="ISP114" s="4"/>
      <c r="ISQ114" s="121"/>
      <c r="ISR114" s="121"/>
      <c r="ISS114" s="174"/>
      <c r="IST114" s="175"/>
      <c r="ISU114" s="175"/>
      <c r="ISV114" s="175"/>
      <c r="ISW114" s="4"/>
      <c r="ISX114" s="4"/>
      <c r="ISY114" s="121"/>
      <c r="ISZ114" s="121"/>
      <c r="ITA114" s="174"/>
      <c r="ITB114" s="175"/>
      <c r="ITC114" s="175"/>
      <c r="ITD114" s="175"/>
      <c r="ITE114" s="4"/>
      <c r="ITF114" s="4"/>
      <c r="ITG114" s="121"/>
      <c r="ITH114" s="121"/>
      <c r="ITI114" s="174"/>
      <c r="ITJ114" s="175"/>
      <c r="ITK114" s="175"/>
      <c r="ITL114" s="175"/>
      <c r="ITM114" s="4"/>
      <c r="ITN114" s="4"/>
      <c r="ITO114" s="121"/>
      <c r="ITP114" s="121"/>
      <c r="ITQ114" s="174"/>
      <c r="ITR114" s="175"/>
      <c r="ITS114" s="175"/>
      <c r="ITT114" s="175"/>
      <c r="ITU114" s="4"/>
      <c r="ITV114" s="4"/>
      <c r="ITW114" s="121"/>
      <c r="ITX114" s="121"/>
      <c r="ITY114" s="174"/>
      <c r="ITZ114" s="175"/>
      <c r="IUA114" s="175"/>
      <c r="IUB114" s="175"/>
      <c r="IUC114" s="4"/>
      <c r="IUD114" s="4"/>
      <c r="IUE114" s="121"/>
      <c r="IUF114" s="121"/>
      <c r="IUG114" s="174"/>
      <c r="IUH114" s="175"/>
      <c r="IUI114" s="175"/>
      <c r="IUJ114" s="175"/>
      <c r="IUK114" s="4"/>
      <c r="IUL114" s="4"/>
      <c r="IUM114" s="121"/>
      <c r="IUN114" s="121"/>
      <c r="IUO114" s="174"/>
      <c r="IUP114" s="175"/>
      <c r="IUQ114" s="175"/>
      <c r="IUR114" s="175"/>
      <c r="IUS114" s="4"/>
      <c r="IUT114" s="4"/>
      <c r="IUU114" s="121"/>
      <c r="IUV114" s="121"/>
      <c r="IUW114" s="174"/>
      <c r="IUX114" s="175"/>
      <c r="IUY114" s="175"/>
      <c r="IUZ114" s="175"/>
      <c r="IVA114" s="4"/>
      <c r="IVB114" s="4"/>
      <c r="IVC114" s="121"/>
      <c r="IVD114" s="121"/>
      <c r="IVE114" s="174"/>
      <c r="IVF114" s="175"/>
      <c r="IVG114" s="175"/>
      <c r="IVH114" s="175"/>
      <c r="IVI114" s="4"/>
      <c r="IVJ114" s="4"/>
      <c r="IVK114" s="121"/>
      <c r="IVL114" s="121"/>
      <c r="IVM114" s="174"/>
      <c r="IVN114" s="175"/>
      <c r="IVO114" s="175"/>
      <c r="IVP114" s="175"/>
      <c r="IVQ114" s="4"/>
      <c r="IVR114" s="4"/>
      <c r="IVS114" s="121"/>
      <c r="IVT114" s="121"/>
      <c r="IVU114" s="174"/>
      <c r="IVV114" s="175"/>
      <c r="IVW114" s="175"/>
      <c r="IVX114" s="175"/>
      <c r="IVY114" s="4"/>
      <c r="IVZ114" s="4"/>
      <c r="IWA114" s="121"/>
      <c r="IWB114" s="121"/>
      <c r="IWC114" s="174"/>
      <c r="IWD114" s="175"/>
      <c r="IWE114" s="175"/>
      <c r="IWF114" s="175"/>
      <c r="IWG114" s="4"/>
      <c r="IWH114" s="4"/>
      <c r="IWI114" s="121"/>
      <c r="IWJ114" s="121"/>
      <c r="IWK114" s="174"/>
      <c r="IWL114" s="175"/>
      <c r="IWM114" s="175"/>
      <c r="IWN114" s="175"/>
      <c r="IWO114" s="4"/>
      <c r="IWP114" s="4"/>
      <c r="IWQ114" s="121"/>
      <c r="IWR114" s="121"/>
      <c r="IWS114" s="174"/>
      <c r="IWT114" s="175"/>
      <c r="IWU114" s="175"/>
      <c r="IWV114" s="175"/>
      <c r="IWW114" s="4"/>
      <c r="IWX114" s="4"/>
      <c r="IWY114" s="121"/>
      <c r="IWZ114" s="121"/>
      <c r="IXA114" s="174"/>
      <c r="IXB114" s="175"/>
      <c r="IXC114" s="175"/>
      <c r="IXD114" s="175"/>
      <c r="IXE114" s="4"/>
      <c r="IXF114" s="4"/>
      <c r="IXG114" s="121"/>
      <c r="IXH114" s="121"/>
      <c r="IXI114" s="174"/>
      <c r="IXJ114" s="175"/>
      <c r="IXK114" s="175"/>
      <c r="IXL114" s="175"/>
      <c r="IXM114" s="4"/>
      <c r="IXN114" s="4"/>
      <c r="IXO114" s="121"/>
      <c r="IXP114" s="121"/>
      <c r="IXQ114" s="174"/>
      <c r="IXR114" s="175"/>
      <c r="IXS114" s="175"/>
      <c r="IXT114" s="175"/>
      <c r="IXU114" s="4"/>
      <c r="IXV114" s="4"/>
      <c r="IXW114" s="121"/>
      <c r="IXX114" s="121"/>
      <c r="IXY114" s="174"/>
      <c r="IXZ114" s="175"/>
      <c r="IYA114" s="175"/>
      <c r="IYB114" s="175"/>
      <c r="IYC114" s="4"/>
      <c r="IYD114" s="4"/>
      <c r="IYE114" s="121"/>
      <c r="IYF114" s="121"/>
      <c r="IYG114" s="174"/>
      <c r="IYH114" s="175"/>
      <c r="IYI114" s="175"/>
      <c r="IYJ114" s="175"/>
      <c r="IYK114" s="4"/>
      <c r="IYL114" s="4"/>
      <c r="IYM114" s="121"/>
      <c r="IYN114" s="121"/>
      <c r="IYO114" s="174"/>
      <c r="IYP114" s="175"/>
      <c r="IYQ114" s="175"/>
      <c r="IYR114" s="175"/>
      <c r="IYS114" s="4"/>
      <c r="IYT114" s="4"/>
      <c r="IYU114" s="121"/>
      <c r="IYV114" s="121"/>
      <c r="IYW114" s="174"/>
      <c r="IYX114" s="175"/>
      <c r="IYY114" s="175"/>
      <c r="IYZ114" s="175"/>
      <c r="IZA114" s="4"/>
      <c r="IZB114" s="4"/>
      <c r="IZC114" s="121"/>
      <c r="IZD114" s="121"/>
      <c r="IZE114" s="174"/>
      <c r="IZF114" s="175"/>
      <c r="IZG114" s="175"/>
      <c r="IZH114" s="175"/>
      <c r="IZI114" s="4"/>
      <c r="IZJ114" s="4"/>
      <c r="IZK114" s="121"/>
      <c r="IZL114" s="121"/>
      <c r="IZM114" s="174"/>
      <c r="IZN114" s="175"/>
      <c r="IZO114" s="175"/>
      <c r="IZP114" s="175"/>
      <c r="IZQ114" s="4"/>
      <c r="IZR114" s="4"/>
      <c r="IZS114" s="121"/>
      <c r="IZT114" s="121"/>
      <c r="IZU114" s="174"/>
      <c r="IZV114" s="175"/>
      <c r="IZW114" s="175"/>
      <c r="IZX114" s="175"/>
      <c r="IZY114" s="4"/>
      <c r="IZZ114" s="4"/>
      <c r="JAA114" s="121"/>
      <c r="JAB114" s="121"/>
      <c r="JAC114" s="174"/>
      <c r="JAD114" s="175"/>
      <c r="JAE114" s="175"/>
      <c r="JAF114" s="175"/>
      <c r="JAG114" s="4"/>
      <c r="JAH114" s="4"/>
      <c r="JAI114" s="121"/>
      <c r="JAJ114" s="121"/>
      <c r="JAK114" s="174"/>
      <c r="JAL114" s="175"/>
      <c r="JAM114" s="175"/>
      <c r="JAN114" s="175"/>
      <c r="JAO114" s="4"/>
      <c r="JAP114" s="4"/>
      <c r="JAQ114" s="121"/>
      <c r="JAR114" s="121"/>
      <c r="JAS114" s="174"/>
      <c r="JAT114" s="175"/>
      <c r="JAU114" s="175"/>
      <c r="JAV114" s="175"/>
      <c r="JAW114" s="4"/>
      <c r="JAX114" s="4"/>
      <c r="JAY114" s="121"/>
      <c r="JAZ114" s="121"/>
      <c r="JBA114" s="174"/>
      <c r="JBB114" s="175"/>
      <c r="JBC114" s="175"/>
      <c r="JBD114" s="175"/>
      <c r="JBE114" s="4"/>
      <c r="JBF114" s="4"/>
      <c r="JBG114" s="121"/>
      <c r="JBH114" s="121"/>
      <c r="JBI114" s="174"/>
      <c r="JBJ114" s="175"/>
      <c r="JBK114" s="175"/>
      <c r="JBL114" s="175"/>
      <c r="JBM114" s="4"/>
      <c r="JBN114" s="4"/>
      <c r="JBO114" s="121"/>
      <c r="JBP114" s="121"/>
      <c r="JBQ114" s="174"/>
      <c r="JBR114" s="175"/>
      <c r="JBS114" s="175"/>
      <c r="JBT114" s="175"/>
      <c r="JBU114" s="4"/>
      <c r="JBV114" s="4"/>
      <c r="JBW114" s="121"/>
      <c r="JBX114" s="121"/>
      <c r="JBY114" s="174"/>
      <c r="JBZ114" s="175"/>
      <c r="JCA114" s="175"/>
      <c r="JCB114" s="175"/>
      <c r="JCC114" s="4"/>
      <c r="JCD114" s="4"/>
      <c r="JCE114" s="121"/>
      <c r="JCF114" s="121"/>
      <c r="JCG114" s="174"/>
      <c r="JCH114" s="175"/>
      <c r="JCI114" s="175"/>
      <c r="JCJ114" s="175"/>
      <c r="JCK114" s="4"/>
      <c r="JCL114" s="4"/>
      <c r="JCM114" s="121"/>
      <c r="JCN114" s="121"/>
      <c r="JCO114" s="174"/>
      <c r="JCP114" s="175"/>
      <c r="JCQ114" s="175"/>
      <c r="JCR114" s="175"/>
      <c r="JCS114" s="4"/>
      <c r="JCT114" s="4"/>
      <c r="JCU114" s="121"/>
      <c r="JCV114" s="121"/>
      <c r="JCW114" s="174"/>
      <c r="JCX114" s="175"/>
      <c r="JCY114" s="175"/>
      <c r="JCZ114" s="175"/>
      <c r="JDA114" s="4"/>
      <c r="JDB114" s="4"/>
      <c r="JDC114" s="121"/>
      <c r="JDD114" s="121"/>
      <c r="JDE114" s="174"/>
      <c r="JDF114" s="175"/>
      <c r="JDG114" s="175"/>
      <c r="JDH114" s="175"/>
      <c r="JDI114" s="4"/>
      <c r="JDJ114" s="4"/>
      <c r="JDK114" s="121"/>
      <c r="JDL114" s="121"/>
      <c r="JDM114" s="174"/>
      <c r="JDN114" s="175"/>
      <c r="JDO114" s="175"/>
      <c r="JDP114" s="175"/>
      <c r="JDQ114" s="4"/>
      <c r="JDR114" s="4"/>
      <c r="JDS114" s="121"/>
      <c r="JDT114" s="121"/>
      <c r="JDU114" s="174"/>
      <c r="JDV114" s="175"/>
      <c r="JDW114" s="175"/>
      <c r="JDX114" s="175"/>
      <c r="JDY114" s="4"/>
      <c r="JDZ114" s="4"/>
      <c r="JEA114" s="121"/>
      <c r="JEB114" s="121"/>
      <c r="JEC114" s="174"/>
      <c r="JED114" s="175"/>
      <c r="JEE114" s="175"/>
      <c r="JEF114" s="175"/>
      <c r="JEG114" s="4"/>
      <c r="JEH114" s="4"/>
      <c r="JEI114" s="121"/>
      <c r="JEJ114" s="121"/>
      <c r="JEK114" s="174"/>
      <c r="JEL114" s="175"/>
      <c r="JEM114" s="175"/>
      <c r="JEN114" s="175"/>
      <c r="JEO114" s="4"/>
      <c r="JEP114" s="4"/>
      <c r="JEQ114" s="121"/>
      <c r="JER114" s="121"/>
      <c r="JES114" s="174"/>
      <c r="JET114" s="175"/>
      <c r="JEU114" s="175"/>
      <c r="JEV114" s="175"/>
      <c r="JEW114" s="4"/>
      <c r="JEX114" s="4"/>
      <c r="JEY114" s="121"/>
      <c r="JEZ114" s="121"/>
      <c r="JFA114" s="174"/>
      <c r="JFB114" s="175"/>
      <c r="JFC114" s="175"/>
      <c r="JFD114" s="175"/>
      <c r="JFE114" s="4"/>
      <c r="JFF114" s="4"/>
      <c r="JFG114" s="121"/>
      <c r="JFH114" s="121"/>
      <c r="JFI114" s="174"/>
      <c r="JFJ114" s="175"/>
      <c r="JFK114" s="175"/>
      <c r="JFL114" s="175"/>
      <c r="JFM114" s="4"/>
      <c r="JFN114" s="4"/>
      <c r="JFO114" s="121"/>
      <c r="JFP114" s="121"/>
      <c r="JFQ114" s="174"/>
      <c r="JFR114" s="175"/>
      <c r="JFS114" s="175"/>
      <c r="JFT114" s="175"/>
      <c r="JFU114" s="4"/>
      <c r="JFV114" s="4"/>
      <c r="JFW114" s="121"/>
      <c r="JFX114" s="121"/>
      <c r="JFY114" s="174"/>
      <c r="JFZ114" s="175"/>
      <c r="JGA114" s="175"/>
      <c r="JGB114" s="175"/>
      <c r="JGC114" s="4"/>
      <c r="JGD114" s="4"/>
      <c r="JGE114" s="121"/>
      <c r="JGF114" s="121"/>
      <c r="JGG114" s="174"/>
      <c r="JGH114" s="175"/>
      <c r="JGI114" s="175"/>
      <c r="JGJ114" s="175"/>
      <c r="JGK114" s="4"/>
      <c r="JGL114" s="4"/>
      <c r="JGM114" s="121"/>
      <c r="JGN114" s="121"/>
      <c r="JGO114" s="174"/>
      <c r="JGP114" s="175"/>
      <c r="JGQ114" s="175"/>
      <c r="JGR114" s="175"/>
      <c r="JGS114" s="4"/>
      <c r="JGT114" s="4"/>
      <c r="JGU114" s="121"/>
      <c r="JGV114" s="121"/>
      <c r="JGW114" s="174"/>
      <c r="JGX114" s="175"/>
      <c r="JGY114" s="175"/>
      <c r="JGZ114" s="175"/>
      <c r="JHA114" s="4"/>
      <c r="JHB114" s="4"/>
      <c r="JHC114" s="121"/>
      <c r="JHD114" s="121"/>
      <c r="JHE114" s="174"/>
      <c r="JHF114" s="175"/>
      <c r="JHG114" s="175"/>
      <c r="JHH114" s="175"/>
      <c r="JHI114" s="4"/>
      <c r="JHJ114" s="4"/>
      <c r="JHK114" s="121"/>
      <c r="JHL114" s="121"/>
      <c r="JHM114" s="174"/>
      <c r="JHN114" s="175"/>
      <c r="JHO114" s="175"/>
      <c r="JHP114" s="175"/>
      <c r="JHQ114" s="4"/>
      <c r="JHR114" s="4"/>
      <c r="JHS114" s="121"/>
      <c r="JHT114" s="121"/>
      <c r="JHU114" s="174"/>
      <c r="JHV114" s="175"/>
      <c r="JHW114" s="175"/>
      <c r="JHX114" s="175"/>
      <c r="JHY114" s="4"/>
      <c r="JHZ114" s="4"/>
      <c r="JIA114" s="121"/>
      <c r="JIB114" s="121"/>
      <c r="JIC114" s="174"/>
      <c r="JID114" s="175"/>
      <c r="JIE114" s="175"/>
      <c r="JIF114" s="175"/>
      <c r="JIG114" s="4"/>
      <c r="JIH114" s="4"/>
      <c r="JII114" s="121"/>
      <c r="JIJ114" s="121"/>
      <c r="JIK114" s="174"/>
      <c r="JIL114" s="175"/>
      <c r="JIM114" s="175"/>
      <c r="JIN114" s="175"/>
      <c r="JIO114" s="4"/>
      <c r="JIP114" s="4"/>
      <c r="JIQ114" s="121"/>
      <c r="JIR114" s="121"/>
      <c r="JIS114" s="174"/>
      <c r="JIT114" s="175"/>
      <c r="JIU114" s="175"/>
      <c r="JIV114" s="175"/>
      <c r="JIW114" s="4"/>
      <c r="JIX114" s="4"/>
      <c r="JIY114" s="121"/>
      <c r="JIZ114" s="121"/>
      <c r="JJA114" s="174"/>
      <c r="JJB114" s="175"/>
      <c r="JJC114" s="175"/>
      <c r="JJD114" s="175"/>
      <c r="JJE114" s="4"/>
      <c r="JJF114" s="4"/>
      <c r="JJG114" s="121"/>
      <c r="JJH114" s="121"/>
      <c r="JJI114" s="174"/>
      <c r="JJJ114" s="175"/>
      <c r="JJK114" s="175"/>
      <c r="JJL114" s="175"/>
      <c r="JJM114" s="4"/>
      <c r="JJN114" s="4"/>
      <c r="JJO114" s="121"/>
      <c r="JJP114" s="121"/>
      <c r="JJQ114" s="174"/>
      <c r="JJR114" s="175"/>
      <c r="JJS114" s="175"/>
      <c r="JJT114" s="175"/>
      <c r="JJU114" s="4"/>
      <c r="JJV114" s="4"/>
      <c r="JJW114" s="121"/>
      <c r="JJX114" s="121"/>
      <c r="JJY114" s="174"/>
      <c r="JJZ114" s="175"/>
      <c r="JKA114" s="175"/>
      <c r="JKB114" s="175"/>
      <c r="JKC114" s="4"/>
      <c r="JKD114" s="4"/>
      <c r="JKE114" s="121"/>
      <c r="JKF114" s="121"/>
      <c r="JKG114" s="174"/>
      <c r="JKH114" s="175"/>
      <c r="JKI114" s="175"/>
      <c r="JKJ114" s="175"/>
      <c r="JKK114" s="4"/>
      <c r="JKL114" s="4"/>
      <c r="JKM114" s="121"/>
      <c r="JKN114" s="121"/>
      <c r="JKO114" s="174"/>
      <c r="JKP114" s="175"/>
      <c r="JKQ114" s="175"/>
      <c r="JKR114" s="175"/>
      <c r="JKS114" s="4"/>
      <c r="JKT114" s="4"/>
      <c r="JKU114" s="121"/>
      <c r="JKV114" s="121"/>
      <c r="JKW114" s="174"/>
      <c r="JKX114" s="175"/>
      <c r="JKY114" s="175"/>
      <c r="JKZ114" s="175"/>
      <c r="JLA114" s="4"/>
      <c r="JLB114" s="4"/>
      <c r="JLC114" s="121"/>
      <c r="JLD114" s="121"/>
      <c r="JLE114" s="174"/>
      <c r="JLF114" s="175"/>
      <c r="JLG114" s="175"/>
      <c r="JLH114" s="175"/>
      <c r="JLI114" s="4"/>
      <c r="JLJ114" s="4"/>
      <c r="JLK114" s="121"/>
      <c r="JLL114" s="121"/>
      <c r="JLM114" s="174"/>
      <c r="JLN114" s="175"/>
      <c r="JLO114" s="175"/>
      <c r="JLP114" s="175"/>
      <c r="JLQ114" s="4"/>
      <c r="JLR114" s="4"/>
      <c r="JLS114" s="121"/>
      <c r="JLT114" s="121"/>
      <c r="JLU114" s="174"/>
      <c r="JLV114" s="175"/>
      <c r="JLW114" s="175"/>
      <c r="JLX114" s="175"/>
      <c r="JLY114" s="4"/>
      <c r="JLZ114" s="4"/>
      <c r="JMA114" s="121"/>
      <c r="JMB114" s="121"/>
      <c r="JMC114" s="174"/>
      <c r="JMD114" s="175"/>
      <c r="JME114" s="175"/>
      <c r="JMF114" s="175"/>
      <c r="JMG114" s="4"/>
      <c r="JMH114" s="4"/>
      <c r="JMI114" s="121"/>
      <c r="JMJ114" s="121"/>
      <c r="JMK114" s="174"/>
      <c r="JML114" s="175"/>
      <c r="JMM114" s="175"/>
      <c r="JMN114" s="175"/>
      <c r="JMO114" s="4"/>
      <c r="JMP114" s="4"/>
      <c r="JMQ114" s="121"/>
      <c r="JMR114" s="121"/>
      <c r="JMS114" s="174"/>
      <c r="JMT114" s="175"/>
      <c r="JMU114" s="175"/>
      <c r="JMV114" s="175"/>
      <c r="JMW114" s="4"/>
      <c r="JMX114" s="4"/>
      <c r="JMY114" s="121"/>
      <c r="JMZ114" s="121"/>
      <c r="JNA114" s="174"/>
      <c r="JNB114" s="175"/>
      <c r="JNC114" s="175"/>
      <c r="JND114" s="175"/>
      <c r="JNE114" s="4"/>
      <c r="JNF114" s="4"/>
      <c r="JNG114" s="121"/>
      <c r="JNH114" s="121"/>
      <c r="JNI114" s="174"/>
      <c r="JNJ114" s="175"/>
      <c r="JNK114" s="175"/>
      <c r="JNL114" s="175"/>
      <c r="JNM114" s="4"/>
      <c r="JNN114" s="4"/>
      <c r="JNO114" s="121"/>
      <c r="JNP114" s="121"/>
      <c r="JNQ114" s="174"/>
      <c r="JNR114" s="175"/>
      <c r="JNS114" s="175"/>
      <c r="JNT114" s="175"/>
      <c r="JNU114" s="4"/>
      <c r="JNV114" s="4"/>
      <c r="JNW114" s="121"/>
      <c r="JNX114" s="121"/>
      <c r="JNY114" s="174"/>
      <c r="JNZ114" s="175"/>
      <c r="JOA114" s="175"/>
      <c r="JOB114" s="175"/>
      <c r="JOC114" s="4"/>
      <c r="JOD114" s="4"/>
      <c r="JOE114" s="121"/>
      <c r="JOF114" s="121"/>
      <c r="JOG114" s="174"/>
      <c r="JOH114" s="175"/>
      <c r="JOI114" s="175"/>
      <c r="JOJ114" s="175"/>
      <c r="JOK114" s="4"/>
      <c r="JOL114" s="4"/>
      <c r="JOM114" s="121"/>
      <c r="JON114" s="121"/>
      <c r="JOO114" s="174"/>
      <c r="JOP114" s="175"/>
      <c r="JOQ114" s="175"/>
      <c r="JOR114" s="175"/>
      <c r="JOS114" s="4"/>
      <c r="JOT114" s="4"/>
      <c r="JOU114" s="121"/>
      <c r="JOV114" s="121"/>
      <c r="JOW114" s="174"/>
      <c r="JOX114" s="175"/>
      <c r="JOY114" s="175"/>
      <c r="JOZ114" s="175"/>
      <c r="JPA114" s="4"/>
      <c r="JPB114" s="4"/>
      <c r="JPC114" s="121"/>
      <c r="JPD114" s="121"/>
      <c r="JPE114" s="174"/>
      <c r="JPF114" s="175"/>
      <c r="JPG114" s="175"/>
      <c r="JPH114" s="175"/>
      <c r="JPI114" s="4"/>
      <c r="JPJ114" s="4"/>
      <c r="JPK114" s="121"/>
      <c r="JPL114" s="121"/>
      <c r="JPM114" s="174"/>
      <c r="JPN114" s="175"/>
      <c r="JPO114" s="175"/>
      <c r="JPP114" s="175"/>
      <c r="JPQ114" s="4"/>
      <c r="JPR114" s="4"/>
      <c r="JPS114" s="121"/>
      <c r="JPT114" s="121"/>
      <c r="JPU114" s="174"/>
      <c r="JPV114" s="175"/>
      <c r="JPW114" s="175"/>
      <c r="JPX114" s="175"/>
      <c r="JPY114" s="4"/>
      <c r="JPZ114" s="4"/>
      <c r="JQA114" s="121"/>
      <c r="JQB114" s="121"/>
      <c r="JQC114" s="174"/>
      <c r="JQD114" s="175"/>
      <c r="JQE114" s="175"/>
      <c r="JQF114" s="175"/>
      <c r="JQG114" s="4"/>
      <c r="JQH114" s="4"/>
      <c r="JQI114" s="121"/>
      <c r="JQJ114" s="121"/>
      <c r="JQK114" s="174"/>
      <c r="JQL114" s="175"/>
      <c r="JQM114" s="175"/>
      <c r="JQN114" s="175"/>
      <c r="JQO114" s="4"/>
      <c r="JQP114" s="4"/>
      <c r="JQQ114" s="121"/>
      <c r="JQR114" s="121"/>
      <c r="JQS114" s="174"/>
      <c r="JQT114" s="175"/>
      <c r="JQU114" s="175"/>
      <c r="JQV114" s="175"/>
      <c r="JQW114" s="4"/>
      <c r="JQX114" s="4"/>
      <c r="JQY114" s="121"/>
      <c r="JQZ114" s="121"/>
      <c r="JRA114" s="174"/>
      <c r="JRB114" s="175"/>
      <c r="JRC114" s="175"/>
      <c r="JRD114" s="175"/>
      <c r="JRE114" s="4"/>
      <c r="JRF114" s="4"/>
      <c r="JRG114" s="121"/>
      <c r="JRH114" s="121"/>
      <c r="JRI114" s="174"/>
      <c r="JRJ114" s="175"/>
      <c r="JRK114" s="175"/>
      <c r="JRL114" s="175"/>
      <c r="JRM114" s="4"/>
      <c r="JRN114" s="4"/>
      <c r="JRO114" s="121"/>
      <c r="JRP114" s="121"/>
      <c r="JRQ114" s="174"/>
      <c r="JRR114" s="175"/>
      <c r="JRS114" s="175"/>
      <c r="JRT114" s="175"/>
      <c r="JRU114" s="4"/>
      <c r="JRV114" s="4"/>
      <c r="JRW114" s="121"/>
      <c r="JRX114" s="121"/>
      <c r="JRY114" s="174"/>
      <c r="JRZ114" s="175"/>
      <c r="JSA114" s="175"/>
      <c r="JSB114" s="175"/>
      <c r="JSC114" s="4"/>
      <c r="JSD114" s="4"/>
      <c r="JSE114" s="121"/>
      <c r="JSF114" s="121"/>
      <c r="JSG114" s="174"/>
      <c r="JSH114" s="175"/>
      <c r="JSI114" s="175"/>
      <c r="JSJ114" s="175"/>
      <c r="JSK114" s="4"/>
      <c r="JSL114" s="4"/>
      <c r="JSM114" s="121"/>
      <c r="JSN114" s="121"/>
      <c r="JSO114" s="174"/>
      <c r="JSP114" s="175"/>
      <c r="JSQ114" s="175"/>
      <c r="JSR114" s="175"/>
      <c r="JSS114" s="4"/>
      <c r="JST114" s="4"/>
      <c r="JSU114" s="121"/>
      <c r="JSV114" s="121"/>
      <c r="JSW114" s="174"/>
      <c r="JSX114" s="175"/>
      <c r="JSY114" s="175"/>
      <c r="JSZ114" s="175"/>
      <c r="JTA114" s="4"/>
      <c r="JTB114" s="4"/>
      <c r="JTC114" s="121"/>
      <c r="JTD114" s="121"/>
      <c r="JTE114" s="174"/>
      <c r="JTF114" s="175"/>
      <c r="JTG114" s="175"/>
      <c r="JTH114" s="175"/>
      <c r="JTI114" s="4"/>
      <c r="JTJ114" s="4"/>
      <c r="JTK114" s="121"/>
      <c r="JTL114" s="121"/>
      <c r="JTM114" s="174"/>
      <c r="JTN114" s="175"/>
      <c r="JTO114" s="175"/>
      <c r="JTP114" s="175"/>
      <c r="JTQ114" s="4"/>
      <c r="JTR114" s="4"/>
      <c r="JTS114" s="121"/>
      <c r="JTT114" s="121"/>
      <c r="JTU114" s="174"/>
      <c r="JTV114" s="175"/>
      <c r="JTW114" s="175"/>
      <c r="JTX114" s="175"/>
      <c r="JTY114" s="4"/>
      <c r="JTZ114" s="4"/>
      <c r="JUA114" s="121"/>
      <c r="JUB114" s="121"/>
      <c r="JUC114" s="174"/>
      <c r="JUD114" s="175"/>
      <c r="JUE114" s="175"/>
      <c r="JUF114" s="175"/>
      <c r="JUG114" s="4"/>
      <c r="JUH114" s="4"/>
      <c r="JUI114" s="121"/>
      <c r="JUJ114" s="121"/>
      <c r="JUK114" s="174"/>
      <c r="JUL114" s="175"/>
      <c r="JUM114" s="175"/>
      <c r="JUN114" s="175"/>
      <c r="JUO114" s="4"/>
      <c r="JUP114" s="4"/>
      <c r="JUQ114" s="121"/>
      <c r="JUR114" s="121"/>
      <c r="JUS114" s="174"/>
      <c r="JUT114" s="175"/>
      <c r="JUU114" s="175"/>
      <c r="JUV114" s="175"/>
      <c r="JUW114" s="4"/>
      <c r="JUX114" s="4"/>
      <c r="JUY114" s="121"/>
      <c r="JUZ114" s="121"/>
      <c r="JVA114" s="174"/>
      <c r="JVB114" s="175"/>
      <c r="JVC114" s="175"/>
      <c r="JVD114" s="175"/>
      <c r="JVE114" s="4"/>
      <c r="JVF114" s="4"/>
      <c r="JVG114" s="121"/>
      <c r="JVH114" s="121"/>
      <c r="JVI114" s="174"/>
      <c r="JVJ114" s="175"/>
      <c r="JVK114" s="175"/>
      <c r="JVL114" s="175"/>
      <c r="JVM114" s="4"/>
      <c r="JVN114" s="4"/>
      <c r="JVO114" s="121"/>
      <c r="JVP114" s="121"/>
      <c r="JVQ114" s="174"/>
      <c r="JVR114" s="175"/>
      <c r="JVS114" s="175"/>
      <c r="JVT114" s="175"/>
      <c r="JVU114" s="4"/>
      <c r="JVV114" s="4"/>
      <c r="JVW114" s="121"/>
      <c r="JVX114" s="121"/>
      <c r="JVY114" s="174"/>
      <c r="JVZ114" s="175"/>
      <c r="JWA114" s="175"/>
      <c r="JWB114" s="175"/>
      <c r="JWC114" s="4"/>
      <c r="JWD114" s="4"/>
      <c r="JWE114" s="121"/>
      <c r="JWF114" s="121"/>
      <c r="JWG114" s="174"/>
      <c r="JWH114" s="175"/>
      <c r="JWI114" s="175"/>
      <c r="JWJ114" s="175"/>
      <c r="JWK114" s="4"/>
      <c r="JWL114" s="4"/>
      <c r="JWM114" s="121"/>
      <c r="JWN114" s="121"/>
      <c r="JWO114" s="174"/>
      <c r="JWP114" s="175"/>
      <c r="JWQ114" s="175"/>
      <c r="JWR114" s="175"/>
      <c r="JWS114" s="4"/>
      <c r="JWT114" s="4"/>
      <c r="JWU114" s="121"/>
      <c r="JWV114" s="121"/>
      <c r="JWW114" s="174"/>
      <c r="JWX114" s="175"/>
      <c r="JWY114" s="175"/>
      <c r="JWZ114" s="175"/>
      <c r="JXA114" s="4"/>
      <c r="JXB114" s="4"/>
      <c r="JXC114" s="121"/>
      <c r="JXD114" s="121"/>
      <c r="JXE114" s="174"/>
      <c r="JXF114" s="175"/>
      <c r="JXG114" s="175"/>
      <c r="JXH114" s="175"/>
      <c r="JXI114" s="4"/>
      <c r="JXJ114" s="4"/>
      <c r="JXK114" s="121"/>
      <c r="JXL114" s="121"/>
      <c r="JXM114" s="174"/>
      <c r="JXN114" s="175"/>
      <c r="JXO114" s="175"/>
      <c r="JXP114" s="175"/>
      <c r="JXQ114" s="4"/>
      <c r="JXR114" s="4"/>
      <c r="JXS114" s="121"/>
      <c r="JXT114" s="121"/>
      <c r="JXU114" s="174"/>
      <c r="JXV114" s="175"/>
      <c r="JXW114" s="175"/>
      <c r="JXX114" s="175"/>
      <c r="JXY114" s="4"/>
      <c r="JXZ114" s="4"/>
      <c r="JYA114" s="121"/>
      <c r="JYB114" s="121"/>
      <c r="JYC114" s="174"/>
      <c r="JYD114" s="175"/>
      <c r="JYE114" s="175"/>
      <c r="JYF114" s="175"/>
      <c r="JYG114" s="4"/>
      <c r="JYH114" s="4"/>
      <c r="JYI114" s="121"/>
      <c r="JYJ114" s="121"/>
      <c r="JYK114" s="174"/>
      <c r="JYL114" s="175"/>
      <c r="JYM114" s="175"/>
      <c r="JYN114" s="175"/>
      <c r="JYO114" s="4"/>
      <c r="JYP114" s="4"/>
      <c r="JYQ114" s="121"/>
      <c r="JYR114" s="121"/>
      <c r="JYS114" s="174"/>
      <c r="JYT114" s="175"/>
      <c r="JYU114" s="175"/>
      <c r="JYV114" s="175"/>
      <c r="JYW114" s="4"/>
      <c r="JYX114" s="4"/>
      <c r="JYY114" s="121"/>
      <c r="JYZ114" s="121"/>
      <c r="JZA114" s="174"/>
      <c r="JZB114" s="175"/>
      <c r="JZC114" s="175"/>
      <c r="JZD114" s="175"/>
      <c r="JZE114" s="4"/>
      <c r="JZF114" s="4"/>
      <c r="JZG114" s="121"/>
      <c r="JZH114" s="121"/>
      <c r="JZI114" s="174"/>
      <c r="JZJ114" s="175"/>
      <c r="JZK114" s="175"/>
      <c r="JZL114" s="175"/>
      <c r="JZM114" s="4"/>
      <c r="JZN114" s="4"/>
      <c r="JZO114" s="121"/>
      <c r="JZP114" s="121"/>
      <c r="JZQ114" s="174"/>
      <c r="JZR114" s="175"/>
      <c r="JZS114" s="175"/>
      <c r="JZT114" s="175"/>
      <c r="JZU114" s="4"/>
      <c r="JZV114" s="4"/>
      <c r="JZW114" s="121"/>
      <c r="JZX114" s="121"/>
      <c r="JZY114" s="174"/>
      <c r="JZZ114" s="175"/>
      <c r="KAA114" s="175"/>
      <c r="KAB114" s="175"/>
      <c r="KAC114" s="4"/>
      <c r="KAD114" s="4"/>
      <c r="KAE114" s="121"/>
      <c r="KAF114" s="121"/>
      <c r="KAG114" s="174"/>
      <c r="KAH114" s="175"/>
      <c r="KAI114" s="175"/>
      <c r="KAJ114" s="175"/>
      <c r="KAK114" s="4"/>
      <c r="KAL114" s="4"/>
      <c r="KAM114" s="121"/>
      <c r="KAN114" s="121"/>
      <c r="KAO114" s="174"/>
      <c r="KAP114" s="175"/>
      <c r="KAQ114" s="175"/>
      <c r="KAR114" s="175"/>
      <c r="KAS114" s="4"/>
      <c r="KAT114" s="4"/>
      <c r="KAU114" s="121"/>
      <c r="KAV114" s="121"/>
      <c r="KAW114" s="174"/>
      <c r="KAX114" s="175"/>
      <c r="KAY114" s="175"/>
      <c r="KAZ114" s="175"/>
      <c r="KBA114" s="4"/>
      <c r="KBB114" s="4"/>
      <c r="KBC114" s="121"/>
      <c r="KBD114" s="121"/>
      <c r="KBE114" s="174"/>
      <c r="KBF114" s="175"/>
      <c r="KBG114" s="175"/>
      <c r="KBH114" s="175"/>
      <c r="KBI114" s="4"/>
      <c r="KBJ114" s="4"/>
      <c r="KBK114" s="121"/>
      <c r="KBL114" s="121"/>
      <c r="KBM114" s="174"/>
      <c r="KBN114" s="175"/>
      <c r="KBO114" s="175"/>
      <c r="KBP114" s="175"/>
      <c r="KBQ114" s="4"/>
      <c r="KBR114" s="4"/>
      <c r="KBS114" s="121"/>
      <c r="KBT114" s="121"/>
      <c r="KBU114" s="174"/>
      <c r="KBV114" s="175"/>
      <c r="KBW114" s="175"/>
      <c r="KBX114" s="175"/>
      <c r="KBY114" s="4"/>
      <c r="KBZ114" s="4"/>
      <c r="KCA114" s="121"/>
      <c r="KCB114" s="121"/>
      <c r="KCC114" s="174"/>
      <c r="KCD114" s="175"/>
      <c r="KCE114" s="175"/>
      <c r="KCF114" s="175"/>
      <c r="KCG114" s="4"/>
      <c r="KCH114" s="4"/>
      <c r="KCI114" s="121"/>
      <c r="KCJ114" s="121"/>
      <c r="KCK114" s="174"/>
      <c r="KCL114" s="175"/>
      <c r="KCM114" s="175"/>
      <c r="KCN114" s="175"/>
      <c r="KCO114" s="4"/>
      <c r="KCP114" s="4"/>
      <c r="KCQ114" s="121"/>
      <c r="KCR114" s="121"/>
      <c r="KCS114" s="174"/>
      <c r="KCT114" s="175"/>
      <c r="KCU114" s="175"/>
      <c r="KCV114" s="175"/>
      <c r="KCW114" s="4"/>
      <c r="KCX114" s="4"/>
      <c r="KCY114" s="121"/>
      <c r="KCZ114" s="121"/>
      <c r="KDA114" s="174"/>
      <c r="KDB114" s="175"/>
      <c r="KDC114" s="175"/>
      <c r="KDD114" s="175"/>
      <c r="KDE114" s="4"/>
      <c r="KDF114" s="4"/>
      <c r="KDG114" s="121"/>
      <c r="KDH114" s="121"/>
      <c r="KDI114" s="174"/>
      <c r="KDJ114" s="175"/>
      <c r="KDK114" s="175"/>
      <c r="KDL114" s="175"/>
      <c r="KDM114" s="4"/>
      <c r="KDN114" s="4"/>
      <c r="KDO114" s="121"/>
      <c r="KDP114" s="121"/>
      <c r="KDQ114" s="174"/>
      <c r="KDR114" s="175"/>
      <c r="KDS114" s="175"/>
      <c r="KDT114" s="175"/>
      <c r="KDU114" s="4"/>
      <c r="KDV114" s="4"/>
      <c r="KDW114" s="121"/>
      <c r="KDX114" s="121"/>
      <c r="KDY114" s="174"/>
      <c r="KDZ114" s="175"/>
      <c r="KEA114" s="175"/>
      <c r="KEB114" s="175"/>
      <c r="KEC114" s="4"/>
      <c r="KED114" s="4"/>
      <c r="KEE114" s="121"/>
      <c r="KEF114" s="121"/>
      <c r="KEG114" s="174"/>
      <c r="KEH114" s="175"/>
      <c r="KEI114" s="175"/>
      <c r="KEJ114" s="175"/>
      <c r="KEK114" s="4"/>
      <c r="KEL114" s="4"/>
      <c r="KEM114" s="121"/>
      <c r="KEN114" s="121"/>
      <c r="KEO114" s="174"/>
      <c r="KEP114" s="175"/>
      <c r="KEQ114" s="175"/>
      <c r="KER114" s="175"/>
      <c r="KES114" s="4"/>
      <c r="KET114" s="4"/>
      <c r="KEU114" s="121"/>
      <c r="KEV114" s="121"/>
      <c r="KEW114" s="174"/>
      <c r="KEX114" s="175"/>
      <c r="KEY114" s="175"/>
      <c r="KEZ114" s="175"/>
      <c r="KFA114" s="4"/>
      <c r="KFB114" s="4"/>
      <c r="KFC114" s="121"/>
      <c r="KFD114" s="121"/>
      <c r="KFE114" s="174"/>
      <c r="KFF114" s="175"/>
      <c r="KFG114" s="175"/>
      <c r="KFH114" s="175"/>
      <c r="KFI114" s="4"/>
      <c r="KFJ114" s="4"/>
      <c r="KFK114" s="121"/>
      <c r="KFL114" s="121"/>
      <c r="KFM114" s="174"/>
      <c r="KFN114" s="175"/>
      <c r="KFO114" s="175"/>
      <c r="KFP114" s="175"/>
      <c r="KFQ114" s="4"/>
      <c r="KFR114" s="4"/>
      <c r="KFS114" s="121"/>
      <c r="KFT114" s="121"/>
      <c r="KFU114" s="174"/>
      <c r="KFV114" s="175"/>
      <c r="KFW114" s="175"/>
      <c r="KFX114" s="175"/>
      <c r="KFY114" s="4"/>
      <c r="KFZ114" s="4"/>
      <c r="KGA114" s="121"/>
      <c r="KGB114" s="121"/>
      <c r="KGC114" s="174"/>
      <c r="KGD114" s="175"/>
      <c r="KGE114" s="175"/>
      <c r="KGF114" s="175"/>
      <c r="KGG114" s="4"/>
      <c r="KGH114" s="4"/>
      <c r="KGI114" s="121"/>
      <c r="KGJ114" s="121"/>
      <c r="KGK114" s="174"/>
      <c r="KGL114" s="175"/>
      <c r="KGM114" s="175"/>
      <c r="KGN114" s="175"/>
      <c r="KGO114" s="4"/>
      <c r="KGP114" s="4"/>
      <c r="KGQ114" s="121"/>
      <c r="KGR114" s="121"/>
      <c r="KGS114" s="174"/>
      <c r="KGT114" s="175"/>
      <c r="KGU114" s="175"/>
      <c r="KGV114" s="175"/>
      <c r="KGW114" s="4"/>
      <c r="KGX114" s="4"/>
      <c r="KGY114" s="121"/>
      <c r="KGZ114" s="121"/>
      <c r="KHA114" s="174"/>
      <c r="KHB114" s="175"/>
      <c r="KHC114" s="175"/>
      <c r="KHD114" s="175"/>
      <c r="KHE114" s="4"/>
      <c r="KHF114" s="4"/>
      <c r="KHG114" s="121"/>
      <c r="KHH114" s="121"/>
      <c r="KHI114" s="174"/>
      <c r="KHJ114" s="175"/>
      <c r="KHK114" s="175"/>
      <c r="KHL114" s="175"/>
      <c r="KHM114" s="4"/>
      <c r="KHN114" s="4"/>
      <c r="KHO114" s="121"/>
      <c r="KHP114" s="121"/>
      <c r="KHQ114" s="174"/>
      <c r="KHR114" s="175"/>
      <c r="KHS114" s="175"/>
      <c r="KHT114" s="175"/>
      <c r="KHU114" s="4"/>
      <c r="KHV114" s="4"/>
      <c r="KHW114" s="121"/>
      <c r="KHX114" s="121"/>
      <c r="KHY114" s="174"/>
      <c r="KHZ114" s="175"/>
      <c r="KIA114" s="175"/>
      <c r="KIB114" s="175"/>
      <c r="KIC114" s="4"/>
      <c r="KID114" s="4"/>
      <c r="KIE114" s="121"/>
      <c r="KIF114" s="121"/>
      <c r="KIG114" s="174"/>
      <c r="KIH114" s="175"/>
      <c r="KII114" s="175"/>
      <c r="KIJ114" s="175"/>
      <c r="KIK114" s="4"/>
      <c r="KIL114" s="4"/>
      <c r="KIM114" s="121"/>
      <c r="KIN114" s="121"/>
      <c r="KIO114" s="174"/>
      <c r="KIP114" s="175"/>
      <c r="KIQ114" s="175"/>
      <c r="KIR114" s="175"/>
      <c r="KIS114" s="4"/>
      <c r="KIT114" s="4"/>
      <c r="KIU114" s="121"/>
      <c r="KIV114" s="121"/>
      <c r="KIW114" s="174"/>
      <c r="KIX114" s="175"/>
      <c r="KIY114" s="175"/>
      <c r="KIZ114" s="175"/>
      <c r="KJA114" s="4"/>
      <c r="KJB114" s="4"/>
      <c r="KJC114" s="121"/>
      <c r="KJD114" s="121"/>
      <c r="KJE114" s="174"/>
      <c r="KJF114" s="175"/>
      <c r="KJG114" s="175"/>
      <c r="KJH114" s="175"/>
      <c r="KJI114" s="4"/>
      <c r="KJJ114" s="4"/>
      <c r="KJK114" s="121"/>
      <c r="KJL114" s="121"/>
      <c r="KJM114" s="174"/>
      <c r="KJN114" s="175"/>
      <c r="KJO114" s="175"/>
      <c r="KJP114" s="175"/>
      <c r="KJQ114" s="4"/>
      <c r="KJR114" s="4"/>
      <c r="KJS114" s="121"/>
      <c r="KJT114" s="121"/>
      <c r="KJU114" s="174"/>
      <c r="KJV114" s="175"/>
      <c r="KJW114" s="175"/>
      <c r="KJX114" s="175"/>
      <c r="KJY114" s="4"/>
      <c r="KJZ114" s="4"/>
      <c r="KKA114" s="121"/>
      <c r="KKB114" s="121"/>
      <c r="KKC114" s="174"/>
      <c r="KKD114" s="175"/>
      <c r="KKE114" s="175"/>
      <c r="KKF114" s="175"/>
      <c r="KKG114" s="4"/>
      <c r="KKH114" s="4"/>
      <c r="KKI114" s="121"/>
      <c r="KKJ114" s="121"/>
      <c r="KKK114" s="174"/>
      <c r="KKL114" s="175"/>
      <c r="KKM114" s="175"/>
      <c r="KKN114" s="175"/>
      <c r="KKO114" s="4"/>
      <c r="KKP114" s="4"/>
      <c r="KKQ114" s="121"/>
      <c r="KKR114" s="121"/>
      <c r="KKS114" s="174"/>
      <c r="KKT114" s="175"/>
      <c r="KKU114" s="175"/>
      <c r="KKV114" s="175"/>
      <c r="KKW114" s="4"/>
      <c r="KKX114" s="4"/>
      <c r="KKY114" s="121"/>
      <c r="KKZ114" s="121"/>
      <c r="KLA114" s="174"/>
      <c r="KLB114" s="175"/>
      <c r="KLC114" s="175"/>
      <c r="KLD114" s="175"/>
      <c r="KLE114" s="4"/>
      <c r="KLF114" s="4"/>
      <c r="KLG114" s="121"/>
      <c r="KLH114" s="121"/>
      <c r="KLI114" s="174"/>
      <c r="KLJ114" s="175"/>
      <c r="KLK114" s="175"/>
      <c r="KLL114" s="175"/>
      <c r="KLM114" s="4"/>
      <c r="KLN114" s="4"/>
      <c r="KLO114" s="121"/>
      <c r="KLP114" s="121"/>
      <c r="KLQ114" s="174"/>
      <c r="KLR114" s="175"/>
      <c r="KLS114" s="175"/>
      <c r="KLT114" s="175"/>
      <c r="KLU114" s="4"/>
      <c r="KLV114" s="4"/>
      <c r="KLW114" s="121"/>
      <c r="KLX114" s="121"/>
      <c r="KLY114" s="174"/>
      <c r="KLZ114" s="175"/>
      <c r="KMA114" s="175"/>
      <c r="KMB114" s="175"/>
      <c r="KMC114" s="4"/>
      <c r="KMD114" s="4"/>
      <c r="KME114" s="121"/>
      <c r="KMF114" s="121"/>
      <c r="KMG114" s="174"/>
      <c r="KMH114" s="175"/>
      <c r="KMI114" s="175"/>
      <c r="KMJ114" s="175"/>
      <c r="KMK114" s="4"/>
      <c r="KML114" s="4"/>
      <c r="KMM114" s="121"/>
      <c r="KMN114" s="121"/>
      <c r="KMO114" s="174"/>
      <c r="KMP114" s="175"/>
      <c r="KMQ114" s="175"/>
      <c r="KMR114" s="175"/>
      <c r="KMS114" s="4"/>
      <c r="KMT114" s="4"/>
      <c r="KMU114" s="121"/>
      <c r="KMV114" s="121"/>
      <c r="KMW114" s="174"/>
      <c r="KMX114" s="175"/>
      <c r="KMY114" s="175"/>
      <c r="KMZ114" s="175"/>
      <c r="KNA114" s="4"/>
      <c r="KNB114" s="4"/>
      <c r="KNC114" s="121"/>
      <c r="KND114" s="121"/>
      <c r="KNE114" s="174"/>
      <c r="KNF114" s="175"/>
      <c r="KNG114" s="175"/>
      <c r="KNH114" s="175"/>
      <c r="KNI114" s="4"/>
      <c r="KNJ114" s="4"/>
      <c r="KNK114" s="121"/>
      <c r="KNL114" s="121"/>
      <c r="KNM114" s="174"/>
      <c r="KNN114" s="175"/>
      <c r="KNO114" s="175"/>
      <c r="KNP114" s="175"/>
      <c r="KNQ114" s="4"/>
      <c r="KNR114" s="4"/>
      <c r="KNS114" s="121"/>
      <c r="KNT114" s="121"/>
      <c r="KNU114" s="174"/>
      <c r="KNV114" s="175"/>
      <c r="KNW114" s="175"/>
      <c r="KNX114" s="175"/>
      <c r="KNY114" s="4"/>
      <c r="KNZ114" s="4"/>
      <c r="KOA114" s="121"/>
      <c r="KOB114" s="121"/>
      <c r="KOC114" s="174"/>
      <c r="KOD114" s="175"/>
      <c r="KOE114" s="175"/>
      <c r="KOF114" s="175"/>
      <c r="KOG114" s="4"/>
      <c r="KOH114" s="4"/>
      <c r="KOI114" s="121"/>
      <c r="KOJ114" s="121"/>
      <c r="KOK114" s="174"/>
      <c r="KOL114" s="175"/>
      <c r="KOM114" s="175"/>
      <c r="KON114" s="175"/>
      <c r="KOO114" s="4"/>
      <c r="KOP114" s="4"/>
      <c r="KOQ114" s="121"/>
      <c r="KOR114" s="121"/>
      <c r="KOS114" s="174"/>
      <c r="KOT114" s="175"/>
      <c r="KOU114" s="175"/>
      <c r="KOV114" s="175"/>
      <c r="KOW114" s="4"/>
      <c r="KOX114" s="4"/>
      <c r="KOY114" s="121"/>
      <c r="KOZ114" s="121"/>
      <c r="KPA114" s="174"/>
      <c r="KPB114" s="175"/>
      <c r="KPC114" s="175"/>
      <c r="KPD114" s="175"/>
      <c r="KPE114" s="4"/>
      <c r="KPF114" s="4"/>
      <c r="KPG114" s="121"/>
      <c r="KPH114" s="121"/>
      <c r="KPI114" s="174"/>
      <c r="KPJ114" s="175"/>
      <c r="KPK114" s="175"/>
      <c r="KPL114" s="175"/>
      <c r="KPM114" s="4"/>
      <c r="KPN114" s="4"/>
      <c r="KPO114" s="121"/>
      <c r="KPP114" s="121"/>
      <c r="KPQ114" s="174"/>
      <c r="KPR114" s="175"/>
      <c r="KPS114" s="175"/>
      <c r="KPT114" s="175"/>
      <c r="KPU114" s="4"/>
      <c r="KPV114" s="4"/>
      <c r="KPW114" s="121"/>
      <c r="KPX114" s="121"/>
      <c r="KPY114" s="174"/>
      <c r="KPZ114" s="175"/>
      <c r="KQA114" s="175"/>
      <c r="KQB114" s="175"/>
      <c r="KQC114" s="4"/>
      <c r="KQD114" s="4"/>
      <c r="KQE114" s="121"/>
      <c r="KQF114" s="121"/>
      <c r="KQG114" s="174"/>
      <c r="KQH114" s="175"/>
      <c r="KQI114" s="175"/>
      <c r="KQJ114" s="175"/>
      <c r="KQK114" s="4"/>
      <c r="KQL114" s="4"/>
      <c r="KQM114" s="121"/>
      <c r="KQN114" s="121"/>
      <c r="KQO114" s="174"/>
      <c r="KQP114" s="175"/>
      <c r="KQQ114" s="175"/>
      <c r="KQR114" s="175"/>
      <c r="KQS114" s="4"/>
      <c r="KQT114" s="4"/>
      <c r="KQU114" s="121"/>
      <c r="KQV114" s="121"/>
      <c r="KQW114" s="174"/>
      <c r="KQX114" s="175"/>
      <c r="KQY114" s="175"/>
      <c r="KQZ114" s="175"/>
      <c r="KRA114" s="4"/>
      <c r="KRB114" s="4"/>
      <c r="KRC114" s="121"/>
      <c r="KRD114" s="121"/>
      <c r="KRE114" s="174"/>
      <c r="KRF114" s="175"/>
      <c r="KRG114" s="175"/>
      <c r="KRH114" s="175"/>
      <c r="KRI114" s="4"/>
      <c r="KRJ114" s="4"/>
      <c r="KRK114" s="121"/>
      <c r="KRL114" s="121"/>
      <c r="KRM114" s="174"/>
      <c r="KRN114" s="175"/>
      <c r="KRO114" s="175"/>
      <c r="KRP114" s="175"/>
      <c r="KRQ114" s="4"/>
      <c r="KRR114" s="4"/>
      <c r="KRS114" s="121"/>
      <c r="KRT114" s="121"/>
      <c r="KRU114" s="174"/>
      <c r="KRV114" s="175"/>
      <c r="KRW114" s="175"/>
      <c r="KRX114" s="175"/>
      <c r="KRY114" s="4"/>
      <c r="KRZ114" s="4"/>
      <c r="KSA114" s="121"/>
      <c r="KSB114" s="121"/>
      <c r="KSC114" s="174"/>
      <c r="KSD114" s="175"/>
      <c r="KSE114" s="175"/>
      <c r="KSF114" s="175"/>
      <c r="KSG114" s="4"/>
      <c r="KSH114" s="4"/>
      <c r="KSI114" s="121"/>
      <c r="KSJ114" s="121"/>
      <c r="KSK114" s="174"/>
      <c r="KSL114" s="175"/>
      <c r="KSM114" s="175"/>
      <c r="KSN114" s="175"/>
      <c r="KSO114" s="4"/>
      <c r="KSP114" s="4"/>
      <c r="KSQ114" s="121"/>
      <c r="KSR114" s="121"/>
      <c r="KSS114" s="174"/>
      <c r="KST114" s="175"/>
      <c r="KSU114" s="175"/>
      <c r="KSV114" s="175"/>
      <c r="KSW114" s="4"/>
      <c r="KSX114" s="4"/>
      <c r="KSY114" s="121"/>
      <c r="KSZ114" s="121"/>
      <c r="KTA114" s="174"/>
      <c r="KTB114" s="175"/>
      <c r="KTC114" s="175"/>
      <c r="KTD114" s="175"/>
      <c r="KTE114" s="4"/>
      <c r="KTF114" s="4"/>
      <c r="KTG114" s="121"/>
      <c r="KTH114" s="121"/>
      <c r="KTI114" s="174"/>
      <c r="KTJ114" s="175"/>
      <c r="KTK114" s="175"/>
      <c r="KTL114" s="175"/>
      <c r="KTM114" s="4"/>
      <c r="KTN114" s="4"/>
      <c r="KTO114" s="121"/>
      <c r="KTP114" s="121"/>
      <c r="KTQ114" s="174"/>
      <c r="KTR114" s="175"/>
      <c r="KTS114" s="175"/>
      <c r="KTT114" s="175"/>
      <c r="KTU114" s="4"/>
      <c r="KTV114" s="4"/>
      <c r="KTW114" s="121"/>
      <c r="KTX114" s="121"/>
      <c r="KTY114" s="174"/>
      <c r="KTZ114" s="175"/>
      <c r="KUA114" s="175"/>
      <c r="KUB114" s="175"/>
      <c r="KUC114" s="4"/>
      <c r="KUD114" s="4"/>
      <c r="KUE114" s="121"/>
      <c r="KUF114" s="121"/>
      <c r="KUG114" s="174"/>
      <c r="KUH114" s="175"/>
      <c r="KUI114" s="175"/>
      <c r="KUJ114" s="175"/>
      <c r="KUK114" s="4"/>
      <c r="KUL114" s="4"/>
      <c r="KUM114" s="121"/>
      <c r="KUN114" s="121"/>
      <c r="KUO114" s="174"/>
      <c r="KUP114" s="175"/>
      <c r="KUQ114" s="175"/>
      <c r="KUR114" s="175"/>
      <c r="KUS114" s="4"/>
      <c r="KUT114" s="4"/>
      <c r="KUU114" s="121"/>
      <c r="KUV114" s="121"/>
      <c r="KUW114" s="174"/>
      <c r="KUX114" s="175"/>
      <c r="KUY114" s="175"/>
      <c r="KUZ114" s="175"/>
      <c r="KVA114" s="4"/>
      <c r="KVB114" s="4"/>
      <c r="KVC114" s="121"/>
      <c r="KVD114" s="121"/>
      <c r="KVE114" s="174"/>
      <c r="KVF114" s="175"/>
      <c r="KVG114" s="175"/>
      <c r="KVH114" s="175"/>
      <c r="KVI114" s="4"/>
      <c r="KVJ114" s="4"/>
      <c r="KVK114" s="121"/>
      <c r="KVL114" s="121"/>
      <c r="KVM114" s="174"/>
      <c r="KVN114" s="175"/>
      <c r="KVO114" s="175"/>
      <c r="KVP114" s="175"/>
      <c r="KVQ114" s="4"/>
      <c r="KVR114" s="4"/>
      <c r="KVS114" s="121"/>
      <c r="KVT114" s="121"/>
      <c r="KVU114" s="174"/>
      <c r="KVV114" s="175"/>
      <c r="KVW114" s="175"/>
      <c r="KVX114" s="175"/>
      <c r="KVY114" s="4"/>
      <c r="KVZ114" s="4"/>
      <c r="KWA114" s="121"/>
      <c r="KWB114" s="121"/>
      <c r="KWC114" s="174"/>
      <c r="KWD114" s="175"/>
      <c r="KWE114" s="175"/>
      <c r="KWF114" s="175"/>
      <c r="KWG114" s="4"/>
      <c r="KWH114" s="4"/>
      <c r="KWI114" s="121"/>
      <c r="KWJ114" s="121"/>
      <c r="KWK114" s="174"/>
      <c r="KWL114" s="175"/>
      <c r="KWM114" s="175"/>
      <c r="KWN114" s="175"/>
      <c r="KWO114" s="4"/>
      <c r="KWP114" s="4"/>
      <c r="KWQ114" s="121"/>
      <c r="KWR114" s="121"/>
      <c r="KWS114" s="174"/>
      <c r="KWT114" s="175"/>
      <c r="KWU114" s="175"/>
      <c r="KWV114" s="175"/>
      <c r="KWW114" s="4"/>
      <c r="KWX114" s="4"/>
      <c r="KWY114" s="121"/>
      <c r="KWZ114" s="121"/>
      <c r="KXA114" s="174"/>
      <c r="KXB114" s="175"/>
      <c r="KXC114" s="175"/>
      <c r="KXD114" s="175"/>
      <c r="KXE114" s="4"/>
      <c r="KXF114" s="4"/>
      <c r="KXG114" s="121"/>
      <c r="KXH114" s="121"/>
      <c r="KXI114" s="174"/>
      <c r="KXJ114" s="175"/>
      <c r="KXK114" s="175"/>
      <c r="KXL114" s="175"/>
      <c r="KXM114" s="4"/>
      <c r="KXN114" s="4"/>
      <c r="KXO114" s="121"/>
      <c r="KXP114" s="121"/>
      <c r="KXQ114" s="174"/>
      <c r="KXR114" s="175"/>
      <c r="KXS114" s="175"/>
      <c r="KXT114" s="175"/>
      <c r="KXU114" s="4"/>
      <c r="KXV114" s="4"/>
      <c r="KXW114" s="121"/>
      <c r="KXX114" s="121"/>
      <c r="KXY114" s="174"/>
      <c r="KXZ114" s="175"/>
      <c r="KYA114" s="175"/>
      <c r="KYB114" s="175"/>
      <c r="KYC114" s="4"/>
      <c r="KYD114" s="4"/>
      <c r="KYE114" s="121"/>
      <c r="KYF114" s="121"/>
      <c r="KYG114" s="174"/>
      <c r="KYH114" s="175"/>
      <c r="KYI114" s="175"/>
      <c r="KYJ114" s="175"/>
      <c r="KYK114" s="4"/>
      <c r="KYL114" s="4"/>
      <c r="KYM114" s="121"/>
      <c r="KYN114" s="121"/>
      <c r="KYO114" s="174"/>
      <c r="KYP114" s="175"/>
      <c r="KYQ114" s="175"/>
      <c r="KYR114" s="175"/>
      <c r="KYS114" s="4"/>
      <c r="KYT114" s="4"/>
      <c r="KYU114" s="121"/>
      <c r="KYV114" s="121"/>
      <c r="KYW114" s="174"/>
      <c r="KYX114" s="175"/>
      <c r="KYY114" s="175"/>
      <c r="KYZ114" s="175"/>
      <c r="KZA114" s="4"/>
      <c r="KZB114" s="4"/>
      <c r="KZC114" s="121"/>
      <c r="KZD114" s="121"/>
      <c r="KZE114" s="174"/>
      <c r="KZF114" s="175"/>
      <c r="KZG114" s="175"/>
      <c r="KZH114" s="175"/>
      <c r="KZI114" s="4"/>
      <c r="KZJ114" s="4"/>
      <c r="KZK114" s="121"/>
      <c r="KZL114" s="121"/>
      <c r="KZM114" s="174"/>
      <c r="KZN114" s="175"/>
      <c r="KZO114" s="175"/>
      <c r="KZP114" s="175"/>
      <c r="KZQ114" s="4"/>
      <c r="KZR114" s="4"/>
      <c r="KZS114" s="121"/>
      <c r="KZT114" s="121"/>
      <c r="KZU114" s="174"/>
      <c r="KZV114" s="175"/>
      <c r="KZW114" s="175"/>
      <c r="KZX114" s="175"/>
      <c r="KZY114" s="4"/>
      <c r="KZZ114" s="4"/>
      <c r="LAA114" s="121"/>
      <c r="LAB114" s="121"/>
      <c r="LAC114" s="174"/>
      <c r="LAD114" s="175"/>
      <c r="LAE114" s="175"/>
      <c r="LAF114" s="175"/>
      <c r="LAG114" s="4"/>
      <c r="LAH114" s="4"/>
      <c r="LAI114" s="121"/>
      <c r="LAJ114" s="121"/>
      <c r="LAK114" s="174"/>
      <c r="LAL114" s="175"/>
      <c r="LAM114" s="175"/>
      <c r="LAN114" s="175"/>
      <c r="LAO114" s="4"/>
      <c r="LAP114" s="4"/>
      <c r="LAQ114" s="121"/>
      <c r="LAR114" s="121"/>
      <c r="LAS114" s="174"/>
      <c r="LAT114" s="175"/>
      <c r="LAU114" s="175"/>
      <c r="LAV114" s="175"/>
      <c r="LAW114" s="4"/>
      <c r="LAX114" s="4"/>
      <c r="LAY114" s="121"/>
      <c r="LAZ114" s="121"/>
      <c r="LBA114" s="174"/>
      <c r="LBB114" s="175"/>
      <c r="LBC114" s="175"/>
      <c r="LBD114" s="175"/>
      <c r="LBE114" s="4"/>
      <c r="LBF114" s="4"/>
      <c r="LBG114" s="121"/>
      <c r="LBH114" s="121"/>
      <c r="LBI114" s="174"/>
      <c r="LBJ114" s="175"/>
      <c r="LBK114" s="175"/>
      <c r="LBL114" s="175"/>
      <c r="LBM114" s="4"/>
      <c r="LBN114" s="4"/>
      <c r="LBO114" s="121"/>
      <c r="LBP114" s="121"/>
      <c r="LBQ114" s="174"/>
      <c r="LBR114" s="175"/>
      <c r="LBS114" s="175"/>
      <c r="LBT114" s="175"/>
      <c r="LBU114" s="4"/>
      <c r="LBV114" s="4"/>
      <c r="LBW114" s="121"/>
      <c r="LBX114" s="121"/>
      <c r="LBY114" s="174"/>
      <c r="LBZ114" s="175"/>
      <c r="LCA114" s="175"/>
      <c r="LCB114" s="175"/>
      <c r="LCC114" s="4"/>
      <c r="LCD114" s="4"/>
      <c r="LCE114" s="121"/>
      <c r="LCF114" s="121"/>
      <c r="LCG114" s="174"/>
      <c r="LCH114" s="175"/>
      <c r="LCI114" s="175"/>
      <c r="LCJ114" s="175"/>
      <c r="LCK114" s="4"/>
      <c r="LCL114" s="4"/>
      <c r="LCM114" s="121"/>
      <c r="LCN114" s="121"/>
      <c r="LCO114" s="174"/>
      <c r="LCP114" s="175"/>
      <c r="LCQ114" s="175"/>
      <c r="LCR114" s="175"/>
      <c r="LCS114" s="4"/>
      <c r="LCT114" s="4"/>
      <c r="LCU114" s="121"/>
      <c r="LCV114" s="121"/>
      <c r="LCW114" s="174"/>
      <c r="LCX114" s="175"/>
      <c r="LCY114" s="175"/>
      <c r="LCZ114" s="175"/>
      <c r="LDA114" s="4"/>
      <c r="LDB114" s="4"/>
      <c r="LDC114" s="121"/>
      <c r="LDD114" s="121"/>
      <c r="LDE114" s="174"/>
      <c r="LDF114" s="175"/>
      <c r="LDG114" s="175"/>
      <c r="LDH114" s="175"/>
      <c r="LDI114" s="4"/>
      <c r="LDJ114" s="4"/>
      <c r="LDK114" s="121"/>
      <c r="LDL114" s="121"/>
      <c r="LDM114" s="174"/>
      <c r="LDN114" s="175"/>
      <c r="LDO114" s="175"/>
      <c r="LDP114" s="175"/>
      <c r="LDQ114" s="4"/>
      <c r="LDR114" s="4"/>
      <c r="LDS114" s="121"/>
      <c r="LDT114" s="121"/>
      <c r="LDU114" s="174"/>
      <c r="LDV114" s="175"/>
      <c r="LDW114" s="175"/>
      <c r="LDX114" s="175"/>
      <c r="LDY114" s="4"/>
      <c r="LDZ114" s="4"/>
      <c r="LEA114" s="121"/>
      <c r="LEB114" s="121"/>
      <c r="LEC114" s="174"/>
      <c r="LED114" s="175"/>
      <c r="LEE114" s="175"/>
      <c r="LEF114" s="175"/>
      <c r="LEG114" s="4"/>
      <c r="LEH114" s="4"/>
      <c r="LEI114" s="121"/>
      <c r="LEJ114" s="121"/>
      <c r="LEK114" s="174"/>
      <c r="LEL114" s="175"/>
      <c r="LEM114" s="175"/>
      <c r="LEN114" s="175"/>
      <c r="LEO114" s="4"/>
      <c r="LEP114" s="4"/>
      <c r="LEQ114" s="121"/>
      <c r="LER114" s="121"/>
      <c r="LES114" s="174"/>
      <c r="LET114" s="175"/>
      <c r="LEU114" s="175"/>
      <c r="LEV114" s="175"/>
      <c r="LEW114" s="4"/>
      <c r="LEX114" s="4"/>
      <c r="LEY114" s="121"/>
      <c r="LEZ114" s="121"/>
      <c r="LFA114" s="174"/>
      <c r="LFB114" s="175"/>
      <c r="LFC114" s="175"/>
      <c r="LFD114" s="175"/>
      <c r="LFE114" s="4"/>
      <c r="LFF114" s="4"/>
      <c r="LFG114" s="121"/>
      <c r="LFH114" s="121"/>
      <c r="LFI114" s="174"/>
      <c r="LFJ114" s="175"/>
      <c r="LFK114" s="175"/>
      <c r="LFL114" s="175"/>
      <c r="LFM114" s="4"/>
      <c r="LFN114" s="4"/>
      <c r="LFO114" s="121"/>
      <c r="LFP114" s="121"/>
      <c r="LFQ114" s="174"/>
      <c r="LFR114" s="175"/>
      <c r="LFS114" s="175"/>
      <c r="LFT114" s="175"/>
      <c r="LFU114" s="4"/>
      <c r="LFV114" s="4"/>
      <c r="LFW114" s="121"/>
      <c r="LFX114" s="121"/>
      <c r="LFY114" s="174"/>
      <c r="LFZ114" s="175"/>
      <c r="LGA114" s="175"/>
      <c r="LGB114" s="175"/>
      <c r="LGC114" s="4"/>
      <c r="LGD114" s="4"/>
      <c r="LGE114" s="121"/>
      <c r="LGF114" s="121"/>
      <c r="LGG114" s="174"/>
      <c r="LGH114" s="175"/>
      <c r="LGI114" s="175"/>
      <c r="LGJ114" s="175"/>
      <c r="LGK114" s="4"/>
      <c r="LGL114" s="4"/>
      <c r="LGM114" s="121"/>
      <c r="LGN114" s="121"/>
      <c r="LGO114" s="174"/>
      <c r="LGP114" s="175"/>
      <c r="LGQ114" s="175"/>
      <c r="LGR114" s="175"/>
      <c r="LGS114" s="4"/>
      <c r="LGT114" s="4"/>
      <c r="LGU114" s="121"/>
      <c r="LGV114" s="121"/>
      <c r="LGW114" s="174"/>
      <c r="LGX114" s="175"/>
      <c r="LGY114" s="175"/>
      <c r="LGZ114" s="175"/>
      <c r="LHA114" s="4"/>
      <c r="LHB114" s="4"/>
      <c r="LHC114" s="121"/>
      <c r="LHD114" s="121"/>
      <c r="LHE114" s="174"/>
      <c r="LHF114" s="175"/>
      <c r="LHG114" s="175"/>
      <c r="LHH114" s="175"/>
      <c r="LHI114" s="4"/>
      <c r="LHJ114" s="4"/>
      <c r="LHK114" s="121"/>
      <c r="LHL114" s="121"/>
      <c r="LHM114" s="174"/>
      <c r="LHN114" s="175"/>
      <c r="LHO114" s="175"/>
      <c r="LHP114" s="175"/>
      <c r="LHQ114" s="4"/>
      <c r="LHR114" s="4"/>
      <c r="LHS114" s="121"/>
      <c r="LHT114" s="121"/>
      <c r="LHU114" s="174"/>
      <c r="LHV114" s="175"/>
      <c r="LHW114" s="175"/>
      <c r="LHX114" s="175"/>
      <c r="LHY114" s="4"/>
      <c r="LHZ114" s="4"/>
      <c r="LIA114" s="121"/>
      <c r="LIB114" s="121"/>
      <c r="LIC114" s="174"/>
      <c r="LID114" s="175"/>
      <c r="LIE114" s="175"/>
      <c r="LIF114" s="175"/>
      <c r="LIG114" s="4"/>
      <c r="LIH114" s="4"/>
      <c r="LII114" s="121"/>
      <c r="LIJ114" s="121"/>
      <c r="LIK114" s="174"/>
      <c r="LIL114" s="175"/>
      <c r="LIM114" s="175"/>
      <c r="LIN114" s="175"/>
      <c r="LIO114" s="4"/>
      <c r="LIP114" s="4"/>
      <c r="LIQ114" s="121"/>
      <c r="LIR114" s="121"/>
      <c r="LIS114" s="174"/>
      <c r="LIT114" s="175"/>
      <c r="LIU114" s="175"/>
      <c r="LIV114" s="175"/>
      <c r="LIW114" s="4"/>
      <c r="LIX114" s="4"/>
      <c r="LIY114" s="121"/>
      <c r="LIZ114" s="121"/>
      <c r="LJA114" s="174"/>
      <c r="LJB114" s="175"/>
      <c r="LJC114" s="175"/>
      <c r="LJD114" s="175"/>
      <c r="LJE114" s="4"/>
      <c r="LJF114" s="4"/>
      <c r="LJG114" s="121"/>
      <c r="LJH114" s="121"/>
      <c r="LJI114" s="174"/>
      <c r="LJJ114" s="175"/>
      <c r="LJK114" s="175"/>
      <c r="LJL114" s="175"/>
      <c r="LJM114" s="4"/>
      <c r="LJN114" s="4"/>
      <c r="LJO114" s="121"/>
      <c r="LJP114" s="121"/>
      <c r="LJQ114" s="174"/>
      <c r="LJR114" s="175"/>
      <c r="LJS114" s="175"/>
      <c r="LJT114" s="175"/>
      <c r="LJU114" s="4"/>
      <c r="LJV114" s="4"/>
      <c r="LJW114" s="121"/>
      <c r="LJX114" s="121"/>
      <c r="LJY114" s="174"/>
      <c r="LJZ114" s="175"/>
      <c r="LKA114" s="175"/>
      <c r="LKB114" s="175"/>
      <c r="LKC114" s="4"/>
      <c r="LKD114" s="4"/>
      <c r="LKE114" s="121"/>
      <c r="LKF114" s="121"/>
      <c r="LKG114" s="174"/>
      <c r="LKH114" s="175"/>
      <c r="LKI114" s="175"/>
      <c r="LKJ114" s="175"/>
      <c r="LKK114" s="4"/>
      <c r="LKL114" s="4"/>
      <c r="LKM114" s="121"/>
      <c r="LKN114" s="121"/>
      <c r="LKO114" s="174"/>
      <c r="LKP114" s="175"/>
      <c r="LKQ114" s="175"/>
      <c r="LKR114" s="175"/>
      <c r="LKS114" s="4"/>
      <c r="LKT114" s="4"/>
      <c r="LKU114" s="121"/>
      <c r="LKV114" s="121"/>
      <c r="LKW114" s="174"/>
      <c r="LKX114" s="175"/>
      <c r="LKY114" s="175"/>
      <c r="LKZ114" s="175"/>
      <c r="LLA114" s="4"/>
      <c r="LLB114" s="4"/>
      <c r="LLC114" s="121"/>
      <c r="LLD114" s="121"/>
      <c r="LLE114" s="174"/>
      <c r="LLF114" s="175"/>
      <c r="LLG114" s="175"/>
      <c r="LLH114" s="175"/>
      <c r="LLI114" s="4"/>
      <c r="LLJ114" s="4"/>
      <c r="LLK114" s="121"/>
      <c r="LLL114" s="121"/>
      <c r="LLM114" s="174"/>
      <c r="LLN114" s="175"/>
      <c r="LLO114" s="175"/>
      <c r="LLP114" s="175"/>
      <c r="LLQ114" s="4"/>
      <c r="LLR114" s="4"/>
      <c r="LLS114" s="121"/>
      <c r="LLT114" s="121"/>
      <c r="LLU114" s="174"/>
      <c r="LLV114" s="175"/>
      <c r="LLW114" s="175"/>
      <c r="LLX114" s="175"/>
      <c r="LLY114" s="4"/>
      <c r="LLZ114" s="4"/>
      <c r="LMA114" s="121"/>
      <c r="LMB114" s="121"/>
      <c r="LMC114" s="174"/>
      <c r="LMD114" s="175"/>
      <c r="LME114" s="175"/>
      <c r="LMF114" s="175"/>
      <c r="LMG114" s="4"/>
      <c r="LMH114" s="4"/>
      <c r="LMI114" s="121"/>
      <c r="LMJ114" s="121"/>
      <c r="LMK114" s="174"/>
      <c r="LML114" s="175"/>
      <c r="LMM114" s="175"/>
      <c r="LMN114" s="175"/>
      <c r="LMO114" s="4"/>
      <c r="LMP114" s="4"/>
      <c r="LMQ114" s="121"/>
      <c r="LMR114" s="121"/>
      <c r="LMS114" s="174"/>
      <c r="LMT114" s="175"/>
      <c r="LMU114" s="175"/>
      <c r="LMV114" s="175"/>
      <c r="LMW114" s="4"/>
      <c r="LMX114" s="4"/>
      <c r="LMY114" s="121"/>
      <c r="LMZ114" s="121"/>
      <c r="LNA114" s="174"/>
      <c r="LNB114" s="175"/>
      <c r="LNC114" s="175"/>
      <c r="LND114" s="175"/>
      <c r="LNE114" s="4"/>
      <c r="LNF114" s="4"/>
      <c r="LNG114" s="121"/>
      <c r="LNH114" s="121"/>
      <c r="LNI114" s="174"/>
      <c r="LNJ114" s="175"/>
      <c r="LNK114" s="175"/>
      <c r="LNL114" s="175"/>
      <c r="LNM114" s="4"/>
      <c r="LNN114" s="4"/>
      <c r="LNO114" s="121"/>
      <c r="LNP114" s="121"/>
      <c r="LNQ114" s="174"/>
      <c r="LNR114" s="175"/>
      <c r="LNS114" s="175"/>
      <c r="LNT114" s="175"/>
      <c r="LNU114" s="4"/>
      <c r="LNV114" s="4"/>
      <c r="LNW114" s="121"/>
      <c r="LNX114" s="121"/>
      <c r="LNY114" s="174"/>
      <c r="LNZ114" s="175"/>
      <c r="LOA114" s="175"/>
      <c r="LOB114" s="175"/>
      <c r="LOC114" s="4"/>
      <c r="LOD114" s="4"/>
      <c r="LOE114" s="121"/>
      <c r="LOF114" s="121"/>
      <c r="LOG114" s="174"/>
      <c r="LOH114" s="175"/>
      <c r="LOI114" s="175"/>
      <c r="LOJ114" s="175"/>
      <c r="LOK114" s="4"/>
      <c r="LOL114" s="4"/>
      <c r="LOM114" s="121"/>
      <c r="LON114" s="121"/>
      <c r="LOO114" s="174"/>
      <c r="LOP114" s="175"/>
      <c r="LOQ114" s="175"/>
      <c r="LOR114" s="175"/>
      <c r="LOS114" s="4"/>
      <c r="LOT114" s="4"/>
      <c r="LOU114" s="121"/>
      <c r="LOV114" s="121"/>
      <c r="LOW114" s="174"/>
      <c r="LOX114" s="175"/>
      <c r="LOY114" s="175"/>
      <c r="LOZ114" s="175"/>
      <c r="LPA114" s="4"/>
      <c r="LPB114" s="4"/>
      <c r="LPC114" s="121"/>
      <c r="LPD114" s="121"/>
      <c r="LPE114" s="174"/>
      <c r="LPF114" s="175"/>
      <c r="LPG114" s="175"/>
      <c r="LPH114" s="175"/>
      <c r="LPI114" s="4"/>
      <c r="LPJ114" s="4"/>
      <c r="LPK114" s="121"/>
      <c r="LPL114" s="121"/>
      <c r="LPM114" s="174"/>
      <c r="LPN114" s="175"/>
      <c r="LPO114" s="175"/>
      <c r="LPP114" s="175"/>
      <c r="LPQ114" s="4"/>
      <c r="LPR114" s="4"/>
      <c r="LPS114" s="121"/>
      <c r="LPT114" s="121"/>
      <c r="LPU114" s="174"/>
      <c r="LPV114" s="175"/>
      <c r="LPW114" s="175"/>
      <c r="LPX114" s="175"/>
      <c r="LPY114" s="4"/>
      <c r="LPZ114" s="4"/>
      <c r="LQA114" s="121"/>
      <c r="LQB114" s="121"/>
      <c r="LQC114" s="174"/>
      <c r="LQD114" s="175"/>
      <c r="LQE114" s="175"/>
      <c r="LQF114" s="175"/>
      <c r="LQG114" s="4"/>
      <c r="LQH114" s="4"/>
      <c r="LQI114" s="121"/>
      <c r="LQJ114" s="121"/>
      <c r="LQK114" s="174"/>
      <c r="LQL114" s="175"/>
      <c r="LQM114" s="175"/>
      <c r="LQN114" s="175"/>
      <c r="LQO114" s="4"/>
      <c r="LQP114" s="4"/>
      <c r="LQQ114" s="121"/>
      <c r="LQR114" s="121"/>
      <c r="LQS114" s="174"/>
      <c r="LQT114" s="175"/>
      <c r="LQU114" s="175"/>
      <c r="LQV114" s="175"/>
      <c r="LQW114" s="4"/>
      <c r="LQX114" s="4"/>
      <c r="LQY114" s="121"/>
      <c r="LQZ114" s="121"/>
      <c r="LRA114" s="174"/>
      <c r="LRB114" s="175"/>
      <c r="LRC114" s="175"/>
      <c r="LRD114" s="175"/>
      <c r="LRE114" s="4"/>
      <c r="LRF114" s="4"/>
      <c r="LRG114" s="121"/>
      <c r="LRH114" s="121"/>
      <c r="LRI114" s="174"/>
      <c r="LRJ114" s="175"/>
      <c r="LRK114" s="175"/>
      <c r="LRL114" s="175"/>
      <c r="LRM114" s="4"/>
      <c r="LRN114" s="4"/>
      <c r="LRO114" s="121"/>
      <c r="LRP114" s="121"/>
      <c r="LRQ114" s="174"/>
      <c r="LRR114" s="175"/>
      <c r="LRS114" s="175"/>
      <c r="LRT114" s="175"/>
      <c r="LRU114" s="4"/>
      <c r="LRV114" s="4"/>
      <c r="LRW114" s="121"/>
      <c r="LRX114" s="121"/>
      <c r="LRY114" s="174"/>
      <c r="LRZ114" s="175"/>
      <c r="LSA114" s="175"/>
      <c r="LSB114" s="175"/>
      <c r="LSC114" s="4"/>
      <c r="LSD114" s="4"/>
      <c r="LSE114" s="121"/>
      <c r="LSF114" s="121"/>
      <c r="LSG114" s="174"/>
      <c r="LSH114" s="175"/>
      <c r="LSI114" s="175"/>
      <c r="LSJ114" s="175"/>
      <c r="LSK114" s="4"/>
      <c r="LSL114" s="4"/>
      <c r="LSM114" s="121"/>
      <c r="LSN114" s="121"/>
      <c r="LSO114" s="174"/>
      <c r="LSP114" s="175"/>
      <c r="LSQ114" s="175"/>
      <c r="LSR114" s="175"/>
      <c r="LSS114" s="4"/>
      <c r="LST114" s="4"/>
      <c r="LSU114" s="121"/>
      <c r="LSV114" s="121"/>
      <c r="LSW114" s="174"/>
      <c r="LSX114" s="175"/>
      <c r="LSY114" s="175"/>
      <c r="LSZ114" s="175"/>
      <c r="LTA114" s="4"/>
      <c r="LTB114" s="4"/>
      <c r="LTC114" s="121"/>
      <c r="LTD114" s="121"/>
      <c r="LTE114" s="174"/>
      <c r="LTF114" s="175"/>
      <c r="LTG114" s="175"/>
      <c r="LTH114" s="175"/>
      <c r="LTI114" s="4"/>
      <c r="LTJ114" s="4"/>
      <c r="LTK114" s="121"/>
      <c r="LTL114" s="121"/>
      <c r="LTM114" s="174"/>
      <c r="LTN114" s="175"/>
      <c r="LTO114" s="175"/>
      <c r="LTP114" s="175"/>
      <c r="LTQ114" s="4"/>
      <c r="LTR114" s="4"/>
      <c r="LTS114" s="121"/>
      <c r="LTT114" s="121"/>
      <c r="LTU114" s="174"/>
      <c r="LTV114" s="175"/>
      <c r="LTW114" s="175"/>
      <c r="LTX114" s="175"/>
      <c r="LTY114" s="4"/>
      <c r="LTZ114" s="4"/>
      <c r="LUA114" s="121"/>
      <c r="LUB114" s="121"/>
      <c r="LUC114" s="174"/>
      <c r="LUD114" s="175"/>
      <c r="LUE114" s="175"/>
      <c r="LUF114" s="175"/>
      <c r="LUG114" s="4"/>
      <c r="LUH114" s="4"/>
      <c r="LUI114" s="121"/>
      <c r="LUJ114" s="121"/>
      <c r="LUK114" s="174"/>
      <c r="LUL114" s="175"/>
      <c r="LUM114" s="175"/>
      <c r="LUN114" s="175"/>
      <c r="LUO114" s="4"/>
      <c r="LUP114" s="4"/>
      <c r="LUQ114" s="121"/>
      <c r="LUR114" s="121"/>
      <c r="LUS114" s="174"/>
      <c r="LUT114" s="175"/>
      <c r="LUU114" s="175"/>
      <c r="LUV114" s="175"/>
      <c r="LUW114" s="4"/>
      <c r="LUX114" s="4"/>
      <c r="LUY114" s="121"/>
      <c r="LUZ114" s="121"/>
      <c r="LVA114" s="174"/>
      <c r="LVB114" s="175"/>
      <c r="LVC114" s="175"/>
      <c r="LVD114" s="175"/>
      <c r="LVE114" s="4"/>
      <c r="LVF114" s="4"/>
      <c r="LVG114" s="121"/>
      <c r="LVH114" s="121"/>
      <c r="LVI114" s="174"/>
      <c r="LVJ114" s="175"/>
      <c r="LVK114" s="175"/>
      <c r="LVL114" s="175"/>
      <c r="LVM114" s="4"/>
      <c r="LVN114" s="4"/>
      <c r="LVO114" s="121"/>
      <c r="LVP114" s="121"/>
      <c r="LVQ114" s="174"/>
      <c r="LVR114" s="175"/>
      <c r="LVS114" s="175"/>
      <c r="LVT114" s="175"/>
      <c r="LVU114" s="4"/>
      <c r="LVV114" s="4"/>
      <c r="LVW114" s="121"/>
      <c r="LVX114" s="121"/>
      <c r="LVY114" s="174"/>
      <c r="LVZ114" s="175"/>
      <c r="LWA114" s="175"/>
      <c r="LWB114" s="175"/>
      <c r="LWC114" s="4"/>
      <c r="LWD114" s="4"/>
      <c r="LWE114" s="121"/>
      <c r="LWF114" s="121"/>
      <c r="LWG114" s="174"/>
      <c r="LWH114" s="175"/>
      <c r="LWI114" s="175"/>
      <c r="LWJ114" s="175"/>
      <c r="LWK114" s="4"/>
      <c r="LWL114" s="4"/>
      <c r="LWM114" s="121"/>
      <c r="LWN114" s="121"/>
      <c r="LWO114" s="174"/>
      <c r="LWP114" s="175"/>
      <c r="LWQ114" s="175"/>
      <c r="LWR114" s="175"/>
      <c r="LWS114" s="4"/>
      <c r="LWT114" s="4"/>
      <c r="LWU114" s="121"/>
      <c r="LWV114" s="121"/>
      <c r="LWW114" s="174"/>
      <c r="LWX114" s="175"/>
      <c r="LWY114" s="175"/>
      <c r="LWZ114" s="175"/>
      <c r="LXA114" s="4"/>
      <c r="LXB114" s="4"/>
      <c r="LXC114" s="121"/>
      <c r="LXD114" s="121"/>
      <c r="LXE114" s="174"/>
      <c r="LXF114" s="175"/>
      <c r="LXG114" s="175"/>
      <c r="LXH114" s="175"/>
      <c r="LXI114" s="4"/>
      <c r="LXJ114" s="4"/>
      <c r="LXK114" s="121"/>
      <c r="LXL114" s="121"/>
      <c r="LXM114" s="174"/>
      <c r="LXN114" s="175"/>
      <c r="LXO114" s="175"/>
      <c r="LXP114" s="175"/>
      <c r="LXQ114" s="4"/>
      <c r="LXR114" s="4"/>
      <c r="LXS114" s="121"/>
      <c r="LXT114" s="121"/>
      <c r="LXU114" s="174"/>
      <c r="LXV114" s="175"/>
      <c r="LXW114" s="175"/>
      <c r="LXX114" s="175"/>
      <c r="LXY114" s="4"/>
      <c r="LXZ114" s="4"/>
      <c r="LYA114" s="121"/>
      <c r="LYB114" s="121"/>
      <c r="LYC114" s="174"/>
      <c r="LYD114" s="175"/>
      <c r="LYE114" s="175"/>
      <c r="LYF114" s="175"/>
      <c r="LYG114" s="4"/>
      <c r="LYH114" s="4"/>
      <c r="LYI114" s="121"/>
      <c r="LYJ114" s="121"/>
      <c r="LYK114" s="174"/>
      <c r="LYL114" s="175"/>
      <c r="LYM114" s="175"/>
      <c r="LYN114" s="175"/>
      <c r="LYO114" s="4"/>
      <c r="LYP114" s="4"/>
      <c r="LYQ114" s="121"/>
      <c r="LYR114" s="121"/>
      <c r="LYS114" s="174"/>
      <c r="LYT114" s="175"/>
      <c r="LYU114" s="175"/>
      <c r="LYV114" s="175"/>
      <c r="LYW114" s="4"/>
      <c r="LYX114" s="4"/>
      <c r="LYY114" s="121"/>
      <c r="LYZ114" s="121"/>
      <c r="LZA114" s="174"/>
      <c r="LZB114" s="175"/>
      <c r="LZC114" s="175"/>
      <c r="LZD114" s="175"/>
      <c r="LZE114" s="4"/>
      <c r="LZF114" s="4"/>
      <c r="LZG114" s="121"/>
      <c r="LZH114" s="121"/>
      <c r="LZI114" s="174"/>
      <c r="LZJ114" s="175"/>
      <c r="LZK114" s="175"/>
      <c r="LZL114" s="175"/>
      <c r="LZM114" s="4"/>
      <c r="LZN114" s="4"/>
      <c r="LZO114" s="121"/>
      <c r="LZP114" s="121"/>
      <c r="LZQ114" s="174"/>
      <c r="LZR114" s="175"/>
      <c r="LZS114" s="175"/>
      <c r="LZT114" s="175"/>
      <c r="LZU114" s="4"/>
      <c r="LZV114" s="4"/>
      <c r="LZW114" s="121"/>
      <c r="LZX114" s="121"/>
      <c r="LZY114" s="174"/>
      <c r="LZZ114" s="175"/>
      <c r="MAA114" s="175"/>
      <c r="MAB114" s="175"/>
      <c r="MAC114" s="4"/>
      <c r="MAD114" s="4"/>
      <c r="MAE114" s="121"/>
      <c r="MAF114" s="121"/>
      <c r="MAG114" s="174"/>
      <c r="MAH114" s="175"/>
      <c r="MAI114" s="175"/>
      <c r="MAJ114" s="175"/>
      <c r="MAK114" s="4"/>
      <c r="MAL114" s="4"/>
      <c r="MAM114" s="121"/>
      <c r="MAN114" s="121"/>
      <c r="MAO114" s="174"/>
      <c r="MAP114" s="175"/>
      <c r="MAQ114" s="175"/>
      <c r="MAR114" s="175"/>
      <c r="MAS114" s="4"/>
      <c r="MAT114" s="4"/>
      <c r="MAU114" s="121"/>
      <c r="MAV114" s="121"/>
      <c r="MAW114" s="174"/>
      <c r="MAX114" s="175"/>
      <c r="MAY114" s="175"/>
      <c r="MAZ114" s="175"/>
      <c r="MBA114" s="4"/>
      <c r="MBB114" s="4"/>
      <c r="MBC114" s="121"/>
      <c r="MBD114" s="121"/>
      <c r="MBE114" s="174"/>
      <c r="MBF114" s="175"/>
      <c r="MBG114" s="175"/>
      <c r="MBH114" s="175"/>
      <c r="MBI114" s="4"/>
      <c r="MBJ114" s="4"/>
      <c r="MBK114" s="121"/>
      <c r="MBL114" s="121"/>
      <c r="MBM114" s="174"/>
      <c r="MBN114" s="175"/>
      <c r="MBO114" s="175"/>
      <c r="MBP114" s="175"/>
      <c r="MBQ114" s="4"/>
      <c r="MBR114" s="4"/>
      <c r="MBS114" s="121"/>
      <c r="MBT114" s="121"/>
      <c r="MBU114" s="174"/>
      <c r="MBV114" s="175"/>
      <c r="MBW114" s="175"/>
      <c r="MBX114" s="175"/>
      <c r="MBY114" s="4"/>
      <c r="MBZ114" s="4"/>
      <c r="MCA114" s="121"/>
      <c r="MCB114" s="121"/>
      <c r="MCC114" s="174"/>
      <c r="MCD114" s="175"/>
      <c r="MCE114" s="175"/>
      <c r="MCF114" s="175"/>
      <c r="MCG114" s="4"/>
      <c r="MCH114" s="4"/>
      <c r="MCI114" s="121"/>
      <c r="MCJ114" s="121"/>
      <c r="MCK114" s="174"/>
      <c r="MCL114" s="175"/>
      <c r="MCM114" s="175"/>
      <c r="MCN114" s="175"/>
      <c r="MCO114" s="4"/>
      <c r="MCP114" s="4"/>
      <c r="MCQ114" s="121"/>
      <c r="MCR114" s="121"/>
      <c r="MCS114" s="174"/>
      <c r="MCT114" s="175"/>
      <c r="MCU114" s="175"/>
      <c r="MCV114" s="175"/>
      <c r="MCW114" s="4"/>
      <c r="MCX114" s="4"/>
      <c r="MCY114" s="121"/>
      <c r="MCZ114" s="121"/>
      <c r="MDA114" s="174"/>
      <c r="MDB114" s="175"/>
      <c r="MDC114" s="175"/>
      <c r="MDD114" s="175"/>
      <c r="MDE114" s="4"/>
      <c r="MDF114" s="4"/>
      <c r="MDG114" s="121"/>
      <c r="MDH114" s="121"/>
      <c r="MDI114" s="174"/>
      <c r="MDJ114" s="175"/>
      <c r="MDK114" s="175"/>
      <c r="MDL114" s="175"/>
      <c r="MDM114" s="4"/>
      <c r="MDN114" s="4"/>
      <c r="MDO114" s="121"/>
      <c r="MDP114" s="121"/>
      <c r="MDQ114" s="174"/>
      <c r="MDR114" s="175"/>
      <c r="MDS114" s="175"/>
      <c r="MDT114" s="175"/>
      <c r="MDU114" s="4"/>
      <c r="MDV114" s="4"/>
      <c r="MDW114" s="121"/>
      <c r="MDX114" s="121"/>
      <c r="MDY114" s="174"/>
      <c r="MDZ114" s="175"/>
      <c r="MEA114" s="175"/>
      <c r="MEB114" s="175"/>
      <c r="MEC114" s="4"/>
      <c r="MED114" s="4"/>
      <c r="MEE114" s="121"/>
      <c r="MEF114" s="121"/>
      <c r="MEG114" s="174"/>
      <c r="MEH114" s="175"/>
      <c r="MEI114" s="175"/>
      <c r="MEJ114" s="175"/>
      <c r="MEK114" s="4"/>
      <c r="MEL114" s="4"/>
      <c r="MEM114" s="121"/>
      <c r="MEN114" s="121"/>
      <c r="MEO114" s="174"/>
      <c r="MEP114" s="175"/>
      <c r="MEQ114" s="175"/>
      <c r="MER114" s="175"/>
      <c r="MES114" s="4"/>
      <c r="MET114" s="4"/>
      <c r="MEU114" s="121"/>
      <c r="MEV114" s="121"/>
      <c r="MEW114" s="174"/>
      <c r="MEX114" s="175"/>
      <c r="MEY114" s="175"/>
      <c r="MEZ114" s="175"/>
      <c r="MFA114" s="4"/>
      <c r="MFB114" s="4"/>
      <c r="MFC114" s="121"/>
      <c r="MFD114" s="121"/>
      <c r="MFE114" s="174"/>
      <c r="MFF114" s="175"/>
      <c r="MFG114" s="175"/>
      <c r="MFH114" s="175"/>
      <c r="MFI114" s="4"/>
      <c r="MFJ114" s="4"/>
      <c r="MFK114" s="121"/>
      <c r="MFL114" s="121"/>
      <c r="MFM114" s="174"/>
      <c r="MFN114" s="175"/>
      <c r="MFO114" s="175"/>
      <c r="MFP114" s="175"/>
      <c r="MFQ114" s="4"/>
      <c r="MFR114" s="4"/>
      <c r="MFS114" s="121"/>
      <c r="MFT114" s="121"/>
      <c r="MFU114" s="174"/>
      <c r="MFV114" s="175"/>
      <c r="MFW114" s="175"/>
      <c r="MFX114" s="175"/>
      <c r="MFY114" s="4"/>
      <c r="MFZ114" s="4"/>
      <c r="MGA114" s="121"/>
      <c r="MGB114" s="121"/>
      <c r="MGC114" s="174"/>
      <c r="MGD114" s="175"/>
      <c r="MGE114" s="175"/>
      <c r="MGF114" s="175"/>
      <c r="MGG114" s="4"/>
      <c r="MGH114" s="4"/>
      <c r="MGI114" s="121"/>
      <c r="MGJ114" s="121"/>
      <c r="MGK114" s="174"/>
      <c r="MGL114" s="175"/>
      <c r="MGM114" s="175"/>
      <c r="MGN114" s="175"/>
      <c r="MGO114" s="4"/>
      <c r="MGP114" s="4"/>
      <c r="MGQ114" s="121"/>
      <c r="MGR114" s="121"/>
      <c r="MGS114" s="174"/>
      <c r="MGT114" s="175"/>
      <c r="MGU114" s="175"/>
      <c r="MGV114" s="175"/>
      <c r="MGW114" s="4"/>
      <c r="MGX114" s="4"/>
      <c r="MGY114" s="121"/>
      <c r="MGZ114" s="121"/>
      <c r="MHA114" s="174"/>
      <c r="MHB114" s="175"/>
      <c r="MHC114" s="175"/>
      <c r="MHD114" s="175"/>
      <c r="MHE114" s="4"/>
      <c r="MHF114" s="4"/>
      <c r="MHG114" s="121"/>
      <c r="MHH114" s="121"/>
      <c r="MHI114" s="174"/>
      <c r="MHJ114" s="175"/>
      <c r="MHK114" s="175"/>
      <c r="MHL114" s="175"/>
      <c r="MHM114" s="4"/>
      <c r="MHN114" s="4"/>
      <c r="MHO114" s="121"/>
      <c r="MHP114" s="121"/>
      <c r="MHQ114" s="174"/>
      <c r="MHR114" s="175"/>
      <c r="MHS114" s="175"/>
      <c r="MHT114" s="175"/>
      <c r="MHU114" s="4"/>
      <c r="MHV114" s="4"/>
      <c r="MHW114" s="121"/>
      <c r="MHX114" s="121"/>
      <c r="MHY114" s="174"/>
      <c r="MHZ114" s="175"/>
      <c r="MIA114" s="175"/>
      <c r="MIB114" s="175"/>
      <c r="MIC114" s="4"/>
      <c r="MID114" s="4"/>
      <c r="MIE114" s="121"/>
      <c r="MIF114" s="121"/>
      <c r="MIG114" s="174"/>
      <c r="MIH114" s="175"/>
      <c r="MII114" s="175"/>
      <c r="MIJ114" s="175"/>
      <c r="MIK114" s="4"/>
      <c r="MIL114" s="4"/>
      <c r="MIM114" s="121"/>
      <c r="MIN114" s="121"/>
      <c r="MIO114" s="174"/>
      <c r="MIP114" s="175"/>
      <c r="MIQ114" s="175"/>
      <c r="MIR114" s="175"/>
      <c r="MIS114" s="4"/>
      <c r="MIT114" s="4"/>
      <c r="MIU114" s="121"/>
      <c r="MIV114" s="121"/>
      <c r="MIW114" s="174"/>
      <c r="MIX114" s="175"/>
      <c r="MIY114" s="175"/>
      <c r="MIZ114" s="175"/>
      <c r="MJA114" s="4"/>
      <c r="MJB114" s="4"/>
      <c r="MJC114" s="121"/>
      <c r="MJD114" s="121"/>
      <c r="MJE114" s="174"/>
      <c r="MJF114" s="175"/>
      <c r="MJG114" s="175"/>
      <c r="MJH114" s="175"/>
      <c r="MJI114" s="4"/>
      <c r="MJJ114" s="4"/>
      <c r="MJK114" s="121"/>
      <c r="MJL114" s="121"/>
      <c r="MJM114" s="174"/>
      <c r="MJN114" s="175"/>
      <c r="MJO114" s="175"/>
      <c r="MJP114" s="175"/>
      <c r="MJQ114" s="4"/>
      <c r="MJR114" s="4"/>
      <c r="MJS114" s="121"/>
      <c r="MJT114" s="121"/>
      <c r="MJU114" s="174"/>
      <c r="MJV114" s="175"/>
      <c r="MJW114" s="175"/>
      <c r="MJX114" s="175"/>
      <c r="MJY114" s="4"/>
      <c r="MJZ114" s="4"/>
      <c r="MKA114" s="121"/>
      <c r="MKB114" s="121"/>
      <c r="MKC114" s="174"/>
      <c r="MKD114" s="175"/>
      <c r="MKE114" s="175"/>
      <c r="MKF114" s="175"/>
      <c r="MKG114" s="4"/>
      <c r="MKH114" s="4"/>
      <c r="MKI114" s="121"/>
      <c r="MKJ114" s="121"/>
      <c r="MKK114" s="174"/>
      <c r="MKL114" s="175"/>
      <c r="MKM114" s="175"/>
      <c r="MKN114" s="175"/>
      <c r="MKO114" s="4"/>
      <c r="MKP114" s="4"/>
      <c r="MKQ114" s="121"/>
      <c r="MKR114" s="121"/>
      <c r="MKS114" s="174"/>
      <c r="MKT114" s="175"/>
      <c r="MKU114" s="175"/>
      <c r="MKV114" s="175"/>
      <c r="MKW114" s="4"/>
      <c r="MKX114" s="4"/>
      <c r="MKY114" s="121"/>
      <c r="MKZ114" s="121"/>
      <c r="MLA114" s="174"/>
      <c r="MLB114" s="175"/>
      <c r="MLC114" s="175"/>
      <c r="MLD114" s="175"/>
      <c r="MLE114" s="4"/>
      <c r="MLF114" s="4"/>
      <c r="MLG114" s="121"/>
      <c r="MLH114" s="121"/>
      <c r="MLI114" s="174"/>
      <c r="MLJ114" s="175"/>
      <c r="MLK114" s="175"/>
      <c r="MLL114" s="175"/>
      <c r="MLM114" s="4"/>
      <c r="MLN114" s="4"/>
      <c r="MLO114" s="121"/>
      <c r="MLP114" s="121"/>
      <c r="MLQ114" s="174"/>
      <c r="MLR114" s="175"/>
      <c r="MLS114" s="175"/>
      <c r="MLT114" s="175"/>
      <c r="MLU114" s="4"/>
      <c r="MLV114" s="4"/>
      <c r="MLW114" s="121"/>
      <c r="MLX114" s="121"/>
      <c r="MLY114" s="174"/>
      <c r="MLZ114" s="175"/>
      <c r="MMA114" s="175"/>
      <c r="MMB114" s="175"/>
      <c r="MMC114" s="4"/>
      <c r="MMD114" s="4"/>
      <c r="MME114" s="121"/>
      <c r="MMF114" s="121"/>
      <c r="MMG114" s="174"/>
      <c r="MMH114" s="175"/>
      <c r="MMI114" s="175"/>
      <c r="MMJ114" s="175"/>
      <c r="MMK114" s="4"/>
      <c r="MML114" s="4"/>
      <c r="MMM114" s="121"/>
      <c r="MMN114" s="121"/>
      <c r="MMO114" s="174"/>
      <c r="MMP114" s="175"/>
      <c r="MMQ114" s="175"/>
      <c r="MMR114" s="175"/>
      <c r="MMS114" s="4"/>
      <c r="MMT114" s="4"/>
      <c r="MMU114" s="121"/>
      <c r="MMV114" s="121"/>
      <c r="MMW114" s="174"/>
      <c r="MMX114" s="175"/>
      <c r="MMY114" s="175"/>
      <c r="MMZ114" s="175"/>
      <c r="MNA114" s="4"/>
      <c r="MNB114" s="4"/>
      <c r="MNC114" s="121"/>
      <c r="MND114" s="121"/>
      <c r="MNE114" s="174"/>
      <c r="MNF114" s="175"/>
      <c r="MNG114" s="175"/>
      <c r="MNH114" s="175"/>
      <c r="MNI114" s="4"/>
      <c r="MNJ114" s="4"/>
      <c r="MNK114" s="121"/>
      <c r="MNL114" s="121"/>
      <c r="MNM114" s="174"/>
      <c r="MNN114" s="175"/>
      <c r="MNO114" s="175"/>
      <c r="MNP114" s="175"/>
      <c r="MNQ114" s="4"/>
      <c r="MNR114" s="4"/>
      <c r="MNS114" s="121"/>
      <c r="MNT114" s="121"/>
      <c r="MNU114" s="174"/>
      <c r="MNV114" s="175"/>
      <c r="MNW114" s="175"/>
      <c r="MNX114" s="175"/>
      <c r="MNY114" s="4"/>
      <c r="MNZ114" s="4"/>
      <c r="MOA114" s="121"/>
      <c r="MOB114" s="121"/>
      <c r="MOC114" s="174"/>
      <c r="MOD114" s="175"/>
      <c r="MOE114" s="175"/>
      <c r="MOF114" s="175"/>
      <c r="MOG114" s="4"/>
      <c r="MOH114" s="4"/>
      <c r="MOI114" s="121"/>
      <c r="MOJ114" s="121"/>
      <c r="MOK114" s="174"/>
      <c r="MOL114" s="175"/>
      <c r="MOM114" s="175"/>
      <c r="MON114" s="175"/>
      <c r="MOO114" s="4"/>
      <c r="MOP114" s="4"/>
      <c r="MOQ114" s="121"/>
      <c r="MOR114" s="121"/>
      <c r="MOS114" s="174"/>
      <c r="MOT114" s="175"/>
      <c r="MOU114" s="175"/>
      <c r="MOV114" s="175"/>
      <c r="MOW114" s="4"/>
      <c r="MOX114" s="4"/>
      <c r="MOY114" s="121"/>
      <c r="MOZ114" s="121"/>
      <c r="MPA114" s="174"/>
      <c r="MPB114" s="175"/>
      <c r="MPC114" s="175"/>
      <c r="MPD114" s="175"/>
      <c r="MPE114" s="4"/>
      <c r="MPF114" s="4"/>
      <c r="MPG114" s="121"/>
      <c r="MPH114" s="121"/>
      <c r="MPI114" s="174"/>
      <c r="MPJ114" s="175"/>
      <c r="MPK114" s="175"/>
      <c r="MPL114" s="175"/>
      <c r="MPM114" s="4"/>
      <c r="MPN114" s="4"/>
      <c r="MPO114" s="121"/>
      <c r="MPP114" s="121"/>
      <c r="MPQ114" s="174"/>
      <c r="MPR114" s="175"/>
      <c r="MPS114" s="175"/>
      <c r="MPT114" s="175"/>
      <c r="MPU114" s="4"/>
      <c r="MPV114" s="4"/>
      <c r="MPW114" s="121"/>
      <c r="MPX114" s="121"/>
      <c r="MPY114" s="174"/>
      <c r="MPZ114" s="175"/>
      <c r="MQA114" s="175"/>
      <c r="MQB114" s="175"/>
      <c r="MQC114" s="4"/>
      <c r="MQD114" s="4"/>
      <c r="MQE114" s="121"/>
      <c r="MQF114" s="121"/>
      <c r="MQG114" s="174"/>
      <c r="MQH114" s="175"/>
      <c r="MQI114" s="175"/>
      <c r="MQJ114" s="175"/>
      <c r="MQK114" s="4"/>
      <c r="MQL114" s="4"/>
      <c r="MQM114" s="121"/>
      <c r="MQN114" s="121"/>
      <c r="MQO114" s="174"/>
      <c r="MQP114" s="175"/>
      <c r="MQQ114" s="175"/>
      <c r="MQR114" s="175"/>
      <c r="MQS114" s="4"/>
      <c r="MQT114" s="4"/>
      <c r="MQU114" s="121"/>
      <c r="MQV114" s="121"/>
      <c r="MQW114" s="174"/>
      <c r="MQX114" s="175"/>
      <c r="MQY114" s="175"/>
      <c r="MQZ114" s="175"/>
      <c r="MRA114" s="4"/>
      <c r="MRB114" s="4"/>
      <c r="MRC114" s="121"/>
      <c r="MRD114" s="121"/>
      <c r="MRE114" s="174"/>
      <c r="MRF114" s="175"/>
      <c r="MRG114" s="175"/>
      <c r="MRH114" s="175"/>
      <c r="MRI114" s="4"/>
      <c r="MRJ114" s="4"/>
      <c r="MRK114" s="121"/>
      <c r="MRL114" s="121"/>
      <c r="MRM114" s="174"/>
      <c r="MRN114" s="175"/>
      <c r="MRO114" s="175"/>
      <c r="MRP114" s="175"/>
      <c r="MRQ114" s="4"/>
      <c r="MRR114" s="4"/>
      <c r="MRS114" s="121"/>
      <c r="MRT114" s="121"/>
      <c r="MRU114" s="174"/>
      <c r="MRV114" s="175"/>
      <c r="MRW114" s="175"/>
      <c r="MRX114" s="175"/>
      <c r="MRY114" s="4"/>
      <c r="MRZ114" s="4"/>
      <c r="MSA114" s="121"/>
      <c r="MSB114" s="121"/>
      <c r="MSC114" s="174"/>
      <c r="MSD114" s="175"/>
      <c r="MSE114" s="175"/>
      <c r="MSF114" s="175"/>
      <c r="MSG114" s="4"/>
      <c r="MSH114" s="4"/>
      <c r="MSI114" s="121"/>
      <c r="MSJ114" s="121"/>
      <c r="MSK114" s="174"/>
      <c r="MSL114" s="175"/>
      <c r="MSM114" s="175"/>
      <c r="MSN114" s="175"/>
      <c r="MSO114" s="4"/>
      <c r="MSP114" s="4"/>
      <c r="MSQ114" s="121"/>
      <c r="MSR114" s="121"/>
      <c r="MSS114" s="174"/>
      <c r="MST114" s="175"/>
      <c r="MSU114" s="175"/>
      <c r="MSV114" s="175"/>
      <c r="MSW114" s="4"/>
      <c r="MSX114" s="4"/>
      <c r="MSY114" s="121"/>
      <c r="MSZ114" s="121"/>
      <c r="MTA114" s="174"/>
      <c r="MTB114" s="175"/>
      <c r="MTC114" s="175"/>
      <c r="MTD114" s="175"/>
      <c r="MTE114" s="4"/>
      <c r="MTF114" s="4"/>
      <c r="MTG114" s="121"/>
      <c r="MTH114" s="121"/>
      <c r="MTI114" s="174"/>
      <c r="MTJ114" s="175"/>
      <c r="MTK114" s="175"/>
      <c r="MTL114" s="175"/>
      <c r="MTM114" s="4"/>
      <c r="MTN114" s="4"/>
      <c r="MTO114" s="121"/>
      <c r="MTP114" s="121"/>
      <c r="MTQ114" s="174"/>
      <c r="MTR114" s="175"/>
      <c r="MTS114" s="175"/>
      <c r="MTT114" s="175"/>
      <c r="MTU114" s="4"/>
      <c r="MTV114" s="4"/>
      <c r="MTW114" s="121"/>
      <c r="MTX114" s="121"/>
      <c r="MTY114" s="174"/>
      <c r="MTZ114" s="175"/>
      <c r="MUA114" s="175"/>
      <c r="MUB114" s="175"/>
      <c r="MUC114" s="4"/>
      <c r="MUD114" s="4"/>
      <c r="MUE114" s="121"/>
      <c r="MUF114" s="121"/>
      <c r="MUG114" s="174"/>
      <c r="MUH114" s="175"/>
      <c r="MUI114" s="175"/>
      <c r="MUJ114" s="175"/>
      <c r="MUK114" s="4"/>
      <c r="MUL114" s="4"/>
      <c r="MUM114" s="121"/>
      <c r="MUN114" s="121"/>
      <c r="MUO114" s="174"/>
      <c r="MUP114" s="175"/>
      <c r="MUQ114" s="175"/>
      <c r="MUR114" s="175"/>
      <c r="MUS114" s="4"/>
      <c r="MUT114" s="4"/>
      <c r="MUU114" s="121"/>
      <c r="MUV114" s="121"/>
      <c r="MUW114" s="174"/>
      <c r="MUX114" s="175"/>
      <c r="MUY114" s="175"/>
      <c r="MUZ114" s="175"/>
      <c r="MVA114" s="4"/>
      <c r="MVB114" s="4"/>
      <c r="MVC114" s="121"/>
      <c r="MVD114" s="121"/>
      <c r="MVE114" s="174"/>
      <c r="MVF114" s="175"/>
      <c r="MVG114" s="175"/>
      <c r="MVH114" s="175"/>
      <c r="MVI114" s="4"/>
      <c r="MVJ114" s="4"/>
      <c r="MVK114" s="121"/>
      <c r="MVL114" s="121"/>
      <c r="MVM114" s="174"/>
      <c r="MVN114" s="175"/>
      <c r="MVO114" s="175"/>
      <c r="MVP114" s="175"/>
      <c r="MVQ114" s="4"/>
      <c r="MVR114" s="4"/>
      <c r="MVS114" s="121"/>
      <c r="MVT114" s="121"/>
      <c r="MVU114" s="174"/>
      <c r="MVV114" s="175"/>
      <c r="MVW114" s="175"/>
      <c r="MVX114" s="175"/>
      <c r="MVY114" s="4"/>
      <c r="MVZ114" s="4"/>
      <c r="MWA114" s="121"/>
      <c r="MWB114" s="121"/>
      <c r="MWC114" s="174"/>
      <c r="MWD114" s="175"/>
      <c r="MWE114" s="175"/>
      <c r="MWF114" s="175"/>
      <c r="MWG114" s="4"/>
      <c r="MWH114" s="4"/>
      <c r="MWI114" s="121"/>
      <c r="MWJ114" s="121"/>
      <c r="MWK114" s="174"/>
      <c r="MWL114" s="175"/>
      <c r="MWM114" s="175"/>
      <c r="MWN114" s="175"/>
      <c r="MWO114" s="4"/>
      <c r="MWP114" s="4"/>
      <c r="MWQ114" s="121"/>
      <c r="MWR114" s="121"/>
      <c r="MWS114" s="174"/>
      <c r="MWT114" s="175"/>
      <c r="MWU114" s="175"/>
      <c r="MWV114" s="175"/>
      <c r="MWW114" s="4"/>
      <c r="MWX114" s="4"/>
      <c r="MWY114" s="121"/>
      <c r="MWZ114" s="121"/>
      <c r="MXA114" s="174"/>
      <c r="MXB114" s="175"/>
      <c r="MXC114" s="175"/>
      <c r="MXD114" s="175"/>
      <c r="MXE114" s="4"/>
      <c r="MXF114" s="4"/>
      <c r="MXG114" s="121"/>
      <c r="MXH114" s="121"/>
      <c r="MXI114" s="174"/>
      <c r="MXJ114" s="175"/>
      <c r="MXK114" s="175"/>
      <c r="MXL114" s="175"/>
      <c r="MXM114" s="4"/>
      <c r="MXN114" s="4"/>
      <c r="MXO114" s="121"/>
      <c r="MXP114" s="121"/>
      <c r="MXQ114" s="174"/>
      <c r="MXR114" s="175"/>
      <c r="MXS114" s="175"/>
      <c r="MXT114" s="175"/>
      <c r="MXU114" s="4"/>
      <c r="MXV114" s="4"/>
      <c r="MXW114" s="121"/>
      <c r="MXX114" s="121"/>
      <c r="MXY114" s="174"/>
      <c r="MXZ114" s="175"/>
      <c r="MYA114" s="175"/>
      <c r="MYB114" s="175"/>
      <c r="MYC114" s="4"/>
      <c r="MYD114" s="4"/>
      <c r="MYE114" s="121"/>
      <c r="MYF114" s="121"/>
      <c r="MYG114" s="174"/>
      <c r="MYH114" s="175"/>
      <c r="MYI114" s="175"/>
      <c r="MYJ114" s="175"/>
      <c r="MYK114" s="4"/>
      <c r="MYL114" s="4"/>
      <c r="MYM114" s="121"/>
      <c r="MYN114" s="121"/>
      <c r="MYO114" s="174"/>
      <c r="MYP114" s="175"/>
      <c r="MYQ114" s="175"/>
      <c r="MYR114" s="175"/>
      <c r="MYS114" s="4"/>
      <c r="MYT114" s="4"/>
      <c r="MYU114" s="121"/>
      <c r="MYV114" s="121"/>
      <c r="MYW114" s="174"/>
      <c r="MYX114" s="175"/>
      <c r="MYY114" s="175"/>
      <c r="MYZ114" s="175"/>
      <c r="MZA114" s="4"/>
      <c r="MZB114" s="4"/>
      <c r="MZC114" s="121"/>
      <c r="MZD114" s="121"/>
      <c r="MZE114" s="174"/>
      <c r="MZF114" s="175"/>
      <c r="MZG114" s="175"/>
      <c r="MZH114" s="175"/>
      <c r="MZI114" s="4"/>
      <c r="MZJ114" s="4"/>
      <c r="MZK114" s="121"/>
      <c r="MZL114" s="121"/>
      <c r="MZM114" s="174"/>
      <c r="MZN114" s="175"/>
      <c r="MZO114" s="175"/>
      <c r="MZP114" s="175"/>
      <c r="MZQ114" s="4"/>
      <c r="MZR114" s="4"/>
      <c r="MZS114" s="121"/>
      <c r="MZT114" s="121"/>
      <c r="MZU114" s="174"/>
      <c r="MZV114" s="175"/>
      <c r="MZW114" s="175"/>
      <c r="MZX114" s="175"/>
      <c r="MZY114" s="4"/>
      <c r="MZZ114" s="4"/>
      <c r="NAA114" s="121"/>
      <c r="NAB114" s="121"/>
      <c r="NAC114" s="174"/>
      <c r="NAD114" s="175"/>
      <c r="NAE114" s="175"/>
      <c r="NAF114" s="175"/>
      <c r="NAG114" s="4"/>
      <c r="NAH114" s="4"/>
      <c r="NAI114" s="121"/>
      <c r="NAJ114" s="121"/>
      <c r="NAK114" s="174"/>
      <c r="NAL114" s="175"/>
      <c r="NAM114" s="175"/>
      <c r="NAN114" s="175"/>
      <c r="NAO114" s="4"/>
      <c r="NAP114" s="4"/>
      <c r="NAQ114" s="121"/>
      <c r="NAR114" s="121"/>
      <c r="NAS114" s="174"/>
      <c r="NAT114" s="175"/>
      <c r="NAU114" s="175"/>
      <c r="NAV114" s="175"/>
      <c r="NAW114" s="4"/>
      <c r="NAX114" s="4"/>
      <c r="NAY114" s="121"/>
      <c r="NAZ114" s="121"/>
      <c r="NBA114" s="174"/>
      <c r="NBB114" s="175"/>
      <c r="NBC114" s="175"/>
      <c r="NBD114" s="175"/>
      <c r="NBE114" s="4"/>
      <c r="NBF114" s="4"/>
      <c r="NBG114" s="121"/>
      <c r="NBH114" s="121"/>
      <c r="NBI114" s="174"/>
      <c r="NBJ114" s="175"/>
      <c r="NBK114" s="175"/>
      <c r="NBL114" s="175"/>
      <c r="NBM114" s="4"/>
      <c r="NBN114" s="4"/>
      <c r="NBO114" s="121"/>
      <c r="NBP114" s="121"/>
      <c r="NBQ114" s="174"/>
      <c r="NBR114" s="175"/>
      <c r="NBS114" s="175"/>
      <c r="NBT114" s="175"/>
      <c r="NBU114" s="4"/>
      <c r="NBV114" s="4"/>
      <c r="NBW114" s="121"/>
      <c r="NBX114" s="121"/>
      <c r="NBY114" s="174"/>
      <c r="NBZ114" s="175"/>
      <c r="NCA114" s="175"/>
      <c r="NCB114" s="175"/>
      <c r="NCC114" s="4"/>
      <c r="NCD114" s="4"/>
      <c r="NCE114" s="121"/>
      <c r="NCF114" s="121"/>
      <c r="NCG114" s="174"/>
      <c r="NCH114" s="175"/>
      <c r="NCI114" s="175"/>
      <c r="NCJ114" s="175"/>
      <c r="NCK114" s="4"/>
      <c r="NCL114" s="4"/>
      <c r="NCM114" s="121"/>
      <c r="NCN114" s="121"/>
      <c r="NCO114" s="174"/>
      <c r="NCP114" s="175"/>
      <c r="NCQ114" s="175"/>
      <c r="NCR114" s="175"/>
      <c r="NCS114" s="4"/>
      <c r="NCT114" s="4"/>
      <c r="NCU114" s="121"/>
      <c r="NCV114" s="121"/>
      <c r="NCW114" s="174"/>
      <c r="NCX114" s="175"/>
      <c r="NCY114" s="175"/>
      <c r="NCZ114" s="175"/>
      <c r="NDA114" s="4"/>
      <c r="NDB114" s="4"/>
      <c r="NDC114" s="121"/>
      <c r="NDD114" s="121"/>
      <c r="NDE114" s="174"/>
      <c r="NDF114" s="175"/>
      <c r="NDG114" s="175"/>
      <c r="NDH114" s="175"/>
      <c r="NDI114" s="4"/>
      <c r="NDJ114" s="4"/>
      <c r="NDK114" s="121"/>
      <c r="NDL114" s="121"/>
      <c r="NDM114" s="174"/>
      <c r="NDN114" s="175"/>
      <c r="NDO114" s="175"/>
      <c r="NDP114" s="175"/>
      <c r="NDQ114" s="4"/>
      <c r="NDR114" s="4"/>
      <c r="NDS114" s="121"/>
      <c r="NDT114" s="121"/>
      <c r="NDU114" s="174"/>
      <c r="NDV114" s="175"/>
      <c r="NDW114" s="175"/>
      <c r="NDX114" s="175"/>
      <c r="NDY114" s="4"/>
      <c r="NDZ114" s="4"/>
      <c r="NEA114" s="121"/>
      <c r="NEB114" s="121"/>
      <c r="NEC114" s="174"/>
      <c r="NED114" s="175"/>
      <c r="NEE114" s="175"/>
      <c r="NEF114" s="175"/>
      <c r="NEG114" s="4"/>
      <c r="NEH114" s="4"/>
      <c r="NEI114" s="121"/>
      <c r="NEJ114" s="121"/>
      <c r="NEK114" s="174"/>
      <c r="NEL114" s="175"/>
      <c r="NEM114" s="175"/>
      <c r="NEN114" s="175"/>
      <c r="NEO114" s="4"/>
      <c r="NEP114" s="4"/>
      <c r="NEQ114" s="121"/>
      <c r="NER114" s="121"/>
      <c r="NES114" s="174"/>
      <c r="NET114" s="175"/>
      <c r="NEU114" s="175"/>
      <c r="NEV114" s="175"/>
      <c r="NEW114" s="4"/>
      <c r="NEX114" s="4"/>
      <c r="NEY114" s="121"/>
      <c r="NEZ114" s="121"/>
      <c r="NFA114" s="174"/>
      <c r="NFB114" s="175"/>
      <c r="NFC114" s="175"/>
      <c r="NFD114" s="175"/>
      <c r="NFE114" s="4"/>
      <c r="NFF114" s="4"/>
      <c r="NFG114" s="121"/>
      <c r="NFH114" s="121"/>
      <c r="NFI114" s="174"/>
      <c r="NFJ114" s="175"/>
      <c r="NFK114" s="175"/>
      <c r="NFL114" s="175"/>
      <c r="NFM114" s="4"/>
      <c r="NFN114" s="4"/>
      <c r="NFO114" s="121"/>
      <c r="NFP114" s="121"/>
      <c r="NFQ114" s="174"/>
      <c r="NFR114" s="175"/>
      <c r="NFS114" s="175"/>
      <c r="NFT114" s="175"/>
      <c r="NFU114" s="4"/>
      <c r="NFV114" s="4"/>
      <c r="NFW114" s="121"/>
      <c r="NFX114" s="121"/>
      <c r="NFY114" s="174"/>
      <c r="NFZ114" s="175"/>
      <c r="NGA114" s="175"/>
      <c r="NGB114" s="175"/>
      <c r="NGC114" s="4"/>
      <c r="NGD114" s="4"/>
      <c r="NGE114" s="121"/>
      <c r="NGF114" s="121"/>
      <c r="NGG114" s="174"/>
      <c r="NGH114" s="175"/>
      <c r="NGI114" s="175"/>
      <c r="NGJ114" s="175"/>
      <c r="NGK114" s="4"/>
      <c r="NGL114" s="4"/>
      <c r="NGM114" s="121"/>
      <c r="NGN114" s="121"/>
      <c r="NGO114" s="174"/>
      <c r="NGP114" s="175"/>
      <c r="NGQ114" s="175"/>
      <c r="NGR114" s="175"/>
      <c r="NGS114" s="4"/>
      <c r="NGT114" s="4"/>
      <c r="NGU114" s="121"/>
      <c r="NGV114" s="121"/>
      <c r="NGW114" s="174"/>
      <c r="NGX114" s="175"/>
      <c r="NGY114" s="175"/>
      <c r="NGZ114" s="175"/>
      <c r="NHA114" s="4"/>
      <c r="NHB114" s="4"/>
      <c r="NHC114" s="121"/>
      <c r="NHD114" s="121"/>
      <c r="NHE114" s="174"/>
      <c r="NHF114" s="175"/>
      <c r="NHG114" s="175"/>
      <c r="NHH114" s="175"/>
      <c r="NHI114" s="4"/>
      <c r="NHJ114" s="4"/>
      <c r="NHK114" s="121"/>
      <c r="NHL114" s="121"/>
      <c r="NHM114" s="174"/>
      <c r="NHN114" s="175"/>
      <c r="NHO114" s="175"/>
      <c r="NHP114" s="175"/>
      <c r="NHQ114" s="4"/>
      <c r="NHR114" s="4"/>
      <c r="NHS114" s="121"/>
      <c r="NHT114" s="121"/>
      <c r="NHU114" s="174"/>
      <c r="NHV114" s="175"/>
      <c r="NHW114" s="175"/>
      <c r="NHX114" s="175"/>
      <c r="NHY114" s="4"/>
      <c r="NHZ114" s="4"/>
      <c r="NIA114" s="121"/>
      <c r="NIB114" s="121"/>
      <c r="NIC114" s="174"/>
      <c r="NID114" s="175"/>
      <c r="NIE114" s="175"/>
      <c r="NIF114" s="175"/>
      <c r="NIG114" s="4"/>
      <c r="NIH114" s="4"/>
      <c r="NII114" s="121"/>
      <c r="NIJ114" s="121"/>
      <c r="NIK114" s="174"/>
      <c r="NIL114" s="175"/>
      <c r="NIM114" s="175"/>
      <c r="NIN114" s="175"/>
      <c r="NIO114" s="4"/>
      <c r="NIP114" s="4"/>
      <c r="NIQ114" s="121"/>
      <c r="NIR114" s="121"/>
      <c r="NIS114" s="174"/>
      <c r="NIT114" s="175"/>
      <c r="NIU114" s="175"/>
      <c r="NIV114" s="175"/>
      <c r="NIW114" s="4"/>
      <c r="NIX114" s="4"/>
      <c r="NIY114" s="121"/>
      <c r="NIZ114" s="121"/>
      <c r="NJA114" s="174"/>
      <c r="NJB114" s="175"/>
      <c r="NJC114" s="175"/>
      <c r="NJD114" s="175"/>
      <c r="NJE114" s="4"/>
      <c r="NJF114" s="4"/>
      <c r="NJG114" s="121"/>
      <c r="NJH114" s="121"/>
      <c r="NJI114" s="174"/>
      <c r="NJJ114" s="175"/>
      <c r="NJK114" s="175"/>
      <c r="NJL114" s="175"/>
      <c r="NJM114" s="4"/>
      <c r="NJN114" s="4"/>
      <c r="NJO114" s="121"/>
      <c r="NJP114" s="121"/>
      <c r="NJQ114" s="174"/>
      <c r="NJR114" s="175"/>
      <c r="NJS114" s="175"/>
      <c r="NJT114" s="175"/>
      <c r="NJU114" s="4"/>
      <c r="NJV114" s="4"/>
      <c r="NJW114" s="121"/>
      <c r="NJX114" s="121"/>
      <c r="NJY114" s="174"/>
      <c r="NJZ114" s="175"/>
      <c r="NKA114" s="175"/>
      <c r="NKB114" s="175"/>
      <c r="NKC114" s="4"/>
      <c r="NKD114" s="4"/>
      <c r="NKE114" s="121"/>
      <c r="NKF114" s="121"/>
      <c r="NKG114" s="174"/>
      <c r="NKH114" s="175"/>
      <c r="NKI114" s="175"/>
      <c r="NKJ114" s="175"/>
      <c r="NKK114" s="4"/>
      <c r="NKL114" s="4"/>
      <c r="NKM114" s="121"/>
      <c r="NKN114" s="121"/>
      <c r="NKO114" s="174"/>
      <c r="NKP114" s="175"/>
      <c r="NKQ114" s="175"/>
      <c r="NKR114" s="175"/>
      <c r="NKS114" s="4"/>
      <c r="NKT114" s="4"/>
      <c r="NKU114" s="121"/>
      <c r="NKV114" s="121"/>
      <c r="NKW114" s="174"/>
      <c r="NKX114" s="175"/>
      <c r="NKY114" s="175"/>
      <c r="NKZ114" s="175"/>
      <c r="NLA114" s="4"/>
      <c r="NLB114" s="4"/>
      <c r="NLC114" s="121"/>
      <c r="NLD114" s="121"/>
      <c r="NLE114" s="174"/>
      <c r="NLF114" s="175"/>
      <c r="NLG114" s="175"/>
      <c r="NLH114" s="175"/>
      <c r="NLI114" s="4"/>
      <c r="NLJ114" s="4"/>
      <c r="NLK114" s="121"/>
      <c r="NLL114" s="121"/>
      <c r="NLM114" s="174"/>
      <c r="NLN114" s="175"/>
      <c r="NLO114" s="175"/>
      <c r="NLP114" s="175"/>
      <c r="NLQ114" s="4"/>
      <c r="NLR114" s="4"/>
      <c r="NLS114" s="121"/>
      <c r="NLT114" s="121"/>
      <c r="NLU114" s="174"/>
      <c r="NLV114" s="175"/>
      <c r="NLW114" s="175"/>
      <c r="NLX114" s="175"/>
      <c r="NLY114" s="4"/>
      <c r="NLZ114" s="4"/>
      <c r="NMA114" s="121"/>
      <c r="NMB114" s="121"/>
      <c r="NMC114" s="174"/>
      <c r="NMD114" s="175"/>
      <c r="NME114" s="175"/>
      <c r="NMF114" s="175"/>
      <c r="NMG114" s="4"/>
      <c r="NMH114" s="4"/>
      <c r="NMI114" s="121"/>
      <c r="NMJ114" s="121"/>
      <c r="NMK114" s="174"/>
      <c r="NML114" s="175"/>
      <c r="NMM114" s="175"/>
      <c r="NMN114" s="175"/>
      <c r="NMO114" s="4"/>
      <c r="NMP114" s="4"/>
      <c r="NMQ114" s="121"/>
      <c r="NMR114" s="121"/>
      <c r="NMS114" s="174"/>
      <c r="NMT114" s="175"/>
      <c r="NMU114" s="175"/>
      <c r="NMV114" s="175"/>
      <c r="NMW114" s="4"/>
      <c r="NMX114" s="4"/>
      <c r="NMY114" s="121"/>
      <c r="NMZ114" s="121"/>
      <c r="NNA114" s="174"/>
      <c r="NNB114" s="175"/>
      <c r="NNC114" s="175"/>
      <c r="NND114" s="175"/>
      <c r="NNE114" s="4"/>
      <c r="NNF114" s="4"/>
      <c r="NNG114" s="121"/>
      <c r="NNH114" s="121"/>
      <c r="NNI114" s="174"/>
      <c r="NNJ114" s="175"/>
      <c r="NNK114" s="175"/>
      <c r="NNL114" s="175"/>
      <c r="NNM114" s="4"/>
      <c r="NNN114" s="4"/>
      <c r="NNO114" s="121"/>
      <c r="NNP114" s="121"/>
      <c r="NNQ114" s="174"/>
      <c r="NNR114" s="175"/>
      <c r="NNS114" s="175"/>
      <c r="NNT114" s="175"/>
      <c r="NNU114" s="4"/>
      <c r="NNV114" s="4"/>
      <c r="NNW114" s="121"/>
      <c r="NNX114" s="121"/>
      <c r="NNY114" s="174"/>
      <c r="NNZ114" s="175"/>
      <c r="NOA114" s="175"/>
      <c r="NOB114" s="175"/>
      <c r="NOC114" s="4"/>
      <c r="NOD114" s="4"/>
      <c r="NOE114" s="121"/>
      <c r="NOF114" s="121"/>
      <c r="NOG114" s="174"/>
      <c r="NOH114" s="175"/>
      <c r="NOI114" s="175"/>
      <c r="NOJ114" s="175"/>
      <c r="NOK114" s="4"/>
      <c r="NOL114" s="4"/>
      <c r="NOM114" s="121"/>
      <c r="NON114" s="121"/>
      <c r="NOO114" s="174"/>
      <c r="NOP114" s="175"/>
      <c r="NOQ114" s="175"/>
      <c r="NOR114" s="175"/>
      <c r="NOS114" s="4"/>
      <c r="NOT114" s="4"/>
      <c r="NOU114" s="121"/>
      <c r="NOV114" s="121"/>
      <c r="NOW114" s="174"/>
      <c r="NOX114" s="175"/>
      <c r="NOY114" s="175"/>
      <c r="NOZ114" s="175"/>
      <c r="NPA114" s="4"/>
      <c r="NPB114" s="4"/>
      <c r="NPC114" s="121"/>
      <c r="NPD114" s="121"/>
      <c r="NPE114" s="174"/>
      <c r="NPF114" s="175"/>
      <c r="NPG114" s="175"/>
      <c r="NPH114" s="175"/>
      <c r="NPI114" s="4"/>
      <c r="NPJ114" s="4"/>
      <c r="NPK114" s="121"/>
      <c r="NPL114" s="121"/>
      <c r="NPM114" s="174"/>
      <c r="NPN114" s="175"/>
      <c r="NPO114" s="175"/>
      <c r="NPP114" s="175"/>
      <c r="NPQ114" s="4"/>
      <c r="NPR114" s="4"/>
      <c r="NPS114" s="121"/>
      <c r="NPT114" s="121"/>
      <c r="NPU114" s="174"/>
      <c r="NPV114" s="175"/>
      <c r="NPW114" s="175"/>
      <c r="NPX114" s="175"/>
      <c r="NPY114" s="4"/>
      <c r="NPZ114" s="4"/>
      <c r="NQA114" s="121"/>
      <c r="NQB114" s="121"/>
      <c r="NQC114" s="174"/>
      <c r="NQD114" s="175"/>
      <c r="NQE114" s="175"/>
      <c r="NQF114" s="175"/>
      <c r="NQG114" s="4"/>
      <c r="NQH114" s="4"/>
      <c r="NQI114" s="121"/>
      <c r="NQJ114" s="121"/>
      <c r="NQK114" s="174"/>
      <c r="NQL114" s="175"/>
      <c r="NQM114" s="175"/>
      <c r="NQN114" s="175"/>
      <c r="NQO114" s="4"/>
      <c r="NQP114" s="4"/>
      <c r="NQQ114" s="121"/>
      <c r="NQR114" s="121"/>
      <c r="NQS114" s="174"/>
      <c r="NQT114" s="175"/>
      <c r="NQU114" s="175"/>
      <c r="NQV114" s="175"/>
      <c r="NQW114" s="4"/>
      <c r="NQX114" s="4"/>
      <c r="NQY114" s="121"/>
      <c r="NQZ114" s="121"/>
      <c r="NRA114" s="174"/>
      <c r="NRB114" s="175"/>
      <c r="NRC114" s="175"/>
      <c r="NRD114" s="175"/>
      <c r="NRE114" s="4"/>
      <c r="NRF114" s="4"/>
      <c r="NRG114" s="121"/>
      <c r="NRH114" s="121"/>
      <c r="NRI114" s="174"/>
      <c r="NRJ114" s="175"/>
      <c r="NRK114" s="175"/>
      <c r="NRL114" s="175"/>
      <c r="NRM114" s="4"/>
      <c r="NRN114" s="4"/>
      <c r="NRO114" s="121"/>
      <c r="NRP114" s="121"/>
      <c r="NRQ114" s="174"/>
      <c r="NRR114" s="175"/>
      <c r="NRS114" s="175"/>
      <c r="NRT114" s="175"/>
      <c r="NRU114" s="4"/>
      <c r="NRV114" s="4"/>
      <c r="NRW114" s="121"/>
      <c r="NRX114" s="121"/>
      <c r="NRY114" s="174"/>
      <c r="NRZ114" s="175"/>
      <c r="NSA114" s="175"/>
      <c r="NSB114" s="175"/>
      <c r="NSC114" s="4"/>
      <c r="NSD114" s="4"/>
      <c r="NSE114" s="121"/>
      <c r="NSF114" s="121"/>
      <c r="NSG114" s="174"/>
      <c r="NSH114" s="175"/>
      <c r="NSI114" s="175"/>
      <c r="NSJ114" s="175"/>
      <c r="NSK114" s="4"/>
      <c r="NSL114" s="4"/>
      <c r="NSM114" s="121"/>
      <c r="NSN114" s="121"/>
      <c r="NSO114" s="174"/>
      <c r="NSP114" s="175"/>
      <c r="NSQ114" s="175"/>
      <c r="NSR114" s="175"/>
      <c r="NSS114" s="4"/>
      <c r="NST114" s="4"/>
      <c r="NSU114" s="121"/>
      <c r="NSV114" s="121"/>
      <c r="NSW114" s="174"/>
      <c r="NSX114" s="175"/>
      <c r="NSY114" s="175"/>
      <c r="NSZ114" s="175"/>
      <c r="NTA114" s="4"/>
      <c r="NTB114" s="4"/>
      <c r="NTC114" s="121"/>
      <c r="NTD114" s="121"/>
      <c r="NTE114" s="174"/>
      <c r="NTF114" s="175"/>
      <c r="NTG114" s="175"/>
      <c r="NTH114" s="175"/>
      <c r="NTI114" s="4"/>
      <c r="NTJ114" s="4"/>
      <c r="NTK114" s="121"/>
      <c r="NTL114" s="121"/>
      <c r="NTM114" s="174"/>
      <c r="NTN114" s="175"/>
      <c r="NTO114" s="175"/>
      <c r="NTP114" s="175"/>
      <c r="NTQ114" s="4"/>
      <c r="NTR114" s="4"/>
      <c r="NTS114" s="121"/>
      <c r="NTT114" s="121"/>
      <c r="NTU114" s="174"/>
      <c r="NTV114" s="175"/>
      <c r="NTW114" s="175"/>
      <c r="NTX114" s="175"/>
      <c r="NTY114" s="4"/>
      <c r="NTZ114" s="4"/>
      <c r="NUA114" s="121"/>
      <c r="NUB114" s="121"/>
      <c r="NUC114" s="174"/>
      <c r="NUD114" s="175"/>
      <c r="NUE114" s="175"/>
      <c r="NUF114" s="175"/>
      <c r="NUG114" s="4"/>
      <c r="NUH114" s="4"/>
      <c r="NUI114" s="121"/>
      <c r="NUJ114" s="121"/>
      <c r="NUK114" s="174"/>
      <c r="NUL114" s="175"/>
      <c r="NUM114" s="175"/>
      <c r="NUN114" s="175"/>
      <c r="NUO114" s="4"/>
      <c r="NUP114" s="4"/>
      <c r="NUQ114" s="121"/>
      <c r="NUR114" s="121"/>
      <c r="NUS114" s="174"/>
      <c r="NUT114" s="175"/>
      <c r="NUU114" s="175"/>
      <c r="NUV114" s="175"/>
      <c r="NUW114" s="4"/>
      <c r="NUX114" s="4"/>
      <c r="NUY114" s="121"/>
      <c r="NUZ114" s="121"/>
      <c r="NVA114" s="174"/>
      <c r="NVB114" s="175"/>
      <c r="NVC114" s="175"/>
      <c r="NVD114" s="175"/>
      <c r="NVE114" s="4"/>
      <c r="NVF114" s="4"/>
      <c r="NVG114" s="121"/>
      <c r="NVH114" s="121"/>
      <c r="NVI114" s="174"/>
      <c r="NVJ114" s="175"/>
      <c r="NVK114" s="175"/>
      <c r="NVL114" s="175"/>
      <c r="NVM114" s="4"/>
      <c r="NVN114" s="4"/>
      <c r="NVO114" s="121"/>
      <c r="NVP114" s="121"/>
      <c r="NVQ114" s="174"/>
      <c r="NVR114" s="175"/>
      <c r="NVS114" s="175"/>
      <c r="NVT114" s="175"/>
      <c r="NVU114" s="4"/>
      <c r="NVV114" s="4"/>
      <c r="NVW114" s="121"/>
      <c r="NVX114" s="121"/>
      <c r="NVY114" s="174"/>
      <c r="NVZ114" s="175"/>
      <c r="NWA114" s="175"/>
      <c r="NWB114" s="175"/>
      <c r="NWC114" s="4"/>
      <c r="NWD114" s="4"/>
      <c r="NWE114" s="121"/>
      <c r="NWF114" s="121"/>
      <c r="NWG114" s="174"/>
      <c r="NWH114" s="175"/>
      <c r="NWI114" s="175"/>
      <c r="NWJ114" s="175"/>
      <c r="NWK114" s="4"/>
      <c r="NWL114" s="4"/>
      <c r="NWM114" s="121"/>
      <c r="NWN114" s="121"/>
      <c r="NWO114" s="174"/>
      <c r="NWP114" s="175"/>
      <c r="NWQ114" s="175"/>
      <c r="NWR114" s="175"/>
      <c r="NWS114" s="4"/>
      <c r="NWT114" s="4"/>
      <c r="NWU114" s="121"/>
      <c r="NWV114" s="121"/>
      <c r="NWW114" s="174"/>
      <c r="NWX114" s="175"/>
      <c r="NWY114" s="175"/>
      <c r="NWZ114" s="175"/>
      <c r="NXA114" s="4"/>
      <c r="NXB114" s="4"/>
      <c r="NXC114" s="121"/>
      <c r="NXD114" s="121"/>
      <c r="NXE114" s="174"/>
      <c r="NXF114" s="175"/>
      <c r="NXG114" s="175"/>
      <c r="NXH114" s="175"/>
      <c r="NXI114" s="4"/>
      <c r="NXJ114" s="4"/>
      <c r="NXK114" s="121"/>
      <c r="NXL114" s="121"/>
      <c r="NXM114" s="174"/>
      <c r="NXN114" s="175"/>
      <c r="NXO114" s="175"/>
      <c r="NXP114" s="175"/>
      <c r="NXQ114" s="4"/>
      <c r="NXR114" s="4"/>
      <c r="NXS114" s="121"/>
      <c r="NXT114" s="121"/>
      <c r="NXU114" s="174"/>
      <c r="NXV114" s="175"/>
      <c r="NXW114" s="175"/>
      <c r="NXX114" s="175"/>
      <c r="NXY114" s="4"/>
      <c r="NXZ114" s="4"/>
      <c r="NYA114" s="121"/>
      <c r="NYB114" s="121"/>
      <c r="NYC114" s="174"/>
      <c r="NYD114" s="175"/>
      <c r="NYE114" s="175"/>
      <c r="NYF114" s="175"/>
      <c r="NYG114" s="4"/>
      <c r="NYH114" s="4"/>
      <c r="NYI114" s="121"/>
      <c r="NYJ114" s="121"/>
      <c r="NYK114" s="174"/>
      <c r="NYL114" s="175"/>
      <c r="NYM114" s="175"/>
      <c r="NYN114" s="175"/>
      <c r="NYO114" s="4"/>
      <c r="NYP114" s="4"/>
      <c r="NYQ114" s="121"/>
      <c r="NYR114" s="121"/>
      <c r="NYS114" s="174"/>
      <c r="NYT114" s="175"/>
      <c r="NYU114" s="175"/>
      <c r="NYV114" s="175"/>
      <c r="NYW114" s="4"/>
      <c r="NYX114" s="4"/>
      <c r="NYY114" s="121"/>
      <c r="NYZ114" s="121"/>
      <c r="NZA114" s="174"/>
      <c r="NZB114" s="175"/>
      <c r="NZC114" s="175"/>
      <c r="NZD114" s="175"/>
      <c r="NZE114" s="4"/>
      <c r="NZF114" s="4"/>
      <c r="NZG114" s="121"/>
      <c r="NZH114" s="121"/>
      <c r="NZI114" s="174"/>
      <c r="NZJ114" s="175"/>
      <c r="NZK114" s="175"/>
      <c r="NZL114" s="175"/>
      <c r="NZM114" s="4"/>
      <c r="NZN114" s="4"/>
      <c r="NZO114" s="121"/>
      <c r="NZP114" s="121"/>
      <c r="NZQ114" s="174"/>
      <c r="NZR114" s="175"/>
      <c r="NZS114" s="175"/>
      <c r="NZT114" s="175"/>
      <c r="NZU114" s="4"/>
      <c r="NZV114" s="4"/>
      <c r="NZW114" s="121"/>
      <c r="NZX114" s="121"/>
      <c r="NZY114" s="174"/>
      <c r="NZZ114" s="175"/>
      <c r="OAA114" s="175"/>
      <c r="OAB114" s="175"/>
      <c r="OAC114" s="4"/>
      <c r="OAD114" s="4"/>
      <c r="OAE114" s="121"/>
      <c r="OAF114" s="121"/>
      <c r="OAG114" s="174"/>
      <c r="OAH114" s="175"/>
      <c r="OAI114" s="175"/>
      <c r="OAJ114" s="175"/>
      <c r="OAK114" s="4"/>
      <c r="OAL114" s="4"/>
      <c r="OAM114" s="121"/>
      <c r="OAN114" s="121"/>
      <c r="OAO114" s="174"/>
      <c r="OAP114" s="175"/>
      <c r="OAQ114" s="175"/>
      <c r="OAR114" s="175"/>
      <c r="OAS114" s="4"/>
      <c r="OAT114" s="4"/>
      <c r="OAU114" s="121"/>
      <c r="OAV114" s="121"/>
      <c r="OAW114" s="174"/>
      <c r="OAX114" s="175"/>
      <c r="OAY114" s="175"/>
      <c r="OAZ114" s="175"/>
      <c r="OBA114" s="4"/>
      <c r="OBB114" s="4"/>
      <c r="OBC114" s="121"/>
      <c r="OBD114" s="121"/>
      <c r="OBE114" s="174"/>
      <c r="OBF114" s="175"/>
      <c r="OBG114" s="175"/>
      <c r="OBH114" s="175"/>
      <c r="OBI114" s="4"/>
      <c r="OBJ114" s="4"/>
      <c r="OBK114" s="121"/>
      <c r="OBL114" s="121"/>
      <c r="OBM114" s="174"/>
      <c r="OBN114" s="175"/>
      <c r="OBO114" s="175"/>
      <c r="OBP114" s="175"/>
      <c r="OBQ114" s="4"/>
      <c r="OBR114" s="4"/>
      <c r="OBS114" s="121"/>
      <c r="OBT114" s="121"/>
      <c r="OBU114" s="174"/>
      <c r="OBV114" s="175"/>
      <c r="OBW114" s="175"/>
      <c r="OBX114" s="175"/>
      <c r="OBY114" s="4"/>
      <c r="OBZ114" s="4"/>
      <c r="OCA114" s="121"/>
      <c r="OCB114" s="121"/>
      <c r="OCC114" s="174"/>
      <c r="OCD114" s="175"/>
      <c r="OCE114" s="175"/>
      <c r="OCF114" s="175"/>
      <c r="OCG114" s="4"/>
      <c r="OCH114" s="4"/>
      <c r="OCI114" s="121"/>
      <c r="OCJ114" s="121"/>
      <c r="OCK114" s="174"/>
      <c r="OCL114" s="175"/>
      <c r="OCM114" s="175"/>
      <c r="OCN114" s="175"/>
      <c r="OCO114" s="4"/>
      <c r="OCP114" s="4"/>
      <c r="OCQ114" s="121"/>
      <c r="OCR114" s="121"/>
      <c r="OCS114" s="174"/>
      <c r="OCT114" s="175"/>
      <c r="OCU114" s="175"/>
      <c r="OCV114" s="175"/>
      <c r="OCW114" s="4"/>
      <c r="OCX114" s="4"/>
      <c r="OCY114" s="121"/>
      <c r="OCZ114" s="121"/>
      <c r="ODA114" s="174"/>
      <c r="ODB114" s="175"/>
      <c r="ODC114" s="175"/>
      <c r="ODD114" s="175"/>
      <c r="ODE114" s="4"/>
      <c r="ODF114" s="4"/>
      <c r="ODG114" s="121"/>
      <c r="ODH114" s="121"/>
      <c r="ODI114" s="174"/>
      <c r="ODJ114" s="175"/>
      <c r="ODK114" s="175"/>
      <c r="ODL114" s="175"/>
      <c r="ODM114" s="4"/>
      <c r="ODN114" s="4"/>
      <c r="ODO114" s="121"/>
      <c r="ODP114" s="121"/>
      <c r="ODQ114" s="174"/>
      <c r="ODR114" s="175"/>
      <c r="ODS114" s="175"/>
      <c r="ODT114" s="175"/>
      <c r="ODU114" s="4"/>
      <c r="ODV114" s="4"/>
      <c r="ODW114" s="121"/>
      <c r="ODX114" s="121"/>
      <c r="ODY114" s="174"/>
      <c r="ODZ114" s="175"/>
      <c r="OEA114" s="175"/>
      <c r="OEB114" s="175"/>
      <c r="OEC114" s="4"/>
      <c r="OED114" s="4"/>
      <c r="OEE114" s="121"/>
      <c r="OEF114" s="121"/>
      <c r="OEG114" s="174"/>
      <c r="OEH114" s="175"/>
      <c r="OEI114" s="175"/>
      <c r="OEJ114" s="175"/>
      <c r="OEK114" s="4"/>
      <c r="OEL114" s="4"/>
      <c r="OEM114" s="121"/>
      <c r="OEN114" s="121"/>
      <c r="OEO114" s="174"/>
      <c r="OEP114" s="175"/>
      <c r="OEQ114" s="175"/>
      <c r="OER114" s="175"/>
      <c r="OES114" s="4"/>
      <c r="OET114" s="4"/>
      <c r="OEU114" s="121"/>
      <c r="OEV114" s="121"/>
      <c r="OEW114" s="174"/>
      <c r="OEX114" s="175"/>
      <c r="OEY114" s="175"/>
      <c r="OEZ114" s="175"/>
      <c r="OFA114" s="4"/>
      <c r="OFB114" s="4"/>
      <c r="OFC114" s="121"/>
      <c r="OFD114" s="121"/>
      <c r="OFE114" s="174"/>
      <c r="OFF114" s="175"/>
      <c r="OFG114" s="175"/>
      <c r="OFH114" s="175"/>
      <c r="OFI114" s="4"/>
      <c r="OFJ114" s="4"/>
      <c r="OFK114" s="121"/>
      <c r="OFL114" s="121"/>
      <c r="OFM114" s="174"/>
      <c r="OFN114" s="175"/>
      <c r="OFO114" s="175"/>
      <c r="OFP114" s="175"/>
      <c r="OFQ114" s="4"/>
      <c r="OFR114" s="4"/>
      <c r="OFS114" s="121"/>
      <c r="OFT114" s="121"/>
      <c r="OFU114" s="174"/>
      <c r="OFV114" s="175"/>
      <c r="OFW114" s="175"/>
      <c r="OFX114" s="175"/>
      <c r="OFY114" s="4"/>
      <c r="OFZ114" s="4"/>
      <c r="OGA114" s="121"/>
      <c r="OGB114" s="121"/>
      <c r="OGC114" s="174"/>
      <c r="OGD114" s="175"/>
      <c r="OGE114" s="175"/>
      <c r="OGF114" s="175"/>
      <c r="OGG114" s="4"/>
      <c r="OGH114" s="4"/>
      <c r="OGI114" s="121"/>
      <c r="OGJ114" s="121"/>
      <c r="OGK114" s="174"/>
      <c r="OGL114" s="175"/>
      <c r="OGM114" s="175"/>
      <c r="OGN114" s="175"/>
      <c r="OGO114" s="4"/>
      <c r="OGP114" s="4"/>
      <c r="OGQ114" s="121"/>
      <c r="OGR114" s="121"/>
      <c r="OGS114" s="174"/>
      <c r="OGT114" s="175"/>
      <c r="OGU114" s="175"/>
      <c r="OGV114" s="175"/>
      <c r="OGW114" s="4"/>
      <c r="OGX114" s="4"/>
      <c r="OGY114" s="121"/>
      <c r="OGZ114" s="121"/>
      <c r="OHA114" s="174"/>
      <c r="OHB114" s="175"/>
      <c r="OHC114" s="175"/>
      <c r="OHD114" s="175"/>
      <c r="OHE114" s="4"/>
      <c r="OHF114" s="4"/>
      <c r="OHG114" s="121"/>
      <c r="OHH114" s="121"/>
      <c r="OHI114" s="174"/>
      <c r="OHJ114" s="175"/>
      <c r="OHK114" s="175"/>
      <c r="OHL114" s="175"/>
      <c r="OHM114" s="4"/>
      <c r="OHN114" s="4"/>
      <c r="OHO114" s="121"/>
      <c r="OHP114" s="121"/>
      <c r="OHQ114" s="174"/>
      <c r="OHR114" s="175"/>
      <c r="OHS114" s="175"/>
      <c r="OHT114" s="175"/>
      <c r="OHU114" s="4"/>
      <c r="OHV114" s="4"/>
      <c r="OHW114" s="121"/>
      <c r="OHX114" s="121"/>
      <c r="OHY114" s="174"/>
      <c r="OHZ114" s="175"/>
      <c r="OIA114" s="175"/>
      <c r="OIB114" s="175"/>
      <c r="OIC114" s="4"/>
      <c r="OID114" s="4"/>
      <c r="OIE114" s="121"/>
      <c r="OIF114" s="121"/>
      <c r="OIG114" s="174"/>
      <c r="OIH114" s="175"/>
      <c r="OII114" s="175"/>
      <c r="OIJ114" s="175"/>
      <c r="OIK114" s="4"/>
      <c r="OIL114" s="4"/>
      <c r="OIM114" s="121"/>
      <c r="OIN114" s="121"/>
      <c r="OIO114" s="174"/>
      <c r="OIP114" s="175"/>
      <c r="OIQ114" s="175"/>
      <c r="OIR114" s="175"/>
      <c r="OIS114" s="4"/>
      <c r="OIT114" s="4"/>
      <c r="OIU114" s="121"/>
      <c r="OIV114" s="121"/>
      <c r="OIW114" s="174"/>
      <c r="OIX114" s="175"/>
      <c r="OIY114" s="175"/>
      <c r="OIZ114" s="175"/>
      <c r="OJA114" s="4"/>
      <c r="OJB114" s="4"/>
      <c r="OJC114" s="121"/>
      <c r="OJD114" s="121"/>
      <c r="OJE114" s="174"/>
      <c r="OJF114" s="175"/>
      <c r="OJG114" s="175"/>
      <c r="OJH114" s="175"/>
      <c r="OJI114" s="4"/>
      <c r="OJJ114" s="4"/>
      <c r="OJK114" s="121"/>
      <c r="OJL114" s="121"/>
      <c r="OJM114" s="174"/>
      <c r="OJN114" s="175"/>
      <c r="OJO114" s="175"/>
      <c r="OJP114" s="175"/>
      <c r="OJQ114" s="4"/>
      <c r="OJR114" s="4"/>
      <c r="OJS114" s="121"/>
      <c r="OJT114" s="121"/>
      <c r="OJU114" s="174"/>
      <c r="OJV114" s="175"/>
      <c r="OJW114" s="175"/>
      <c r="OJX114" s="175"/>
      <c r="OJY114" s="4"/>
      <c r="OJZ114" s="4"/>
      <c r="OKA114" s="121"/>
      <c r="OKB114" s="121"/>
      <c r="OKC114" s="174"/>
      <c r="OKD114" s="175"/>
      <c r="OKE114" s="175"/>
      <c r="OKF114" s="175"/>
      <c r="OKG114" s="4"/>
      <c r="OKH114" s="4"/>
      <c r="OKI114" s="121"/>
      <c r="OKJ114" s="121"/>
      <c r="OKK114" s="174"/>
      <c r="OKL114" s="175"/>
      <c r="OKM114" s="175"/>
      <c r="OKN114" s="175"/>
      <c r="OKO114" s="4"/>
      <c r="OKP114" s="4"/>
      <c r="OKQ114" s="121"/>
      <c r="OKR114" s="121"/>
      <c r="OKS114" s="174"/>
      <c r="OKT114" s="175"/>
      <c r="OKU114" s="175"/>
      <c r="OKV114" s="175"/>
      <c r="OKW114" s="4"/>
      <c r="OKX114" s="4"/>
      <c r="OKY114" s="121"/>
      <c r="OKZ114" s="121"/>
      <c r="OLA114" s="174"/>
      <c r="OLB114" s="175"/>
      <c r="OLC114" s="175"/>
      <c r="OLD114" s="175"/>
      <c r="OLE114" s="4"/>
      <c r="OLF114" s="4"/>
      <c r="OLG114" s="121"/>
      <c r="OLH114" s="121"/>
      <c r="OLI114" s="174"/>
      <c r="OLJ114" s="175"/>
      <c r="OLK114" s="175"/>
      <c r="OLL114" s="175"/>
      <c r="OLM114" s="4"/>
      <c r="OLN114" s="4"/>
      <c r="OLO114" s="121"/>
      <c r="OLP114" s="121"/>
      <c r="OLQ114" s="174"/>
      <c r="OLR114" s="175"/>
      <c r="OLS114" s="175"/>
      <c r="OLT114" s="175"/>
      <c r="OLU114" s="4"/>
      <c r="OLV114" s="4"/>
      <c r="OLW114" s="121"/>
      <c r="OLX114" s="121"/>
      <c r="OLY114" s="174"/>
      <c r="OLZ114" s="175"/>
      <c r="OMA114" s="175"/>
      <c r="OMB114" s="175"/>
      <c r="OMC114" s="4"/>
      <c r="OMD114" s="4"/>
      <c r="OME114" s="121"/>
      <c r="OMF114" s="121"/>
      <c r="OMG114" s="174"/>
      <c r="OMH114" s="175"/>
      <c r="OMI114" s="175"/>
      <c r="OMJ114" s="175"/>
      <c r="OMK114" s="4"/>
      <c r="OML114" s="4"/>
      <c r="OMM114" s="121"/>
      <c r="OMN114" s="121"/>
      <c r="OMO114" s="174"/>
      <c r="OMP114" s="175"/>
      <c r="OMQ114" s="175"/>
      <c r="OMR114" s="175"/>
      <c r="OMS114" s="4"/>
      <c r="OMT114" s="4"/>
      <c r="OMU114" s="121"/>
      <c r="OMV114" s="121"/>
      <c r="OMW114" s="174"/>
      <c r="OMX114" s="175"/>
      <c r="OMY114" s="175"/>
      <c r="OMZ114" s="175"/>
      <c r="ONA114" s="4"/>
      <c r="ONB114" s="4"/>
      <c r="ONC114" s="121"/>
      <c r="OND114" s="121"/>
      <c r="ONE114" s="174"/>
      <c r="ONF114" s="175"/>
      <c r="ONG114" s="175"/>
      <c r="ONH114" s="175"/>
      <c r="ONI114" s="4"/>
      <c r="ONJ114" s="4"/>
      <c r="ONK114" s="121"/>
      <c r="ONL114" s="121"/>
      <c r="ONM114" s="174"/>
      <c r="ONN114" s="175"/>
      <c r="ONO114" s="175"/>
      <c r="ONP114" s="175"/>
      <c r="ONQ114" s="4"/>
      <c r="ONR114" s="4"/>
      <c r="ONS114" s="121"/>
      <c r="ONT114" s="121"/>
      <c r="ONU114" s="174"/>
      <c r="ONV114" s="175"/>
      <c r="ONW114" s="175"/>
      <c r="ONX114" s="175"/>
      <c r="ONY114" s="4"/>
      <c r="ONZ114" s="4"/>
      <c r="OOA114" s="121"/>
      <c r="OOB114" s="121"/>
      <c r="OOC114" s="174"/>
      <c r="OOD114" s="175"/>
      <c r="OOE114" s="175"/>
      <c r="OOF114" s="175"/>
      <c r="OOG114" s="4"/>
      <c r="OOH114" s="4"/>
      <c r="OOI114" s="121"/>
      <c r="OOJ114" s="121"/>
      <c r="OOK114" s="174"/>
      <c r="OOL114" s="175"/>
      <c r="OOM114" s="175"/>
      <c r="OON114" s="175"/>
      <c r="OOO114" s="4"/>
      <c r="OOP114" s="4"/>
      <c r="OOQ114" s="121"/>
      <c r="OOR114" s="121"/>
      <c r="OOS114" s="174"/>
      <c r="OOT114" s="175"/>
      <c r="OOU114" s="175"/>
      <c r="OOV114" s="175"/>
      <c r="OOW114" s="4"/>
      <c r="OOX114" s="4"/>
      <c r="OOY114" s="121"/>
      <c r="OOZ114" s="121"/>
      <c r="OPA114" s="174"/>
      <c r="OPB114" s="175"/>
      <c r="OPC114" s="175"/>
      <c r="OPD114" s="175"/>
      <c r="OPE114" s="4"/>
      <c r="OPF114" s="4"/>
      <c r="OPG114" s="121"/>
      <c r="OPH114" s="121"/>
      <c r="OPI114" s="174"/>
      <c r="OPJ114" s="175"/>
      <c r="OPK114" s="175"/>
      <c r="OPL114" s="175"/>
      <c r="OPM114" s="4"/>
      <c r="OPN114" s="4"/>
      <c r="OPO114" s="121"/>
      <c r="OPP114" s="121"/>
      <c r="OPQ114" s="174"/>
      <c r="OPR114" s="175"/>
      <c r="OPS114" s="175"/>
      <c r="OPT114" s="175"/>
      <c r="OPU114" s="4"/>
      <c r="OPV114" s="4"/>
      <c r="OPW114" s="121"/>
      <c r="OPX114" s="121"/>
      <c r="OPY114" s="174"/>
      <c r="OPZ114" s="175"/>
      <c r="OQA114" s="175"/>
      <c r="OQB114" s="175"/>
      <c r="OQC114" s="4"/>
      <c r="OQD114" s="4"/>
      <c r="OQE114" s="121"/>
      <c r="OQF114" s="121"/>
      <c r="OQG114" s="174"/>
      <c r="OQH114" s="175"/>
      <c r="OQI114" s="175"/>
      <c r="OQJ114" s="175"/>
      <c r="OQK114" s="4"/>
      <c r="OQL114" s="4"/>
      <c r="OQM114" s="121"/>
      <c r="OQN114" s="121"/>
      <c r="OQO114" s="174"/>
      <c r="OQP114" s="175"/>
      <c r="OQQ114" s="175"/>
      <c r="OQR114" s="175"/>
      <c r="OQS114" s="4"/>
      <c r="OQT114" s="4"/>
      <c r="OQU114" s="121"/>
      <c r="OQV114" s="121"/>
      <c r="OQW114" s="174"/>
      <c r="OQX114" s="175"/>
      <c r="OQY114" s="175"/>
      <c r="OQZ114" s="175"/>
      <c r="ORA114" s="4"/>
      <c r="ORB114" s="4"/>
      <c r="ORC114" s="121"/>
      <c r="ORD114" s="121"/>
      <c r="ORE114" s="174"/>
      <c r="ORF114" s="175"/>
      <c r="ORG114" s="175"/>
      <c r="ORH114" s="175"/>
      <c r="ORI114" s="4"/>
      <c r="ORJ114" s="4"/>
      <c r="ORK114" s="121"/>
      <c r="ORL114" s="121"/>
      <c r="ORM114" s="174"/>
      <c r="ORN114" s="175"/>
      <c r="ORO114" s="175"/>
      <c r="ORP114" s="175"/>
      <c r="ORQ114" s="4"/>
      <c r="ORR114" s="4"/>
      <c r="ORS114" s="121"/>
      <c r="ORT114" s="121"/>
      <c r="ORU114" s="174"/>
      <c r="ORV114" s="175"/>
      <c r="ORW114" s="175"/>
      <c r="ORX114" s="175"/>
      <c r="ORY114" s="4"/>
      <c r="ORZ114" s="4"/>
      <c r="OSA114" s="121"/>
      <c r="OSB114" s="121"/>
      <c r="OSC114" s="174"/>
      <c r="OSD114" s="175"/>
      <c r="OSE114" s="175"/>
      <c r="OSF114" s="175"/>
      <c r="OSG114" s="4"/>
      <c r="OSH114" s="4"/>
      <c r="OSI114" s="121"/>
      <c r="OSJ114" s="121"/>
      <c r="OSK114" s="174"/>
      <c r="OSL114" s="175"/>
      <c r="OSM114" s="175"/>
      <c r="OSN114" s="175"/>
      <c r="OSO114" s="4"/>
      <c r="OSP114" s="4"/>
      <c r="OSQ114" s="121"/>
      <c r="OSR114" s="121"/>
      <c r="OSS114" s="174"/>
      <c r="OST114" s="175"/>
      <c r="OSU114" s="175"/>
      <c r="OSV114" s="175"/>
      <c r="OSW114" s="4"/>
      <c r="OSX114" s="4"/>
      <c r="OSY114" s="121"/>
      <c r="OSZ114" s="121"/>
      <c r="OTA114" s="174"/>
      <c r="OTB114" s="175"/>
      <c r="OTC114" s="175"/>
      <c r="OTD114" s="175"/>
      <c r="OTE114" s="4"/>
      <c r="OTF114" s="4"/>
      <c r="OTG114" s="121"/>
      <c r="OTH114" s="121"/>
      <c r="OTI114" s="174"/>
      <c r="OTJ114" s="175"/>
      <c r="OTK114" s="175"/>
      <c r="OTL114" s="175"/>
      <c r="OTM114" s="4"/>
      <c r="OTN114" s="4"/>
      <c r="OTO114" s="121"/>
      <c r="OTP114" s="121"/>
      <c r="OTQ114" s="174"/>
      <c r="OTR114" s="175"/>
      <c r="OTS114" s="175"/>
      <c r="OTT114" s="175"/>
      <c r="OTU114" s="4"/>
      <c r="OTV114" s="4"/>
      <c r="OTW114" s="121"/>
      <c r="OTX114" s="121"/>
      <c r="OTY114" s="174"/>
      <c r="OTZ114" s="175"/>
      <c r="OUA114" s="175"/>
      <c r="OUB114" s="175"/>
      <c r="OUC114" s="4"/>
      <c r="OUD114" s="4"/>
      <c r="OUE114" s="121"/>
      <c r="OUF114" s="121"/>
      <c r="OUG114" s="174"/>
      <c r="OUH114" s="175"/>
      <c r="OUI114" s="175"/>
      <c r="OUJ114" s="175"/>
      <c r="OUK114" s="4"/>
      <c r="OUL114" s="4"/>
      <c r="OUM114" s="121"/>
      <c r="OUN114" s="121"/>
      <c r="OUO114" s="174"/>
      <c r="OUP114" s="175"/>
      <c r="OUQ114" s="175"/>
      <c r="OUR114" s="175"/>
      <c r="OUS114" s="4"/>
      <c r="OUT114" s="4"/>
      <c r="OUU114" s="121"/>
      <c r="OUV114" s="121"/>
      <c r="OUW114" s="174"/>
      <c r="OUX114" s="175"/>
      <c r="OUY114" s="175"/>
      <c r="OUZ114" s="175"/>
      <c r="OVA114" s="4"/>
      <c r="OVB114" s="4"/>
      <c r="OVC114" s="121"/>
      <c r="OVD114" s="121"/>
      <c r="OVE114" s="174"/>
      <c r="OVF114" s="175"/>
      <c r="OVG114" s="175"/>
      <c r="OVH114" s="175"/>
      <c r="OVI114" s="4"/>
      <c r="OVJ114" s="4"/>
      <c r="OVK114" s="121"/>
      <c r="OVL114" s="121"/>
      <c r="OVM114" s="174"/>
      <c r="OVN114" s="175"/>
      <c r="OVO114" s="175"/>
      <c r="OVP114" s="175"/>
      <c r="OVQ114" s="4"/>
      <c r="OVR114" s="4"/>
      <c r="OVS114" s="121"/>
      <c r="OVT114" s="121"/>
      <c r="OVU114" s="174"/>
      <c r="OVV114" s="175"/>
      <c r="OVW114" s="175"/>
      <c r="OVX114" s="175"/>
      <c r="OVY114" s="4"/>
      <c r="OVZ114" s="4"/>
      <c r="OWA114" s="121"/>
      <c r="OWB114" s="121"/>
      <c r="OWC114" s="174"/>
      <c r="OWD114" s="175"/>
      <c r="OWE114" s="175"/>
      <c r="OWF114" s="175"/>
      <c r="OWG114" s="4"/>
      <c r="OWH114" s="4"/>
      <c r="OWI114" s="121"/>
      <c r="OWJ114" s="121"/>
      <c r="OWK114" s="174"/>
      <c r="OWL114" s="175"/>
      <c r="OWM114" s="175"/>
      <c r="OWN114" s="175"/>
      <c r="OWO114" s="4"/>
      <c r="OWP114" s="4"/>
      <c r="OWQ114" s="121"/>
      <c r="OWR114" s="121"/>
      <c r="OWS114" s="174"/>
      <c r="OWT114" s="175"/>
      <c r="OWU114" s="175"/>
      <c r="OWV114" s="175"/>
      <c r="OWW114" s="4"/>
      <c r="OWX114" s="4"/>
      <c r="OWY114" s="121"/>
      <c r="OWZ114" s="121"/>
      <c r="OXA114" s="174"/>
      <c r="OXB114" s="175"/>
      <c r="OXC114" s="175"/>
      <c r="OXD114" s="175"/>
      <c r="OXE114" s="4"/>
      <c r="OXF114" s="4"/>
      <c r="OXG114" s="121"/>
      <c r="OXH114" s="121"/>
      <c r="OXI114" s="174"/>
      <c r="OXJ114" s="175"/>
      <c r="OXK114" s="175"/>
      <c r="OXL114" s="175"/>
      <c r="OXM114" s="4"/>
      <c r="OXN114" s="4"/>
      <c r="OXO114" s="121"/>
      <c r="OXP114" s="121"/>
      <c r="OXQ114" s="174"/>
      <c r="OXR114" s="175"/>
      <c r="OXS114" s="175"/>
      <c r="OXT114" s="175"/>
      <c r="OXU114" s="4"/>
      <c r="OXV114" s="4"/>
      <c r="OXW114" s="121"/>
      <c r="OXX114" s="121"/>
      <c r="OXY114" s="174"/>
      <c r="OXZ114" s="175"/>
      <c r="OYA114" s="175"/>
      <c r="OYB114" s="175"/>
      <c r="OYC114" s="4"/>
      <c r="OYD114" s="4"/>
      <c r="OYE114" s="121"/>
      <c r="OYF114" s="121"/>
      <c r="OYG114" s="174"/>
      <c r="OYH114" s="175"/>
      <c r="OYI114" s="175"/>
      <c r="OYJ114" s="175"/>
      <c r="OYK114" s="4"/>
      <c r="OYL114" s="4"/>
      <c r="OYM114" s="121"/>
      <c r="OYN114" s="121"/>
      <c r="OYO114" s="174"/>
      <c r="OYP114" s="175"/>
      <c r="OYQ114" s="175"/>
      <c r="OYR114" s="175"/>
      <c r="OYS114" s="4"/>
      <c r="OYT114" s="4"/>
      <c r="OYU114" s="121"/>
      <c r="OYV114" s="121"/>
      <c r="OYW114" s="174"/>
      <c r="OYX114" s="175"/>
      <c r="OYY114" s="175"/>
      <c r="OYZ114" s="175"/>
      <c r="OZA114" s="4"/>
      <c r="OZB114" s="4"/>
      <c r="OZC114" s="121"/>
      <c r="OZD114" s="121"/>
      <c r="OZE114" s="174"/>
      <c r="OZF114" s="175"/>
      <c r="OZG114" s="175"/>
      <c r="OZH114" s="175"/>
      <c r="OZI114" s="4"/>
      <c r="OZJ114" s="4"/>
      <c r="OZK114" s="121"/>
      <c r="OZL114" s="121"/>
      <c r="OZM114" s="174"/>
      <c r="OZN114" s="175"/>
      <c r="OZO114" s="175"/>
      <c r="OZP114" s="175"/>
      <c r="OZQ114" s="4"/>
      <c r="OZR114" s="4"/>
      <c r="OZS114" s="121"/>
      <c r="OZT114" s="121"/>
      <c r="OZU114" s="174"/>
      <c r="OZV114" s="175"/>
      <c r="OZW114" s="175"/>
      <c r="OZX114" s="175"/>
      <c r="OZY114" s="4"/>
      <c r="OZZ114" s="4"/>
      <c r="PAA114" s="121"/>
      <c r="PAB114" s="121"/>
      <c r="PAC114" s="174"/>
      <c r="PAD114" s="175"/>
      <c r="PAE114" s="175"/>
      <c r="PAF114" s="175"/>
      <c r="PAG114" s="4"/>
      <c r="PAH114" s="4"/>
      <c r="PAI114" s="121"/>
      <c r="PAJ114" s="121"/>
      <c r="PAK114" s="174"/>
      <c r="PAL114" s="175"/>
      <c r="PAM114" s="175"/>
      <c r="PAN114" s="175"/>
      <c r="PAO114" s="4"/>
      <c r="PAP114" s="4"/>
      <c r="PAQ114" s="121"/>
      <c r="PAR114" s="121"/>
      <c r="PAS114" s="174"/>
      <c r="PAT114" s="175"/>
      <c r="PAU114" s="175"/>
      <c r="PAV114" s="175"/>
      <c r="PAW114" s="4"/>
      <c r="PAX114" s="4"/>
      <c r="PAY114" s="121"/>
      <c r="PAZ114" s="121"/>
      <c r="PBA114" s="174"/>
      <c r="PBB114" s="175"/>
      <c r="PBC114" s="175"/>
      <c r="PBD114" s="175"/>
      <c r="PBE114" s="4"/>
      <c r="PBF114" s="4"/>
      <c r="PBG114" s="121"/>
      <c r="PBH114" s="121"/>
      <c r="PBI114" s="174"/>
      <c r="PBJ114" s="175"/>
      <c r="PBK114" s="175"/>
      <c r="PBL114" s="175"/>
      <c r="PBM114" s="4"/>
      <c r="PBN114" s="4"/>
      <c r="PBO114" s="121"/>
      <c r="PBP114" s="121"/>
      <c r="PBQ114" s="174"/>
      <c r="PBR114" s="175"/>
      <c r="PBS114" s="175"/>
      <c r="PBT114" s="175"/>
      <c r="PBU114" s="4"/>
      <c r="PBV114" s="4"/>
      <c r="PBW114" s="121"/>
      <c r="PBX114" s="121"/>
      <c r="PBY114" s="174"/>
      <c r="PBZ114" s="175"/>
      <c r="PCA114" s="175"/>
      <c r="PCB114" s="175"/>
      <c r="PCC114" s="4"/>
      <c r="PCD114" s="4"/>
      <c r="PCE114" s="121"/>
      <c r="PCF114" s="121"/>
      <c r="PCG114" s="174"/>
      <c r="PCH114" s="175"/>
      <c r="PCI114" s="175"/>
      <c r="PCJ114" s="175"/>
      <c r="PCK114" s="4"/>
      <c r="PCL114" s="4"/>
      <c r="PCM114" s="121"/>
      <c r="PCN114" s="121"/>
      <c r="PCO114" s="174"/>
      <c r="PCP114" s="175"/>
      <c r="PCQ114" s="175"/>
      <c r="PCR114" s="175"/>
      <c r="PCS114" s="4"/>
      <c r="PCT114" s="4"/>
      <c r="PCU114" s="121"/>
      <c r="PCV114" s="121"/>
      <c r="PCW114" s="174"/>
      <c r="PCX114" s="175"/>
      <c r="PCY114" s="175"/>
      <c r="PCZ114" s="175"/>
      <c r="PDA114" s="4"/>
      <c r="PDB114" s="4"/>
      <c r="PDC114" s="121"/>
      <c r="PDD114" s="121"/>
      <c r="PDE114" s="174"/>
      <c r="PDF114" s="175"/>
      <c r="PDG114" s="175"/>
      <c r="PDH114" s="175"/>
      <c r="PDI114" s="4"/>
      <c r="PDJ114" s="4"/>
      <c r="PDK114" s="121"/>
      <c r="PDL114" s="121"/>
      <c r="PDM114" s="174"/>
      <c r="PDN114" s="175"/>
      <c r="PDO114" s="175"/>
      <c r="PDP114" s="175"/>
      <c r="PDQ114" s="4"/>
      <c r="PDR114" s="4"/>
      <c r="PDS114" s="121"/>
      <c r="PDT114" s="121"/>
      <c r="PDU114" s="174"/>
      <c r="PDV114" s="175"/>
      <c r="PDW114" s="175"/>
      <c r="PDX114" s="175"/>
      <c r="PDY114" s="4"/>
      <c r="PDZ114" s="4"/>
      <c r="PEA114" s="121"/>
      <c r="PEB114" s="121"/>
      <c r="PEC114" s="174"/>
      <c r="PED114" s="175"/>
      <c r="PEE114" s="175"/>
      <c r="PEF114" s="175"/>
      <c r="PEG114" s="4"/>
      <c r="PEH114" s="4"/>
      <c r="PEI114" s="121"/>
      <c r="PEJ114" s="121"/>
      <c r="PEK114" s="174"/>
      <c r="PEL114" s="175"/>
      <c r="PEM114" s="175"/>
      <c r="PEN114" s="175"/>
      <c r="PEO114" s="4"/>
      <c r="PEP114" s="4"/>
      <c r="PEQ114" s="121"/>
      <c r="PER114" s="121"/>
      <c r="PES114" s="174"/>
      <c r="PET114" s="175"/>
      <c r="PEU114" s="175"/>
      <c r="PEV114" s="175"/>
      <c r="PEW114" s="4"/>
      <c r="PEX114" s="4"/>
      <c r="PEY114" s="121"/>
      <c r="PEZ114" s="121"/>
      <c r="PFA114" s="174"/>
      <c r="PFB114" s="175"/>
      <c r="PFC114" s="175"/>
      <c r="PFD114" s="175"/>
      <c r="PFE114" s="4"/>
      <c r="PFF114" s="4"/>
      <c r="PFG114" s="121"/>
      <c r="PFH114" s="121"/>
      <c r="PFI114" s="174"/>
      <c r="PFJ114" s="175"/>
      <c r="PFK114" s="175"/>
      <c r="PFL114" s="175"/>
      <c r="PFM114" s="4"/>
      <c r="PFN114" s="4"/>
      <c r="PFO114" s="121"/>
      <c r="PFP114" s="121"/>
      <c r="PFQ114" s="174"/>
      <c r="PFR114" s="175"/>
      <c r="PFS114" s="175"/>
      <c r="PFT114" s="175"/>
      <c r="PFU114" s="4"/>
      <c r="PFV114" s="4"/>
      <c r="PFW114" s="121"/>
      <c r="PFX114" s="121"/>
      <c r="PFY114" s="174"/>
      <c r="PFZ114" s="175"/>
      <c r="PGA114" s="175"/>
      <c r="PGB114" s="175"/>
      <c r="PGC114" s="4"/>
      <c r="PGD114" s="4"/>
      <c r="PGE114" s="121"/>
      <c r="PGF114" s="121"/>
      <c r="PGG114" s="174"/>
      <c r="PGH114" s="175"/>
      <c r="PGI114" s="175"/>
      <c r="PGJ114" s="175"/>
      <c r="PGK114" s="4"/>
      <c r="PGL114" s="4"/>
      <c r="PGM114" s="121"/>
      <c r="PGN114" s="121"/>
      <c r="PGO114" s="174"/>
      <c r="PGP114" s="175"/>
      <c r="PGQ114" s="175"/>
      <c r="PGR114" s="175"/>
      <c r="PGS114" s="4"/>
      <c r="PGT114" s="4"/>
      <c r="PGU114" s="121"/>
      <c r="PGV114" s="121"/>
      <c r="PGW114" s="174"/>
      <c r="PGX114" s="175"/>
      <c r="PGY114" s="175"/>
      <c r="PGZ114" s="175"/>
      <c r="PHA114" s="4"/>
      <c r="PHB114" s="4"/>
      <c r="PHC114" s="121"/>
      <c r="PHD114" s="121"/>
      <c r="PHE114" s="174"/>
      <c r="PHF114" s="175"/>
      <c r="PHG114" s="175"/>
      <c r="PHH114" s="175"/>
      <c r="PHI114" s="4"/>
      <c r="PHJ114" s="4"/>
      <c r="PHK114" s="121"/>
      <c r="PHL114" s="121"/>
      <c r="PHM114" s="174"/>
      <c r="PHN114" s="175"/>
      <c r="PHO114" s="175"/>
      <c r="PHP114" s="175"/>
      <c r="PHQ114" s="4"/>
      <c r="PHR114" s="4"/>
      <c r="PHS114" s="121"/>
      <c r="PHT114" s="121"/>
      <c r="PHU114" s="174"/>
      <c r="PHV114" s="175"/>
      <c r="PHW114" s="175"/>
      <c r="PHX114" s="175"/>
      <c r="PHY114" s="4"/>
      <c r="PHZ114" s="4"/>
      <c r="PIA114" s="121"/>
      <c r="PIB114" s="121"/>
      <c r="PIC114" s="174"/>
      <c r="PID114" s="175"/>
      <c r="PIE114" s="175"/>
      <c r="PIF114" s="175"/>
      <c r="PIG114" s="4"/>
      <c r="PIH114" s="4"/>
      <c r="PII114" s="121"/>
      <c r="PIJ114" s="121"/>
      <c r="PIK114" s="174"/>
      <c r="PIL114" s="175"/>
      <c r="PIM114" s="175"/>
      <c r="PIN114" s="175"/>
      <c r="PIO114" s="4"/>
      <c r="PIP114" s="4"/>
      <c r="PIQ114" s="121"/>
      <c r="PIR114" s="121"/>
      <c r="PIS114" s="174"/>
      <c r="PIT114" s="175"/>
      <c r="PIU114" s="175"/>
      <c r="PIV114" s="175"/>
      <c r="PIW114" s="4"/>
      <c r="PIX114" s="4"/>
      <c r="PIY114" s="121"/>
      <c r="PIZ114" s="121"/>
      <c r="PJA114" s="174"/>
      <c r="PJB114" s="175"/>
      <c r="PJC114" s="175"/>
      <c r="PJD114" s="175"/>
      <c r="PJE114" s="4"/>
      <c r="PJF114" s="4"/>
      <c r="PJG114" s="121"/>
      <c r="PJH114" s="121"/>
      <c r="PJI114" s="174"/>
      <c r="PJJ114" s="175"/>
      <c r="PJK114" s="175"/>
      <c r="PJL114" s="175"/>
      <c r="PJM114" s="4"/>
      <c r="PJN114" s="4"/>
      <c r="PJO114" s="121"/>
      <c r="PJP114" s="121"/>
      <c r="PJQ114" s="174"/>
      <c r="PJR114" s="175"/>
      <c r="PJS114" s="175"/>
      <c r="PJT114" s="175"/>
      <c r="PJU114" s="4"/>
      <c r="PJV114" s="4"/>
      <c r="PJW114" s="121"/>
      <c r="PJX114" s="121"/>
      <c r="PJY114" s="174"/>
      <c r="PJZ114" s="175"/>
      <c r="PKA114" s="175"/>
      <c r="PKB114" s="175"/>
      <c r="PKC114" s="4"/>
      <c r="PKD114" s="4"/>
      <c r="PKE114" s="121"/>
      <c r="PKF114" s="121"/>
      <c r="PKG114" s="174"/>
      <c r="PKH114" s="175"/>
      <c r="PKI114" s="175"/>
      <c r="PKJ114" s="175"/>
      <c r="PKK114" s="4"/>
      <c r="PKL114" s="4"/>
      <c r="PKM114" s="121"/>
      <c r="PKN114" s="121"/>
      <c r="PKO114" s="174"/>
      <c r="PKP114" s="175"/>
      <c r="PKQ114" s="175"/>
      <c r="PKR114" s="175"/>
      <c r="PKS114" s="4"/>
      <c r="PKT114" s="4"/>
      <c r="PKU114" s="121"/>
      <c r="PKV114" s="121"/>
      <c r="PKW114" s="174"/>
      <c r="PKX114" s="175"/>
      <c r="PKY114" s="175"/>
      <c r="PKZ114" s="175"/>
      <c r="PLA114" s="4"/>
      <c r="PLB114" s="4"/>
      <c r="PLC114" s="121"/>
      <c r="PLD114" s="121"/>
      <c r="PLE114" s="174"/>
      <c r="PLF114" s="175"/>
      <c r="PLG114" s="175"/>
      <c r="PLH114" s="175"/>
      <c r="PLI114" s="4"/>
      <c r="PLJ114" s="4"/>
      <c r="PLK114" s="121"/>
      <c r="PLL114" s="121"/>
      <c r="PLM114" s="174"/>
      <c r="PLN114" s="175"/>
      <c r="PLO114" s="175"/>
      <c r="PLP114" s="175"/>
      <c r="PLQ114" s="4"/>
      <c r="PLR114" s="4"/>
      <c r="PLS114" s="121"/>
      <c r="PLT114" s="121"/>
      <c r="PLU114" s="174"/>
      <c r="PLV114" s="175"/>
      <c r="PLW114" s="175"/>
      <c r="PLX114" s="175"/>
      <c r="PLY114" s="4"/>
      <c r="PLZ114" s="4"/>
      <c r="PMA114" s="121"/>
      <c r="PMB114" s="121"/>
      <c r="PMC114" s="174"/>
      <c r="PMD114" s="175"/>
      <c r="PME114" s="175"/>
      <c r="PMF114" s="175"/>
      <c r="PMG114" s="4"/>
      <c r="PMH114" s="4"/>
      <c r="PMI114" s="121"/>
      <c r="PMJ114" s="121"/>
      <c r="PMK114" s="174"/>
      <c r="PML114" s="175"/>
      <c r="PMM114" s="175"/>
      <c r="PMN114" s="175"/>
      <c r="PMO114" s="4"/>
      <c r="PMP114" s="4"/>
      <c r="PMQ114" s="121"/>
      <c r="PMR114" s="121"/>
      <c r="PMS114" s="174"/>
      <c r="PMT114" s="175"/>
      <c r="PMU114" s="175"/>
      <c r="PMV114" s="175"/>
      <c r="PMW114" s="4"/>
      <c r="PMX114" s="4"/>
      <c r="PMY114" s="121"/>
      <c r="PMZ114" s="121"/>
      <c r="PNA114" s="174"/>
      <c r="PNB114" s="175"/>
      <c r="PNC114" s="175"/>
      <c r="PND114" s="175"/>
      <c r="PNE114" s="4"/>
      <c r="PNF114" s="4"/>
      <c r="PNG114" s="121"/>
      <c r="PNH114" s="121"/>
      <c r="PNI114" s="174"/>
      <c r="PNJ114" s="175"/>
      <c r="PNK114" s="175"/>
      <c r="PNL114" s="175"/>
      <c r="PNM114" s="4"/>
      <c r="PNN114" s="4"/>
      <c r="PNO114" s="121"/>
      <c r="PNP114" s="121"/>
      <c r="PNQ114" s="174"/>
      <c r="PNR114" s="175"/>
      <c r="PNS114" s="175"/>
      <c r="PNT114" s="175"/>
      <c r="PNU114" s="4"/>
      <c r="PNV114" s="4"/>
      <c r="PNW114" s="121"/>
      <c r="PNX114" s="121"/>
      <c r="PNY114" s="174"/>
      <c r="PNZ114" s="175"/>
      <c r="POA114" s="175"/>
      <c r="POB114" s="175"/>
      <c r="POC114" s="4"/>
      <c r="POD114" s="4"/>
      <c r="POE114" s="121"/>
      <c r="POF114" s="121"/>
      <c r="POG114" s="174"/>
      <c r="POH114" s="175"/>
      <c r="POI114" s="175"/>
      <c r="POJ114" s="175"/>
      <c r="POK114" s="4"/>
      <c r="POL114" s="4"/>
      <c r="POM114" s="121"/>
      <c r="PON114" s="121"/>
      <c r="POO114" s="174"/>
      <c r="POP114" s="175"/>
      <c r="POQ114" s="175"/>
      <c r="POR114" s="175"/>
      <c r="POS114" s="4"/>
      <c r="POT114" s="4"/>
      <c r="POU114" s="121"/>
      <c r="POV114" s="121"/>
      <c r="POW114" s="174"/>
      <c r="POX114" s="175"/>
      <c r="POY114" s="175"/>
      <c r="POZ114" s="175"/>
      <c r="PPA114" s="4"/>
      <c r="PPB114" s="4"/>
      <c r="PPC114" s="121"/>
      <c r="PPD114" s="121"/>
      <c r="PPE114" s="174"/>
      <c r="PPF114" s="175"/>
      <c r="PPG114" s="175"/>
      <c r="PPH114" s="175"/>
      <c r="PPI114" s="4"/>
      <c r="PPJ114" s="4"/>
      <c r="PPK114" s="121"/>
      <c r="PPL114" s="121"/>
      <c r="PPM114" s="174"/>
      <c r="PPN114" s="175"/>
      <c r="PPO114" s="175"/>
      <c r="PPP114" s="175"/>
      <c r="PPQ114" s="4"/>
      <c r="PPR114" s="4"/>
      <c r="PPS114" s="121"/>
      <c r="PPT114" s="121"/>
      <c r="PPU114" s="174"/>
      <c r="PPV114" s="175"/>
      <c r="PPW114" s="175"/>
      <c r="PPX114" s="175"/>
      <c r="PPY114" s="4"/>
      <c r="PPZ114" s="4"/>
      <c r="PQA114" s="121"/>
      <c r="PQB114" s="121"/>
      <c r="PQC114" s="174"/>
      <c r="PQD114" s="175"/>
      <c r="PQE114" s="175"/>
      <c r="PQF114" s="175"/>
      <c r="PQG114" s="4"/>
      <c r="PQH114" s="4"/>
      <c r="PQI114" s="121"/>
      <c r="PQJ114" s="121"/>
      <c r="PQK114" s="174"/>
      <c r="PQL114" s="175"/>
      <c r="PQM114" s="175"/>
      <c r="PQN114" s="175"/>
      <c r="PQO114" s="4"/>
      <c r="PQP114" s="4"/>
      <c r="PQQ114" s="121"/>
      <c r="PQR114" s="121"/>
      <c r="PQS114" s="174"/>
      <c r="PQT114" s="175"/>
      <c r="PQU114" s="175"/>
      <c r="PQV114" s="175"/>
      <c r="PQW114" s="4"/>
      <c r="PQX114" s="4"/>
      <c r="PQY114" s="121"/>
      <c r="PQZ114" s="121"/>
      <c r="PRA114" s="174"/>
      <c r="PRB114" s="175"/>
      <c r="PRC114" s="175"/>
      <c r="PRD114" s="175"/>
      <c r="PRE114" s="4"/>
      <c r="PRF114" s="4"/>
      <c r="PRG114" s="121"/>
      <c r="PRH114" s="121"/>
      <c r="PRI114" s="174"/>
      <c r="PRJ114" s="175"/>
      <c r="PRK114" s="175"/>
      <c r="PRL114" s="175"/>
      <c r="PRM114" s="4"/>
      <c r="PRN114" s="4"/>
      <c r="PRO114" s="121"/>
      <c r="PRP114" s="121"/>
      <c r="PRQ114" s="174"/>
      <c r="PRR114" s="175"/>
      <c r="PRS114" s="175"/>
      <c r="PRT114" s="175"/>
      <c r="PRU114" s="4"/>
      <c r="PRV114" s="4"/>
      <c r="PRW114" s="121"/>
      <c r="PRX114" s="121"/>
      <c r="PRY114" s="174"/>
      <c r="PRZ114" s="175"/>
      <c r="PSA114" s="175"/>
      <c r="PSB114" s="175"/>
      <c r="PSC114" s="4"/>
      <c r="PSD114" s="4"/>
      <c r="PSE114" s="121"/>
      <c r="PSF114" s="121"/>
      <c r="PSG114" s="174"/>
      <c r="PSH114" s="175"/>
      <c r="PSI114" s="175"/>
      <c r="PSJ114" s="175"/>
      <c r="PSK114" s="4"/>
      <c r="PSL114" s="4"/>
      <c r="PSM114" s="121"/>
      <c r="PSN114" s="121"/>
      <c r="PSO114" s="174"/>
      <c r="PSP114" s="175"/>
      <c r="PSQ114" s="175"/>
      <c r="PSR114" s="175"/>
      <c r="PSS114" s="4"/>
      <c r="PST114" s="4"/>
      <c r="PSU114" s="121"/>
      <c r="PSV114" s="121"/>
      <c r="PSW114" s="174"/>
      <c r="PSX114" s="175"/>
      <c r="PSY114" s="175"/>
      <c r="PSZ114" s="175"/>
      <c r="PTA114" s="4"/>
      <c r="PTB114" s="4"/>
      <c r="PTC114" s="121"/>
      <c r="PTD114" s="121"/>
      <c r="PTE114" s="174"/>
      <c r="PTF114" s="175"/>
      <c r="PTG114" s="175"/>
      <c r="PTH114" s="175"/>
      <c r="PTI114" s="4"/>
      <c r="PTJ114" s="4"/>
      <c r="PTK114" s="121"/>
      <c r="PTL114" s="121"/>
      <c r="PTM114" s="174"/>
      <c r="PTN114" s="175"/>
      <c r="PTO114" s="175"/>
      <c r="PTP114" s="175"/>
      <c r="PTQ114" s="4"/>
      <c r="PTR114" s="4"/>
      <c r="PTS114" s="121"/>
      <c r="PTT114" s="121"/>
      <c r="PTU114" s="174"/>
      <c r="PTV114" s="175"/>
      <c r="PTW114" s="175"/>
      <c r="PTX114" s="175"/>
      <c r="PTY114" s="4"/>
      <c r="PTZ114" s="4"/>
      <c r="PUA114" s="121"/>
      <c r="PUB114" s="121"/>
      <c r="PUC114" s="174"/>
      <c r="PUD114" s="175"/>
      <c r="PUE114" s="175"/>
      <c r="PUF114" s="175"/>
      <c r="PUG114" s="4"/>
      <c r="PUH114" s="4"/>
      <c r="PUI114" s="121"/>
      <c r="PUJ114" s="121"/>
      <c r="PUK114" s="174"/>
      <c r="PUL114" s="175"/>
      <c r="PUM114" s="175"/>
      <c r="PUN114" s="175"/>
      <c r="PUO114" s="4"/>
      <c r="PUP114" s="4"/>
      <c r="PUQ114" s="121"/>
      <c r="PUR114" s="121"/>
      <c r="PUS114" s="174"/>
      <c r="PUT114" s="175"/>
      <c r="PUU114" s="175"/>
      <c r="PUV114" s="175"/>
      <c r="PUW114" s="4"/>
      <c r="PUX114" s="4"/>
      <c r="PUY114" s="121"/>
      <c r="PUZ114" s="121"/>
      <c r="PVA114" s="174"/>
      <c r="PVB114" s="175"/>
      <c r="PVC114" s="175"/>
      <c r="PVD114" s="175"/>
      <c r="PVE114" s="4"/>
      <c r="PVF114" s="4"/>
      <c r="PVG114" s="121"/>
      <c r="PVH114" s="121"/>
      <c r="PVI114" s="174"/>
      <c r="PVJ114" s="175"/>
      <c r="PVK114" s="175"/>
      <c r="PVL114" s="175"/>
      <c r="PVM114" s="4"/>
      <c r="PVN114" s="4"/>
      <c r="PVO114" s="121"/>
      <c r="PVP114" s="121"/>
      <c r="PVQ114" s="174"/>
      <c r="PVR114" s="175"/>
      <c r="PVS114" s="175"/>
      <c r="PVT114" s="175"/>
      <c r="PVU114" s="4"/>
      <c r="PVV114" s="4"/>
      <c r="PVW114" s="121"/>
      <c r="PVX114" s="121"/>
      <c r="PVY114" s="174"/>
      <c r="PVZ114" s="175"/>
      <c r="PWA114" s="175"/>
      <c r="PWB114" s="175"/>
      <c r="PWC114" s="4"/>
      <c r="PWD114" s="4"/>
      <c r="PWE114" s="121"/>
      <c r="PWF114" s="121"/>
      <c r="PWG114" s="174"/>
      <c r="PWH114" s="175"/>
      <c r="PWI114" s="175"/>
      <c r="PWJ114" s="175"/>
      <c r="PWK114" s="4"/>
      <c r="PWL114" s="4"/>
      <c r="PWM114" s="121"/>
      <c r="PWN114" s="121"/>
      <c r="PWO114" s="174"/>
      <c r="PWP114" s="175"/>
      <c r="PWQ114" s="175"/>
      <c r="PWR114" s="175"/>
      <c r="PWS114" s="4"/>
      <c r="PWT114" s="4"/>
      <c r="PWU114" s="121"/>
      <c r="PWV114" s="121"/>
      <c r="PWW114" s="174"/>
      <c r="PWX114" s="175"/>
      <c r="PWY114" s="175"/>
      <c r="PWZ114" s="175"/>
      <c r="PXA114" s="4"/>
      <c r="PXB114" s="4"/>
      <c r="PXC114" s="121"/>
      <c r="PXD114" s="121"/>
      <c r="PXE114" s="174"/>
      <c r="PXF114" s="175"/>
      <c r="PXG114" s="175"/>
      <c r="PXH114" s="175"/>
      <c r="PXI114" s="4"/>
      <c r="PXJ114" s="4"/>
      <c r="PXK114" s="121"/>
      <c r="PXL114" s="121"/>
      <c r="PXM114" s="174"/>
      <c r="PXN114" s="175"/>
      <c r="PXO114" s="175"/>
      <c r="PXP114" s="175"/>
      <c r="PXQ114" s="4"/>
      <c r="PXR114" s="4"/>
      <c r="PXS114" s="121"/>
      <c r="PXT114" s="121"/>
      <c r="PXU114" s="174"/>
      <c r="PXV114" s="175"/>
      <c r="PXW114" s="175"/>
      <c r="PXX114" s="175"/>
      <c r="PXY114" s="4"/>
      <c r="PXZ114" s="4"/>
      <c r="PYA114" s="121"/>
      <c r="PYB114" s="121"/>
      <c r="PYC114" s="174"/>
      <c r="PYD114" s="175"/>
      <c r="PYE114" s="175"/>
      <c r="PYF114" s="175"/>
      <c r="PYG114" s="4"/>
      <c r="PYH114" s="4"/>
      <c r="PYI114" s="121"/>
      <c r="PYJ114" s="121"/>
      <c r="PYK114" s="174"/>
      <c r="PYL114" s="175"/>
      <c r="PYM114" s="175"/>
      <c r="PYN114" s="175"/>
      <c r="PYO114" s="4"/>
      <c r="PYP114" s="4"/>
      <c r="PYQ114" s="121"/>
      <c r="PYR114" s="121"/>
      <c r="PYS114" s="174"/>
      <c r="PYT114" s="175"/>
      <c r="PYU114" s="175"/>
      <c r="PYV114" s="175"/>
      <c r="PYW114" s="4"/>
      <c r="PYX114" s="4"/>
      <c r="PYY114" s="121"/>
      <c r="PYZ114" s="121"/>
      <c r="PZA114" s="174"/>
      <c r="PZB114" s="175"/>
      <c r="PZC114" s="175"/>
      <c r="PZD114" s="175"/>
      <c r="PZE114" s="4"/>
      <c r="PZF114" s="4"/>
      <c r="PZG114" s="121"/>
      <c r="PZH114" s="121"/>
      <c r="PZI114" s="174"/>
      <c r="PZJ114" s="175"/>
      <c r="PZK114" s="175"/>
      <c r="PZL114" s="175"/>
      <c r="PZM114" s="4"/>
      <c r="PZN114" s="4"/>
      <c r="PZO114" s="121"/>
      <c r="PZP114" s="121"/>
      <c r="PZQ114" s="174"/>
      <c r="PZR114" s="175"/>
      <c r="PZS114" s="175"/>
      <c r="PZT114" s="175"/>
      <c r="PZU114" s="4"/>
      <c r="PZV114" s="4"/>
      <c r="PZW114" s="121"/>
      <c r="PZX114" s="121"/>
      <c r="PZY114" s="174"/>
      <c r="PZZ114" s="175"/>
      <c r="QAA114" s="175"/>
      <c r="QAB114" s="175"/>
      <c r="QAC114" s="4"/>
      <c r="QAD114" s="4"/>
      <c r="QAE114" s="121"/>
      <c r="QAF114" s="121"/>
      <c r="QAG114" s="174"/>
      <c r="QAH114" s="175"/>
      <c r="QAI114" s="175"/>
      <c r="QAJ114" s="175"/>
      <c r="QAK114" s="4"/>
      <c r="QAL114" s="4"/>
      <c r="QAM114" s="121"/>
      <c r="QAN114" s="121"/>
      <c r="QAO114" s="174"/>
      <c r="QAP114" s="175"/>
      <c r="QAQ114" s="175"/>
      <c r="QAR114" s="175"/>
      <c r="QAS114" s="4"/>
      <c r="QAT114" s="4"/>
      <c r="QAU114" s="121"/>
      <c r="QAV114" s="121"/>
      <c r="QAW114" s="174"/>
      <c r="QAX114" s="175"/>
      <c r="QAY114" s="175"/>
      <c r="QAZ114" s="175"/>
      <c r="QBA114" s="4"/>
      <c r="QBB114" s="4"/>
      <c r="QBC114" s="121"/>
      <c r="QBD114" s="121"/>
      <c r="QBE114" s="174"/>
      <c r="QBF114" s="175"/>
      <c r="QBG114" s="175"/>
      <c r="QBH114" s="175"/>
      <c r="QBI114" s="4"/>
      <c r="QBJ114" s="4"/>
      <c r="QBK114" s="121"/>
      <c r="QBL114" s="121"/>
      <c r="QBM114" s="174"/>
      <c r="QBN114" s="175"/>
      <c r="QBO114" s="175"/>
      <c r="QBP114" s="175"/>
      <c r="QBQ114" s="4"/>
      <c r="QBR114" s="4"/>
      <c r="QBS114" s="121"/>
      <c r="QBT114" s="121"/>
      <c r="QBU114" s="174"/>
      <c r="QBV114" s="175"/>
      <c r="QBW114" s="175"/>
      <c r="QBX114" s="175"/>
      <c r="QBY114" s="4"/>
      <c r="QBZ114" s="4"/>
      <c r="QCA114" s="121"/>
      <c r="QCB114" s="121"/>
      <c r="QCC114" s="174"/>
      <c r="QCD114" s="175"/>
      <c r="QCE114" s="175"/>
      <c r="QCF114" s="175"/>
      <c r="QCG114" s="4"/>
      <c r="QCH114" s="4"/>
      <c r="QCI114" s="121"/>
      <c r="QCJ114" s="121"/>
      <c r="QCK114" s="174"/>
      <c r="QCL114" s="175"/>
      <c r="QCM114" s="175"/>
      <c r="QCN114" s="175"/>
      <c r="QCO114" s="4"/>
      <c r="QCP114" s="4"/>
      <c r="QCQ114" s="121"/>
      <c r="QCR114" s="121"/>
      <c r="QCS114" s="174"/>
      <c r="QCT114" s="175"/>
      <c r="QCU114" s="175"/>
      <c r="QCV114" s="175"/>
      <c r="QCW114" s="4"/>
      <c r="QCX114" s="4"/>
      <c r="QCY114" s="121"/>
      <c r="QCZ114" s="121"/>
      <c r="QDA114" s="174"/>
      <c r="QDB114" s="175"/>
      <c r="QDC114" s="175"/>
      <c r="QDD114" s="175"/>
      <c r="QDE114" s="4"/>
      <c r="QDF114" s="4"/>
      <c r="QDG114" s="121"/>
      <c r="QDH114" s="121"/>
      <c r="QDI114" s="174"/>
      <c r="QDJ114" s="175"/>
      <c r="QDK114" s="175"/>
      <c r="QDL114" s="175"/>
      <c r="QDM114" s="4"/>
      <c r="QDN114" s="4"/>
      <c r="QDO114" s="121"/>
      <c r="QDP114" s="121"/>
      <c r="QDQ114" s="174"/>
      <c r="QDR114" s="175"/>
      <c r="QDS114" s="175"/>
      <c r="QDT114" s="175"/>
      <c r="QDU114" s="4"/>
      <c r="QDV114" s="4"/>
      <c r="QDW114" s="121"/>
      <c r="QDX114" s="121"/>
      <c r="QDY114" s="174"/>
      <c r="QDZ114" s="175"/>
      <c r="QEA114" s="175"/>
      <c r="QEB114" s="175"/>
      <c r="QEC114" s="4"/>
      <c r="QED114" s="4"/>
      <c r="QEE114" s="121"/>
      <c r="QEF114" s="121"/>
      <c r="QEG114" s="174"/>
      <c r="QEH114" s="175"/>
      <c r="QEI114" s="175"/>
      <c r="QEJ114" s="175"/>
      <c r="QEK114" s="4"/>
      <c r="QEL114" s="4"/>
      <c r="QEM114" s="121"/>
      <c r="QEN114" s="121"/>
      <c r="QEO114" s="174"/>
      <c r="QEP114" s="175"/>
      <c r="QEQ114" s="175"/>
      <c r="QER114" s="175"/>
      <c r="QES114" s="4"/>
      <c r="QET114" s="4"/>
      <c r="QEU114" s="121"/>
      <c r="QEV114" s="121"/>
      <c r="QEW114" s="174"/>
      <c r="QEX114" s="175"/>
      <c r="QEY114" s="175"/>
      <c r="QEZ114" s="175"/>
      <c r="QFA114" s="4"/>
      <c r="QFB114" s="4"/>
      <c r="QFC114" s="121"/>
      <c r="QFD114" s="121"/>
      <c r="QFE114" s="174"/>
      <c r="QFF114" s="175"/>
      <c r="QFG114" s="175"/>
      <c r="QFH114" s="175"/>
      <c r="QFI114" s="4"/>
      <c r="QFJ114" s="4"/>
      <c r="QFK114" s="121"/>
      <c r="QFL114" s="121"/>
      <c r="QFM114" s="174"/>
      <c r="QFN114" s="175"/>
      <c r="QFO114" s="175"/>
      <c r="QFP114" s="175"/>
      <c r="QFQ114" s="4"/>
      <c r="QFR114" s="4"/>
      <c r="QFS114" s="121"/>
      <c r="QFT114" s="121"/>
      <c r="QFU114" s="174"/>
      <c r="QFV114" s="175"/>
      <c r="QFW114" s="175"/>
      <c r="QFX114" s="175"/>
      <c r="QFY114" s="4"/>
      <c r="QFZ114" s="4"/>
      <c r="QGA114" s="121"/>
      <c r="QGB114" s="121"/>
      <c r="QGC114" s="174"/>
      <c r="QGD114" s="175"/>
      <c r="QGE114" s="175"/>
      <c r="QGF114" s="175"/>
      <c r="QGG114" s="4"/>
      <c r="QGH114" s="4"/>
      <c r="QGI114" s="121"/>
      <c r="QGJ114" s="121"/>
      <c r="QGK114" s="174"/>
      <c r="QGL114" s="175"/>
      <c r="QGM114" s="175"/>
      <c r="QGN114" s="175"/>
      <c r="QGO114" s="4"/>
      <c r="QGP114" s="4"/>
      <c r="QGQ114" s="121"/>
      <c r="QGR114" s="121"/>
      <c r="QGS114" s="174"/>
      <c r="QGT114" s="175"/>
      <c r="QGU114" s="175"/>
      <c r="QGV114" s="175"/>
      <c r="QGW114" s="4"/>
      <c r="QGX114" s="4"/>
      <c r="QGY114" s="121"/>
      <c r="QGZ114" s="121"/>
      <c r="QHA114" s="174"/>
      <c r="QHB114" s="175"/>
      <c r="QHC114" s="175"/>
      <c r="QHD114" s="175"/>
      <c r="QHE114" s="4"/>
      <c r="QHF114" s="4"/>
      <c r="QHG114" s="121"/>
      <c r="QHH114" s="121"/>
      <c r="QHI114" s="174"/>
      <c r="QHJ114" s="175"/>
      <c r="QHK114" s="175"/>
      <c r="QHL114" s="175"/>
      <c r="QHM114" s="4"/>
      <c r="QHN114" s="4"/>
      <c r="QHO114" s="121"/>
      <c r="QHP114" s="121"/>
      <c r="QHQ114" s="174"/>
      <c r="QHR114" s="175"/>
      <c r="QHS114" s="175"/>
      <c r="QHT114" s="175"/>
      <c r="QHU114" s="4"/>
      <c r="QHV114" s="4"/>
      <c r="QHW114" s="121"/>
      <c r="QHX114" s="121"/>
      <c r="QHY114" s="174"/>
      <c r="QHZ114" s="175"/>
      <c r="QIA114" s="175"/>
      <c r="QIB114" s="175"/>
      <c r="QIC114" s="4"/>
      <c r="QID114" s="4"/>
      <c r="QIE114" s="121"/>
      <c r="QIF114" s="121"/>
      <c r="QIG114" s="174"/>
      <c r="QIH114" s="175"/>
      <c r="QII114" s="175"/>
      <c r="QIJ114" s="175"/>
      <c r="QIK114" s="4"/>
      <c r="QIL114" s="4"/>
      <c r="QIM114" s="121"/>
      <c r="QIN114" s="121"/>
      <c r="QIO114" s="174"/>
      <c r="QIP114" s="175"/>
      <c r="QIQ114" s="175"/>
      <c r="QIR114" s="175"/>
      <c r="QIS114" s="4"/>
      <c r="QIT114" s="4"/>
      <c r="QIU114" s="121"/>
      <c r="QIV114" s="121"/>
      <c r="QIW114" s="174"/>
      <c r="QIX114" s="175"/>
      <c r="QIY114" s="175"/>
      <c r="QIZ114" s="175"/>
      <c r="QJA114" s="4"/>
      <c r="QJB114" s="4"/>
      <c r="QJC114" s="121"/>
      <c r="QJD114" s="121"/>
      <c r="QJE114" s="174"/>
      <c r="QJF114" s="175"/>
      <c r="QJG114" s="175"/>
      <c r="QJH114" s="175"/>
      <c r="QJI114" s="4"/>
      <c r="QJJ114" s="4"/>
      <c r="QJK114" s="121"/>
      <c r="QJL114" s="121"/>
      <c r="QJM114" s="174"/>
      <c r="QJN114" s="175"/>
      <c r="QJO114" s="175"/>
      <c r="QJP114" s="175"/>
      <c r="QJQ114" s="4"/>
      <c r="QJR114" s="4"/>
      <c r="QJS114" s="121"/>
      <c r="QJT114" s="121"/>
      <c r="QJU114" s="174"/>
      <c r="QJV114" s="175"/>
      <c r="QJW114" s="175"/>
      <c r="QJX114" s="175"/>
      <c r="QJY114" s="4"/>
      <c r="QJZ114" s="4"/>
      <c r="QKA114" s="121"/>
      <c r="QKB114" s="121"/>
      <c r="QKC114" s="174"/>
      <c r="QKD114" s="175"/>
      <c r="QKE114" s="175"/>
      <c r="QKF114" s="175"/>
      <c r="QKG114" s="4"/>
      <c r="QKH114" s="4"/>
      <c r="QKI114" s="121"/>
      <c r="QKJ114" s="121"/>
      <c r="QKK114" s="174"/>
      <c r="QKL114" s="175"/>
      <c r="QKM114" s="175"/>
      <c r="QKN114" s="175"/>
      <c r="QKO114" s="4"/>
      <c r="QKP114" s="4"/>
      <c r="QKQ114" s="121"/>
      <c r="QKR114" s="121"/>
      <c r="QKS114" s="174"/>
      <c r="QKT114" s="175"/>
      <c r="QKU114" s="175"/>
      <c r="QKV114" s="175"/>
      <c r="QKW114" s="4"/>
      <c r="QKX114" s="4"/>
      <c r="QKY114" s="121"/>
      <c r="QKZ114" s="121"/>
      <c r="QLA114" s="174"/>
      <c r="QLB114" s="175"/>
      <c r="QLC114" s="175"/>
      <c r="QLD114" s="175"/>
      <c r="QLE114" s="4"/>
      <c r="QLF114" s="4"/>
      <c r="QLG114" s="121"/>
      <c r="QLH114" s="121"/>
      <c r="QLI114" s="174"/>
      <c r="QLJ114" s="175"/>
      <c r="QLK114" s="175"/>
      <c r="QLL114" s="175"/>
      <c r="QLM114" s="4"/>
      <c r="QLN114" s="4"/>
      <c r="QLO114" s="121"/>
      <c r="QLP114" s="121"/>
      <c r="QLQ114" s="174"/>
      <c r="QLR114" s="175"/>
      <c r="QLS114" s="175"/>
      <c r="QLT114" s="175"/>
      <c r="QLU114" s="4"/>
      <c r="QLV114" s="4"/>
      <c r="QLW114" s="121"/>
      <c r="QLX114" s="121"/>
      <c r="QLY114" s="174"/>
      <c r="QLZ114" s="175"/>
      <c r="QMA114" s="175"/>
      <c r="QMB114" s="175"/>
      <c r="QMC114" s="4"/>
      <c r="QMD114" s="4"/>
      <c r="QME114" s="121"/>
      <c r="QMF114" s="121"/>
      <c r="QMG114" s="174"/>
      <c r="QMH114" s="175"/>
      <c r="QMI114" s="175"/>
      <c r="QMJ114" s="175"/>
      <c r="QMK114" s="4"/>
      <c r="QML114" s="4"/>
      <c r="QMM114" s="121"/>
      <c r="QMN114" s="121"/>
      <c r="QMO114" s="174"/>
      <c r="QMP114" s="175"/>
      <c r="QMQ114" s="175"/>
      <c r="QMR114" s="175"/>
      <c r="QMS114" s="4"/>
      <c r="QMT114" s="4"/>
      <c r="QMU114" s="121"/>
      <c r="QMV114" s="121"/>
      <c r="QMW114" s="174"/>
      <c r="QMX114" s="175"/>
      <c r="QMY114" s="175"/>
      <c r="QMZ114" s="175"/>
      <c r="QNA114" s="4"/>
      <c r="QNB114" s="4"/>
      <c r="QNC114" s="121"/>
      <c r="QND114" s="121"/>
      <c r="QNE114" s="174"/>
      <c r="QNF114" s="175"/>
      <c r="QNG114" s="175"/>
      <c r="QNH114" s="175"/>
      <c r="QNI114" s="4"/>
      <c r="QNJ114" s="4"/>
      <c r="QNK114" s="121"/>
      <c r="QNL114" s="121"/>
      <c r="QNM114" s="174"/>
      <c r="QNN114" s="175"/>
      <c r="QNO114" s="175"/>
      <c r="QNP114" s="175"/>
      <c r="QNQ114" s="4"/>
      <c r="QNR114" s="4"/>
      <c r="QNS114" s="121"/>
      <c r="QNT114" s="121"/>
      <c r="QNU114" s="174"/>
      <c r="QNV114" s="175"/>
      <c r="QNW114" s="175"/>
      <c r="QNX114" s="175"/>
      <c r="QNY114" s="4"/>
      <c r="QNZ114" s="4"/>
      <c r="QOA114" s="121"/>
      <c r="QOB114" s="121"/>
      <c r="QOC114" s="174"/>
      <c r="QOD114" s="175"/>
      <c r="QOE114" s="175"/>
      <c r="QOF114" s="175"/>
      <c r="QOG114" s="4"/>
      <c r="QOH114" s="4"/>
      <c r="QOI114" s="121"/>
      <c r="QOJ114" s="121"/>
      <c r="QOK114" s="174"/>
      <c r="QOL114" s="175"/>
      <c r="QOM114" s="175"/>
      <c r="QON114" s="175"/>
      <c r="QOO114" s="4"/>
      <c r="QOP114" s="4"/>
      <c r="QOQ114" s="121"/>
      <c r="QOR114" s="121"/>
      <c r="QOS114" s="174"/>
      <c r="QOT114" s="175"/>
      <c r="QOU114" s="175"/>
      <c r="QOV114" s="175"/>
      <c r="QOW114" s="4"/>
      <c r="QOX114" s="4"/>
      <c r="QOY114" s="121"/>
      <c r="QOZ114" s="121"/>
      <c r="QPA114" s="174"/>
      <c r="QPB114" s="175"/>
      <c r="QPC114" s="175"/>
      <c r="QPD114" s="175"/>
      <c r="QPE114" s="4"/>
      <c r="QPF114" s="4"/>
      <c r="QPG114" s="121"/>
      <c r="QPH114" s="121"/>
      <c r="QPI114" s="174"/>
      <c r="QPJ114" s="175"/>
      <c r="QPK114" s="175"/>
      <c r="QPL114" s="175"/>
      <c r="QPM114" s="4"/>
      <c r="QPN114" s="4"/>
      <c r="QPO114" s="121"/>
      <c r="QPP114" s="121"/>
      <c r="QPQ114" s="174"/>
      <c r="QPR114" s="175"/>
      <c r="QPS114" s="175"/>
      <c r="QPT114" s="175"/>
      <c r="QPU114" s="4"/>
      <c r="QPV114" s="4"/>
      <c r="QPW114" s="121"/>
      <c r="QPX114" s="121"/>
      <c r="QPY114" s="174"/>
      <c r="QPZ114" s="175"/>
      <c r="QQA114" s="175"/>
      <c r="QQB114" s="175"/>
      <c r="QQC114" s="4"/>
      <c r="QQD114" s="4"/>
      <c r="QQE114" s="121"/>
      <c r="QQF114" s="121"/>
      <c r="QQG114" s="174"/>
      <c r="QQH114" s="175"/>
      <c r="QQI114" s="175"/>
      <c r="QQJ114" s="175"/>
      <c r="QQK114" s="4"/>
      <c r="QQL114" s="4"/>
      <c r="QQM114" s="121"/>
      <c r="QQN114" s="121"/>
      <c r="QQO114" s="174"/>
      <c r="QQP114" s="175"/>
      <c r="QQQ114" s="175"/>
      <c r="QQR114" s="175"/>
      <c r="QQS114" s="4"/>
      <c r="QQT114" s="4"/>
      <c r="QQU114" s="121"/>
      <c r="QQV114" s="121"/>
      <c r="QQW114" s="174"/>
      <c r="QQX114" s="175"/>
      <c r="QQY114" s="175"/>
      <c r="QQZ114" s="175"/>
      <c r="QRA114" s="4"/>
      <c r="QRB114" s="4"/>
      <c r="QRC114" s="121"/>
      <c r="QRD114" s="121"/>
      <c r="QRE114" s="174"/>
      <c r="QRF114" s="175"/>
      <c r="QRG114" s="175"/>
      <c r="QRH114" s="175"/>
      <c r="QRI114" s="4"/>
      <c r="QRJ114" s="4"/>
      <c r="QRK114" s="121"/>
      <c r="QRL114" s="121"/>
      <c r="QRM114" s="174"/>
      <c r="QRN114" s="175"/>
      <c r="QRO114" s="175"/>
      <c r="QRP114" s="175"/>
      <c r="QRQ114" s="4"/>
      <c r="QRR114" s="4"/>
      <c r="QRS114" s="121"/>
      <c r="QRT114" s="121"/>
      <c r="QRU114" s="174"/>
      <c r="QRV114" s="175"/>
      <c r="QRW114" s="175"/>
      <c r="QRX114" s="175"/>
      <c r="QRY114" s="4"/>
      <c r="QRZ114" s="4"/>
      <c r="QSA114" s="121"/>
      <c r="QSB114" s="121"/>
      <c r="QSC114" s="174"/>
      <c r="QSD114" s="175"/>
      <c r="QSE114" s="175"/>
      <c r="QSF114" s="175"/>
      <c r="QSG114" s="4"/>
      <c r="QSH114" s="4"/>
      <c r="QSI114" s="121"/>
      <c r="QSJ114" s="121"/>
      <c r="QSK114" s="174"/>
      <c r="QSL114" s="175"/>
      <c r="QSM114" s="175"/>
      <c r="QSN114" s="175"/>
      <c r="QSO114" s="4"/>
      <c r="QSP114" s="4"/>
      <c r="QSQ114" s="121"/>
      <c r="QSR114" s="121"/>
      <c r="QSS114" s="174"/>
      <c r="QST114" s="175"/>
      <c r="QSU114" s="175"/>
      <c r="QSV114" s="175"/>
      <c r="QSW114" s="4"/>
      <c r="QSX114" s="4"/>
      <c r="QSY114" s="121"/>
      <c r="QSZ114" s="121"/>
      <c r="QTA114" s="174"/>
      <c r="QTB114" s="175"/>
      <c r="QTC114" s="175"/>
      <c r="QTD114" s="175"/>
      <c r="QTE114" s="4"/>
      <c r="QTF114" s="4"/>
      <c r="QTG114" s="121"/>
      <c r="QTH114" s="121"/>
      <c r="QTI114" s="174"/>
      <c r="QTJ114" s="175"/>
      <c r="QTK114" s="175"/>
      <c r="QTL114" s="175"/>
      <c r="QTM114" s="4"/>
      <c r="QTN114" s="4"/>
      <c r="QTO114" s="121"/>
      <c r="QTP114" s="121"/>
      <c r="QTQ114" s="174"/>
      <c r="QTR114" s="175"/>
      <c r="QTS114" s="175"/>
      <c r="QTT114" s="175"/>
      <c r="QTU114" s="4"/>
      <c r="QTV114" s="4"/>
      <c r="QTW114" s="121"/>
      <c r="QTX114" s="121"/>
      <c r="QTY114" s="174"/>
      <c r="QTZ114" s="175"/>
      <c r="QUA114" s="175"/>
      <c r="QUB114" s="175"/>
      <c r="QUC114" s="4"/>
      <c r="QUD114" s="4"/>
      <c r="QUE114" s="121"/>
      <c r="QUF114" s="121"/>
      <c r="QUG114" s="174"/>
      <c r="QUH114" s="175"/>
      <c r="QUI114" s="175"/>
      <c r="QUJ114" s="175"/>
      <c r="QUK114" s="4"/>
      <c r="QUL114" s="4"/>
      <c r="QUM114" s="121"/>
      <c r="QUN114" s="121"/>
      <c r="QUO114" s="174"/>
      <c r="QUP114" s="175"/>
      <c r="QUQ114" s="175"/>
      <c r="QUR114" s="175"/>
      <c r="QUS114" s="4"/>
      <c r="QUT114" s="4"/>
      <c r="QUU114" s="121"/>
      <c r="QUV114" s="121"/>
      <c r="QUW114" s="174"/>
      <c r="QUX114" s="175"/>
      <c r="QUY114" s="175"/>
      <c r="QUZ114" s="175"/>
      <c r="QVA114" s="4"/>
      <c r="QVB114" s="4"/>
      <c r="QVC114" s="121"/>
      <c r="QVD114" s="121"/>
      <c r="QVE114" s="174"/>
      <c r="QVF114" s="175"/>
      <c r="QVG114" s="175"/>
      <c r="QVH114" s="175"/>
      <c r="QVI114" s="4"/>
      <c r="QVJ114" s="4"/>
      <c r="QVK114" s="121"/>
      <c r="QVL114" s="121"/>
      <c r="QVM114" s="174"/>
      <c r="QVN114" s="175"/>
      <c r="QVO114" s="175"/>
      <c r="QVP114" s="175"/>
      <c r="QVQ114" s="4"/>
      <c r="QVR114" s="4"/>
      <c r="QVS114" s="121"/>
      <c r="QVT114" s="121"/>
      <c r="QVU114" s="174"/>
      <c r="QVV114" s="175"/>
      <c r="QVW114" s="175"/>
      <c r="QVX114" s="175"/>
      <c r="QVY114" s="4"/>
      <c r="QVZ114" s="4"/>
      <c r="QWA114" s="121"/>
      <c r="QWB114" s="121"/>
      <c r="QWC114" s="174"/>
      <c r="QWD114" s="175"/>
      <c r="QWE114" s="175"/>
      <c r="QWF114" s="175"/>
      <c r="QWG114" s="4"/>
      <c r="QWH114" s="4"/>
      <c r="QWI114" s="121"/>
      <c r="QWJ114" s="121"/>
      <c r="QWK114" s="174"/>
      <c r="QWL114" s="175"/>
      <c r="QWM114" s="175"/>
      <c r="QWN114" s="175"/>
      <c r="QWO114" s="4"/>
      <c r="QWP114" s="4"/>
      <c r="QWQ114" s="121"/>
      <c r="QWR114" s="121"/>
      <c r="QWS114" s="174"/>
      <c r="QWT114" s="175"/>
      <c r="QWU114" s="175"/>
      <c r="QWV114" s="175"/>
      <c r="QWW114" s="4"/>
      <c r="QWX114" s="4"/>
      <c r="QWY114" s="121"/>
      <c r="QWZ114" s="121"/>
      <c r="QXA114" s="174"/>
      <c r="QXB114" s="175"/>
      <c r="QXC114" s="175"/>
      <c r="QXD114" s="175"/>
      <c r="QXE114" s="4"/>
      <c r="QXF114" s="4"/>
      <c r="QXG114" s="121"/>
      <c r="QXH114" s="121"/>
      <c r="QXI114" s="174"/>
      <c r="QXJ114" s="175"/>
      <c r="QXK114" s="175"/>
      <c r="QXL114" s="175"/>
      <c r="QXM114" s="4"/>
      <c r="QXN114" s="4"/>
      <c r="QXO114" s="121"/>
      <c r="QXP114" s="121"/>
      <c r="QXQ114" s="174"/>
      <c r="QXR114" s="175"/>
      <c r="QXS114" s="175"/>
      <c r="QXT114" s="175"/>
      <c r="QXU114" s="4"/>
      <c r="QXV114" s="4"/>
      <c r="QXW114" s="121"/>
      <c r="QXX114" s="121"/>
      <c r="QXY114" s="174"/>
      <c r="QXZ114" s="175"/>
      <c r="QYA114" s="175"/>
      <c r="QYB114" s="175"/>
      <c r="QYC114" s="4"/>
      <c r="QYD114" s="4"/>
      <c r="QYE114" s="121"/>
      <c r="QYF114" s="121"/>
      <c r="QYG114" s="174"/>
      <c r="QYH114" s="175"/>
      <c r="QYI114" s="175"/>
      <c r="QYJ114" s="175"/>
      <c r="QYK114" s="4"/>
      <c r="QYL114" s="4"/>
      <c r="QYM114" s="121"/>
      <c r="QYN114" s="121"/>
      <c r="QYO114" s="174"/>
      <c r="QYP114" s="175"/>
      <c r="QYQ114" s="175"/>
      <c r="QYR114" s="175"/>
      <c r="QYS114" s="4"/>
      <c r="QYT114" s="4"/>
      <c r="QYU114" s="121"/>
      <c r="QYV114" s="121"/>
      <c r="QYW114" s="174"/>
      <c r="QYX114" s="175"/>
      <c r="QYY114" s="175"/>
      <c r="QYZ114" s="175"/>
      <c r="QZA114" s="4"/>
      <c r="QZB114" s="4"/>
      <c r="QZC114" s="121"/>
      <c r="QZD114" s="121"/>
      <c r="QZE114" s="174"/>
      <c r="QZF114" s="175"/>
      <c r="QZG114" s="175"/>
      <c r="QZH114" s="175"/>
      <c r="QZI114" s="4"/>
      <c r="QZJ114" s="4"/>
      <c r="QZK114" s="121"/>
      <c r="QZL114" s="121"/>
      <c r="QZM114" s="174"/>
      <c r="QZN114" s="175"/>
      <c r="QZO114" s="175"/>
      <c r="QZP114" s="175"/>
      <c r="QZQ114" s="4"/>
      <c r="QZR114" s="4"/>
      <c r="QZS114" s="121"/>
      <c r="QZT114" s="121"/>
      <c r="QZU114" s="174"/>
      <c r="QZV114" s="175"/>
      <c r="QZW114" s="175"/>
      <c r="QZX114" s="175"/>
      <c r="QZY114" s="4"/>
      <c r="QZZ114" s="4"/>
      <c r="RAA114" s="121"/>
      <c r="RAB114" s="121"/>
      <c r="RAC114" s="174"/>
      <c r="RAD114" s="175"/>
      <c r="RAE114" s="175"/>
      <c r="RAF114" s="175"/>
      <c r="RAG114" s="4"/>
      <c r="RAH114" s="4"/>
      <c r="RAI114" s="121"/>
      <c r="RAJ114" s="121"/>
      <c r="RAK114" s="174"/>
      <c r="RAL114" s="175"/>
      <c r="RAM114" s="175"/>
      <c r="RAN114" s="175"/>
      <c r="RAO114" s="4"/>
      <c r="RAP114" s="4"/>
      <c r="RAQ114" s="121"/>
      <c r="RAR114" s="121"/>
      <c r="RAS114" s="174"/>
      <c r="RAT114" s="175"/>
      <c r="RAU114" s="175"/>
      <c r="RAV114" s="175"/>
      <c r="RAW114" s="4"/>
      <c r="RAX114" s="4"/>
      <c r="RAY114" s="121"/>
      <c r="RAZ114" s="121"/>
      <c r="RBA114" s="174"/>
      <c r="RBB114" s="175"/>
      <c r="RBC114" s="175"/>
      <c r="RBD114" s="175"/>
      <c r="RBE114" s="4"/>
      <c r="RBF114" s="4"/>
      <c r="RBG114" s="121"/>
      <c r="RBH114" s="121"/>
      <c r="RBI114" s="174"/>
      <c r="RBJ114" s="175"/>
      <c r="RBK114" s="175"/>
      <c r="RBL114" s="175"/>
      <c r="RBM114" s="4"/>
      <c r="RBN114" s="4"/>
      <c r="RBO114" s="121"/>
      <c r="RBP114" s="121"/>
      <c r="RBQ114" s="174"/>
      <c r="RBR114" s="175"/>
      <c r="RBS114" s="175"/>
      <c r="RBT114" s="175"/>
      <c r="RBU114" s="4"/>
      <c r="RBV114" s="4"/>
      <c r="RBW114" s="121"/>
      <c r="RBX114" s="121"/>
      <c r="RBY114" s="174"/>
      <c r="RBZ114" s="175"/>
      <c r="RCA114" s="175"/>
      <c r="RCB114" s="175"/>
      <c r="RCC114" s="4"/>
      <c r="RCD114" s="4"/>
      <c r="RCE114" s="121"/>
      <c r="RCF114" s="121"/>
      <c r="RCG114" s="174"/>
      <c r="RCH114" s="175"/>
      <c r="RCI114" s="175"/>
      <c r="RCJ114" s="175"/>
      <c r="RCK114" s="4"/>
      <c r="RCL114" s="4"/>
      <c r="RCM114" s="121"/>
      <c r="RCN114" s="121"/>
      <c r="RCO114" s="174"/>
      <c r="RCP114" s="175"/>
      <c r="RCQ114" s="175"/>
      <c r="RCR114" s="175"/>
      <c r="RCS114" s="4"/>
      <c r="RCT114" s="4"/>
      <c r="RCU114" s="121"/>
      <c r="RCV114" s="121"/>
      <c r="RCW114" s="174"/>
      <c r="RCX114" s="175"/>
      <c r="RCY114" s="175"/>
      <c r="RCZ114" s="175"/>
      <c r="RDA114" s="4"/>
      <c r="RDB114" s="4"/>
      <c r="RDC114" s="121"/>
      <c r="RDD114" s="121"/>
      <c r="RDE114" s="174"/>
      <c r="RDF114" s="175"/>
      <c r="RDG114" s="175"/>
      <c r="RDH114" s="175"/>
      <c r="RDI114" s="4"/>
      <c r="RDJ114" s="4"/>
      <c r="RDK114" s="121"/>
      <c r="RDL114" s="121"/>
      <c r="RDM114" s="174"/>
      <c r="RDN114" s="175"/>
      <c r="RDO114" s="175"/>
      <c r="RDP114" s="175"/>
      <c r="RDQ114" s="4"/>
      <c r="RDR114" s="4"/>
      <c r="RDS114" s="121"/>
      <c r="RDT114" s="121"/>
      <c r="RDU114" s="174"/>
      <c r="RDV114" s="175"/>
      <c r="RDW114" s="175"/>
      <c r="RDX114" s="175"/>
      <c r="RDY114" s="4"/>
      <c r="RDZ114" s="4"/>
      <c r="REA114" s="121"/>
      <c r="REB114" s="121"/>
      <c r="REC114" s="174"/>
      <c r="RED114" s="175"/>
      <c r="REE114" s="175"/>
      <c r="REF114" s="175"/>
      <c r="REG114" s="4"/>
      <c r="REH114" s="4"/>
      <c r="REI114" s="121"/>
      <c r="REJ114" s="121"/>
      <c r="REK114" s="174"/>
      <c r="REL114" s="175"/>
      <c r="REM114" s="175"/>
      <c r="REN114" s="175"/>
      <c r="REO114" s="4"/>
      <c r="REP114" s="4"/>
      <c r="REQ114" s="121"/>
      <c r="RER114" s="121"/>
      <c r="RES114" s="174"/>
      <c r="RET114" s="175"/>
      <c r="REU114" s="175"/>
      <c r="REV114" s="175"/>
      <c r="REW114" s="4"/>
      <c r="REX114" s="4"/>
      <c r="REY114" s="121"/>
      <c r="REZ114" s="121"/>
      <c r="RFA114" s="174"/>
      <c r="RFB114" s="175"/>
      <c r="RFC114" s="175"/>
      <c r="RFD114" s="175"/>
      <c r="RFE114" s="4"/>
      <c r="RFF114" s="4"/>
      <c r="RFG114" s="121"/>
      <c r="RFH114" s="121"/>
      <c r="RFI114" s="174"/>
      <c r="RFJ114" s="175"/>
      <c r="RFK114" s="175"/>
      <c r="RFL114" s="175"/>
      <c r="RFM114" s="4"/>
      <c r="RFN114" s="4"/>
      <c r="RFO114" s="121"/>
      <c r="RFP114" s="121"/>
      <c r="RFQ114" s="174"/>
      <c r="RFR114" s="175"/>
      <c r="RFS114" s="175"/>
      <c r="RFT114" s="175"/>
      <c r="RFU114" s="4"/>
      <c r="RFV114" s="4"/>
      <c r="RFW114" s="121"/>
      <c r="RFX114" s="121"/>
      <c r="RFY114" s="174"/>
      <c r="RFZ114" s="175"/>
      <c r="RGA114" s="175"/>
      <c r="RGB114" s="175"/>
      <c r="RGC114" s="4"/>
      <c r="RGD114" s="4"/>
      <c r="RGE114" s="121"/>
      <c r="RGF114" s="121"/>
      <c r="RGG114" s="174"/>
      <c r="RGH114" s="175"/>
      <c r="RGI114" s="175"/>
      <c r="RGJ114" s="175"/>
      <c r="RGK114" s="4"/>
      <c r="RGL114" s="4"/>
      <c r="RGM114" s="121"/>
      <c r="RGN114" s="121"/>
      <c r="RGO114" s="174"/>
      <c r="RGP114" s="175"/>
      <c r="RGQ114" s="175"/>
      <c r="RGR114" s="175"/>
      <c r="RGS114" s="4"/>
      <c r="RGT114" s="4"/>
      <c r="RGU114" s="121"/>
      <c r="RGV114" s="121"/>
      <c r="RGW114" s="174"/>
      <c r="RGX114" s="175"/>
      <c r="RGY114" s="175"/>
      <c r="RGZ114" s="175"/>
      <c r="RHA114" s="4"/>
      <c r="RHB114" s="4"/>
      <c r="RHC114" s="121"/>
      <c r="RHD114" s="121"/>
      <c r="RHE114" s="174"/>
      <c r="RHF114" s="175"/>
      <c r="RHG114" s="175"/>
      <c r="RHH114" s="175"/>
      <c r="RHI114" s="4"/>
      <c r="RHJ114" s="4"/>
      <c r="RHK114" s="121"/>
      <c r="RHL114" s="121"/>
      <c r="RHM114" s="174"/>
      <c r="RHN114" s="175"/>
      <c r="RHO114" s="175"/>
      <c r="RHP114" s="175"/>
      <c r="RHQ114" s="4"/>
      <c r="RHR114" s="4"/>
      <c r="RHS114" s="121"/>
      <c r="RHT114" s="121"/>
      <c r="RHU114" s="174"/>
      <c r="RHV114" s="175"/>
      <c r="RHW114" s="175"/>
      <c r="RHX114" s="175"/>
      <c r="RHY114" s="4"/>
      <c r="RHZ114" s="4"/>
      <c r="RIA114" s="121"/>
      <c r="RIB114" s="121"/>
      <c r="RIC114" s="174"/>
      <c r="RID114" s="175"/>
      <c r="RIE114" s="175"/>
      <c r="RIF114" s="175"/>
      <c r="RIG114" s="4"/>
      <c r="RIH114" s="4"/>
      <c r="RII114" s="121"/>
      <c r="RIJ114" s="121"/>
      <c r="RIK114" s="174"/>
      <c r="RIL114" s="175"/>
      <c r="RIM114" s="175"/>
      <c r="RIN114" s="175"/>
      <c r="RIO114" s="4"/>
      <c r="RIP114" s="4"/>
      <c r="RIQ114" s="121"/>
      <c r="RIR114" s="121"/>
      <c r="RIS114" s="174"/>
      <c r="RIT114" s="175"/>
      <c r="RIU114" s="175"/>
      <c r="RIV114" s="175"/>
      <c r="RIW114" s="4"/>
      <c r="RIX114" s="4"/>
      <c r="RIY114" s="121"/>
      <c r="RIZ114" s="121"/>
      <c r="RJA114" s="174"/>
      <c r="RJB114" s="175"/>
      <c r="RJC114" s="175"/>
      <c r="RJD114" s="175"/>
      <c r="RJE114" s="4"/>
      <c r="RJF114" s="4"/>
      <c r="RJG114" s="121"/>
      <c r="RJH114" s="121"/>
      <c r="RJI114" s="174"/>
      <c r="RJJ114" s="175"/>
      <c r="RJK114" s="175"/>
      <c r="RJL114" s="175"/>
      <c r="RJM114" s="4"/>
      <c r="RJN114" s="4"/>
      <c r="RJO114" s="121"/>
      <c r="RJP114" s="121"/>
      <c r="RJQ114" s="174"/>
      <c r="RJR114" s="175"/>
      <c r="RJS114" s="175"/>
      <c r="RJT114" s="175"/>
      <c r="RJU114" s="4"/>
      <c r="RJV114" s="4"/>
      <c r="RJW114" s="121"/>
      <c r="RJX114" s="121"/>
      <c r="RJY114" s="174"/>
      <c r="RJZ114" s="175"/>
      <c r="RKA114" s="175"/>
      <c r="RKB114" s="175"/>
      <c r="RKC114" s="4"/>
      <c r="RKD114" s="4"/>
      <c r="RKE114" s="121"/>
      <c r="RKF114" s="121"/>
      <c r="RKG114" s="174"/>
      <c r="RKH114" s="175"/>
      <c r="RKI114" s="175"/>
      <c r="RKJ114" s="175"/>
      <c r="RKK114" s="4"/>
      <c r="RKL114" s="4"/>
      <c r="RKM114" s="121"/>
      <c r="RKN114" s="121"/>
      <c r="RKO114" s="174"/>
      <c r="RKP114" s="175"/>
      <c r="RKQ114" s="175"/>
      <c r="RKR114" s="175"/>
      <c r="RKS114" s="4"/>
      <c r="RKT114" s="4"/>
      <c r="RKU114" s="121"/>
      <c r="RKV114" s="121"/>
      <c r="RKW114" s="174"/>
      <c r="RKX114" s="175"/>
      <c r="RKY114" s="175"/>
      <c r="RKZ114" s="175"/>
      <c r="RLA114" s="4"/>
      <c r="RLB114" s="4"/>
      <c r="RLC114" s="121"/>
      <c r="RLD114" s="121"/>
      <c r="RLE114" s="174"/>
      <c r="RLF114" s="175"/>
      <c r="RLG114" s="175"/>
      <c r="RLH114" s="175"/>
      <c r="RLI114" s="4"/>
      <c r="RLJ114" s="4"/>
      <c r="RLK114" s="121"/>
      <c r="RLL114" s="121"/>
      <c r="RLM114" s="174"/>
      <c r="RLN114" s="175"/>
      <c r="RLO114" s="175"/>
      <c r="RLP114" s="175"/>
      <c r="RLQ114" s="4"/>
      <c r="RLR114" s="4"/>
      <c r="RLS114" s="121"/>
      <c r="RLT114" s="121"/>
      <c r="RLU114" s="174"/>
      <c r="RLV114" s="175"/>
      <c r="RLW114" s="175"/>
      <c r="RLX114" s="175"/>
      <c r="RLY114" s="4"/>
      <c r="RLZ114" s="4"/>
      <c r="RMA114" s="121"/>
      <c r="RMB114" s="121"/>
      <c r="RMC114" s="174"/>
      <c r="RMD114" s="175"/>
      <c r="RME114" s="175"/>
      <c r="RMF114" s="175"/>
      <c r="RMG114" s="4"/>
      <c r="RMH114" s="4"/>
      <c r="RMI114" s="121"/>
      <c r="RMJ114" s="121"/>
      <c r="RMK114" s="174"/>
      <c r="RML114" s="175"/>
      <c r="RMM114" s="175"/>
      <c r="RMN114" s="175"/>
      <c r="RMO114" s="4"/>
      <c r="RMP114" s="4"/>
      <c r="RMQ114" s="121"/>
      <c r="RMR114" s="121"/>
      <c r="RMS114" s="174"/>
      <c r="RMT114" s="175"/>
      <c r="RMU114" s="175"/>
      <c r="RMV114" s="175"/>
      <c r="RMW114" s="4"/>
      <c r="RMX114" s="4"/>
      <c r="RMY114" s="121"/>
      <c r="RMZ114" s="121"/>
      <c r="RNA114" s="174"/>
      <c r="RNB114" s="175"/>
      <c r="RNC114" s="175"/>
      <c r="RND114" s="175"/>
      <c r="RNE114" s="4"/>
      <c r="RNF114" s="4"/>
      <c r="RNG114" s="121"/>
      <c r="RNH114" s="121"/>
      <c r="RNI114" s="174"/>
      <c r="RNJ114" s="175"/>
      <c r="RNK114" s="175"/>
      <c r="RNL114" s="175"/>
      <c r="RNM114" s="4"/>
      <c r="RNN114" s="4"/>
      <c r="RNO114" s="121"/>
      <c r="RNP114" s="121"/>
      <c r="RNQ114" s="174"/>
      <c r="RNR114" s="175"/>
      <c r="RNS114" s="175"/>
      <c r="RNT114" s="175"/>
      <c r="RNU114" s="4"/>
      <c r="RNV114" s="4"/>
      <c r="RNW114" s="121"/>
      <c r="RNX114" s="121"/>
      <c r="RNY114" s="174"/>
      <c r="RNZ114" s="175"/>
      <c r="ROA114" s="175"/>
      <c r="ROB114" s="175"/>
      <c r="ROC114" s="4"/>
      <c r="ROD114" s="4"/>
      <c r="ROE114" s="121"/>
      <c r="ROF114" s="121"/>
      <c r="ROG114" s="174"/>
      <c r="ROH114" s="175"/>
      <c r="ROI114" s="175"/>
      <c r="ROJ114" s="175"/>
      <c r="ROK114" s="4"/>
      <c r="ROL114" s="4"/>
      <c r="ROM114" s="121"/>
      <c r="RON114" s="121"/>
      <c r="ROO114" s="174"/>
      <c r="ROP114" s="175"/>
      <c r="ROQ114" s="175"/>
      <c r="ROR114" s="175"/>
      <c r="ROS114" s="4"/>
      <c r="ROT114" s="4"/>
      <c r="ROU114" s="121"/>
      <c r="ROV114" s="121"/>
      <c r="ROW114" s="174"/>
      <c r="ROX114" s="175"/>
      <c r="ROY114" s="175"/>
      <c r="ROZ114" s="175"/>
      <c r="RPA114" s="4"/>
      <c r="RPB114" s="4"/>
      <c r="RPC114" s="121"/>
      <c r="RPD114" s="121"/>
      <c r="RPE114" s="174"/>
      <c r="RPF114" s="175"/>
      <c r="RPG114" s="175"/>
      <c r="RPH114" s="175"/>
      <c r="RPI114" s="4"/>
      <c r="RPJ114" s="4"/>
      <c r="RPK114" s="121"/>
      <c r="RPL114" s="121"/>
      <c r="RPM114" s="174"/>
      <c r="RPN114" s="175"/>
      <c r="RPO114" s="175"/>
      <c r="RPP114" s="175"/>
      <c r="RPQ114" s="4"/>
      <c r="RPR114" s="4"/>
      <c r="RPS114" s="121"/>
      <c r="RPT114" s="121"/>
      <c r="RPU114" s="174"/>
      <c r="RPV114" s="175"/>
      <c r="RPW114" s="175"/>
      <c r="RPX114" s="175"/>
      <c r="RPY114" s="4"/>
      <c r="RPZ114" s="4"/>
      <c r="RQA114" s="121"/>
      <c r="RQB114" s="121"/>
      <c r="RQC114" s="174"/>
      <c r="RQD114" s="175"/>
      <c r="RQE114" s="175"/>
      <c r="RQF114" s="175"/>
      <c r="RQG114" s="4"/>
      <c r="RQH114" s="4"/>
      <c r="RQI114" s="121"/>
      <c r="RQJ114" s="121"/>
      <c r="RQK114" s="174"/>
      <c r="RQL114" s="175"/>
      <c r="RQM114" s="175"/>
      <c r="RQN114" s="175"/>
      <c r="RQO114" s="4"/>
      <c r="RQP114" s="4"/>
      <c r="RQQ114" s="121"/>
      <c r="RQR114" s="121"/>
      <c r="RQS114" s="174"/>
      <c r="RQT114" s="175"/>
      <c r="RQU114" s="175"/>
      <c r="RQV114" s="175"/>
      <c r="RQW114" s="4"/>
      <c r="RQX114" s="4"/>
      <c r="RQY114" s="121"/>
      <c r="RQZ114" s="121"/>
      <c r="RRA114" s="174"/>
      <c r="RRB114" s="175"/>
      <c r="RRC114" s="175"/>
      <c r="RRD114" s="175"/>
      <c r="RRE114" s="4"/>
      <c r="RRF114" s="4"/>
      <c r="RRG114" s="121"/>
      <c r="RRH114" s="121"/>
      <c r="RRI114" s="174"/>
      <c r="RRJ114" s="175"/>
      <c r="RRK114" s="175"/>
      <c r="RRL114" s="175"/>
      <c r="RRM114" s="4"/>
      <c r="RRN114" s="4"/>
      <c r="RRO114" s="121"/>
      <c r="RRP114" s="121"/>
      <c r="RRQ114" s="174"/>
      <c r="RRR114" s="175"/>
      <c r="RRS114" s="175"/>
      <c r="RRT114" s="175"/>
      <c r="RRU114" s="4"/>
      <c r="RRV114" s="4"/>
      <c r="RRW114" s="121"/>
      <c r="RRX114" s="121"/>
      <c r="RRY114" s="174"/>
      <c r="RRZ114" s="175"/>
      <c r="RSA114" s="175"/>
      <c r="RSB114" s="175"/>
      <c r="RSC114" s="4"/>
      <c r="RSD114" s="4"/>
      <c r="RSE114" s="121"/>
      <c r="RSF114" s="121"/>
      <c r="RSG114" s="174"/>
      <c r="RSH114" s="175"/>
      <c r="RSI114" s="175"/>
      <c r="RSJ114" s="175"/>
      <c r="RSK114" s="4"/>
      <c r="RSL114" s="4"/>
      <c r="RSM114" s="121"/>
      <c r="RSN114" s="121"/>
      <c r="RSO114" s="174"/>
      <c r="RSP114" s="175"/>
      <c r="RSQ114" s="175"/>
      <c r="RSR114" s="175"/>
      <c r="RSS114" s="4"/>
      <c r="RST114" s="4"/>
      <c r="RSU114" s="121"/>
      <c r="RSV114" s="121"/>
      <c r="RSW114" s="174"/>
      <c r="RSX114" s="175"/>
      <c r="RSY114" s="175"/>
      <c r="RSZ114" s="175"/>
      <c r="RTA114" s="4"/>
      <c r="RTB114" s="4"/>
      <c r="RTC114" s="121"/>
      <c r="RTD114" s="121"/>
      <c r="RTE114" s="174"/>
      <c r="RTF114" s="175"/>
      <c r="RTG114" s="175"/>
      <c r="RTH114" s="175"/>
      <c r="RTI114" s="4"/>
      <c r="RTJ114" s="4"/>
      <c r="RTK114" s="121"/>
      <c r="RTL114" s="121"/>
      <c r="RTM114" s="174"/>
      <c r="RTN114" s="175"/>
      <c r="RTO114" s="175"/>
      <c r="RTP114" s="175"/>
      <c r="RTQ114" s="4"/>
      <c r="RTR114" s="4"/>
      <c r="RTS114" s="121"/>
      <c r="RTT114" s="121"/>
      <c r="RTU114" s="174"/>
      <c r="RTV114" s="175"/>
      <c r="RTW114" s="175"/>
      <c r="RTX114" s="175"/>
      <c r="RTY114" s="4"/>
      <c r="RTZ114" s="4"/>
      <c r="RUA114" s="121"/>
      <c r="RUB114" s="121"/>
      <c r="RUC114" s="174"/>
      <c r="RUD114" s="175"/>
      <c r="RUE114" s="175"/>
      <c r="RUF114" s="175"/>
      <c r="RUG114" s="4"/>
      <c r="RUH114" s="4"/>
      <c r="RUI114" s="121"/>
      <c r="RUJ114" s="121"/>
      <c r="RUK114" s="174"/>
      <c r="RUL114" s="175"/>
      <c r="RUM114" s="175"/>
      <c r="RUN114" s="175"/>
      <c r="RUO114" s="4"/>
      <c r="RUP114" s="4"/>
      <c r="RUQ114" s="121"/>
      <c r="RUR114" s="121"/>
      <c r="RUS114" s="174"/>
      <c r="RUT114" s="175"/>
      <c r="RUU114" s="175"/>
      <c r="RUV114" s="175"/>
      <c r="RUW114" s="4"/>
      <c r="RUX114" s="4"/>
      <c r="RUY114" s="121"/>
      <c r="RUZ114" s="121"/>
      <c r="RVA114" s="174"/>
      <c r="RVB114" s="175"/>
      <c r="RVC114" s="175"/>
      <c r="RVD114" s="175"/>
      <c r="RVE114" s="4"/>
      <c r="RVF114" s="4"/>
      <c r="RVG114" s="121"/>
      <c r="RVH114" s="121"/>
      <c r="RVI114" s="174"/>
      <c r="RVJ114" s="175"/>
      <c r="RVK114" s="175"/>
      <c r="RVL114" s="175"/>
      <c r="RVM114" s="4"/>
      <c r="RVN114" s="4"/>
      <c r="RVO114" s="121"/>
      <c r="RVP114" s="121"/>
      <c r="RVQ114" s="174"/>
      <c r="RVR114" s="175"/>
      <c r="RVS114" s="175"/>
      <c r="RVT114" s="175"/>
      <c r="RVU114" s="4"/>
      <c r="RVV114" s="4"/>
      <c r="RVW114" s="121"/>
      <c r="RVX114" s="121"/>
      <c r="RVY114" s="174"/>
      <c r="RVZ114" s="175"/>
      <c r="RWA114" s="175"/>
      <c r="RWB114" s="175"/>
      <c r="RWC114" s="4"/>
      <c r="RWD114" s="4"/>
      <c r="RWE114" s="121"/>
      <c r="RWF114" s="121"/>
      <c r="RWG114" s="174"/>
      <c r="RWH114" s="175"/>
      <c r="RWI114" s="175"/>
      <c r="RWJ114" s="175"/>
      <c r="RWK114" s="4"/>
      <c r="RWL114" s="4"/>
      <c r="RWM114" s="121"/>
      <c r="RWN114" s="121"/>
      <c r="RWO114" s="174"/>
      <c r="RWP114" s="175"/>
      <c r="RWQ114" s="175"/>
      <c r="RWR114" s="175"/>
      <c r="RWS114" s="4"/>
      <c r="RWT114" s="4"/>
      <c r="RWU114" s="121"/>
      <c r="RWV114" s="121"/>
      <c r="RWW114" s="174"/>
      <c r="RWX114" s="175"/>
      <c r="RWY114" s="175"/>
      <c r="RWZ114" s="175"/>
      <c r="RXA114" s="4"/>
      <c r="RXB114" s="4"/>
      <c r="RXC114" s="121"/>
      <c r="RXD114" s="121"/>
      <c r="RXE114" s="174"/>
      <c r="RXF114" s="175"/>
      <c r="RXG114" s="175"/>
      <c r="RXH114" s="175"/>
      <c r="RXI114" s="4"/>
      <c r="RXJ114" s="4"/>
      <c r="RXK114" s="121"/>
      <c r="RXL114" s="121"/>
      <c r="RXM114" s="174"/>
      <c r="RXN114" s="175"/>
      <c r="RXO114" s="175"/>
      <c r="RXP114" s="175"/>
      <c r="RXQ114" s="4"/>
      <c r="RXR114" s="4"/>
      <c r="RXS114" s="121"/>
      <c r="RXT114" s="121"/>
      <c r="RXU114" s="174"/>
      <c r="RXV114" s="175"/>
      <c r="RXW114" s="175"/>
      <c r="RXX114" s="175"/>
      <c r="RXY114" s="4"/>
      <c r="RXZ114" s="4"/>
      <c r="RYA114" s="121"/>
      <c r="RYB114" s="121"/>
      <c r="RYC114" s="174"/>
      <c r="RYD114" s="175"/>
      <c r="RYE114" s="175"/>
      <c r="RYF114" s="175"/>
      <c r="RYG114" s="4"/>
      <c r="RYH114" s="4"/>
      <c r="RYI114" s="121"/>
      <c r="RYJ114" s="121"/>
      <c r="RYK114" s="174"/>
      <c r="RYL114" s="175"/>
      <c r="RYM114" s="175"/>
      <c r="RYN114" s="175"/>
      <c r="RYO114" s="4"/>
      <c r="RYP114" s="4"/>
      <c r="RYQ114" s="121"/>
      <c r="RYR114" s="121"/>
      <c r="RYS114" s="174"/>
      <c r="RYT114" s="175"/>
      <c r="RYU114" s="175"/>
      <c r="RYV114" s="175"/>
      <c r="RYW114" s="4"/>
      <c r="RYX114" s="4"/>
      <c r="RYY114" s="121"/>
      <c r="RYZ114" s="121"/>
      <c r="RZA114" s="174"/>
      <c r="RZB114" s="175"/>
      <c r="RZC114" s="175"/>
      <c r="RZD114" s="175"/>
      <c r="RZE114" s="4"/>
      <c r="RZF114" s="4"/>
      <c r="RZG114" s="121"/>
      <c r="RZH114" s="121"/>
      <c r="RZI114" s="174"/>
      <c r="RZJ114" s="175"/>
      <c r="RZK114" s="175"/>
      <c r="RZL114" s="175"/>
      <c r="RZM114" s="4"/>
      <c r="RZN114" s="4"/>
      <c r="RZO114" s="121"/>
      <c r="RZP114" s="121"/>
      <c r="RZQ114" s="174"/>
      <c r="RZR114" s="175"/>
      <c r="RZS114" s="175"/>
      <c r="RZT114" s="175"/>
      <c r="RZU114" s="4"/>
      <c r="RZV114" s="4"/>
      <c r="RZW114" s="121"/>
      <c r="RZX114" s="121"/>
      <c r="RZY114" s="174"/>
      <c r="RZZ114" s="175"/>
      <c r="SAA114" s="175"/>
      <c r="SAB114" s="175"/>
      <c r="SAC114" s="4"/>
      <c r="SAD114" s="4"/>
      <c r="SAE114" s="121"/>
      <c r="SAF114" s="121"/>
      <c r="SAG114" s="174"/>
      <c r="SAH114" s="175"/>
      <c r="SAI114" s="175"/>
      <c r="SAJ114" s="175"/>
      <c r="SAK114" s="4"/>
      <c r="SAL114" s="4"/>
      <c r="SAM114" s="121"/>
      <c r="SAN114" s="121"/>
      <c r="SAO114" s="174"/>
      <c r="SAP114" s="175"/>
      <c r="SAQ114" s="175"/>
      <c r="SAR114" s="175"/>
      <c r="SAS114" s="4"/>
      <c r="SAT114" s="4"/>
      <c r="SAU114" s="121"/>
      <c r="SAV114" s="121"/>
      <c r="SAW114" s="174"/>
      <c r="SAX114" s="175"/>
      <c r="SAY114" s="175"/>
      <c r="SAZ114" s="175"/>
      <c r="SBA114" s="4"/>
      <c r="SBB114" s="4"/>
      <c r="SBC114" s="121"/>
      <c r="SBD114" s="121"/>
      <c r="SBE114" s="174"/>
      <c r="SBF114" s="175"/>
      <c r="SBG114" s="175"/>
      <c r="SBH114" s="175"/>
      <c r="SBI114" s="4"/>
      <c r="SBJ114" s="4"/>
      <c r="SBK114" s="121"/>
      <c r="SBL114" s="121"/>
      <c r="SBM114" s="174"/>
      <c r="SBN114" s="175"/>
      <c r="SBO114" s="175"/>
      <c r="SBP114" s="175"/>
      <c r="SBQ114" s="4"/>
      <c r="SBR114" s="4"/>
      <c r="SBS114" s="121"/>
      <c r="SBT114" s="121"/>
      <c r="SBU114" s="174"/>
      <c r="SBV114" s="175"/>
      <c r="SBW114" s="175"/>
      <c r="SBX114" s="175"/>
      <c r="SBY114" s="4"/>
      <c r="SBZ114" s="4"/>
      <c r="SCA114" s="121"/>
      <c r="SCB114" s="121"/>
      <c r="SCC114" s="174"/>
      <c r="SCD114" s="175"/>
      <c r="SCE114" s="175"/>
      <c r="SCF114" s="175"/>
      <c r="SCG114" s="4"/>
      <c r="SCH114" s="4"/>
      <c r="SCI114" s="121"/>
      <c r="SCJ114" s="121"/>
      <c r="SCK114" s="174"/>
      <c r="SCL114" s="175"/>
      <c r="SCM114" s="175"/>
      <c r="SCN114" s="175"/>
      <c r="SCO114" s="4"/>
      <c r="SCP114" s="4"/>
      <c r="SCQ114" s="121"/>
      <c r="SCR114" s="121"/>
      <c r="SCS114" s="174"/>
      <c r="SCT114" s="175"/>
      <c r="SCU114" s="175"/>
      <c r="SCV114" s="175"/>
      <c r="SCW114" s="4"/>
      <c r="SCX114" s="4"/>
      <c r="SCY114" s="121"/>
      <c r="SCZ114" s="121"/>
      <c r="SDA114" s="174"/>
      <c r="SDB114" s="175"/>
      <c r="SDC114" s="175"/>
      <c r="SDD114" s="175"/>
      <c r="SDE114" s="4"/>
      <c r="SDF114" s="4"/>
      <c r="SDG114" s="121"/>
      <c r="SDH114" s="121"/>
      <c r="SDI114" s="174"/>
      <c r="SDJ114" s="175"/>
      <c r="SDK114" s="175"/>
      <c r="SDL114" s="175"/>
      <c r="SDM114" s="4"/>
      <c r="SDN114" s="4"/>
      <c r="SDO114" s="121"/>
      <c r="SDP114" s="121"/>
      <c r="SDQ114" s="174"/>
      <c r="SDR114" s="175"/>
      <c r="SDS114" s="175"/>
      <c r="SDT114" s="175"/>
      <c r="SDU114" s="4"/>
      <c r="SDV114" s="4"/>
      <c r="SDW114" s="121"/>
      <c r="SDX114" s="121"/>
      <c r="SDY114" s="174"/>
      <c r="SDZ114" s="175"/>
      <c r="SEA114" s="175"/>
      <c r="SEB114" s="175"/>
      <c r="SEC114" s="4"/>
      <c r="SED114" s="4"/>
      <c r="SEE114" s="121"/>
      <c r="SEF114" s="121"/>
      <c r="SEG114" s="174"/>
      <c r="SEH114" s="175"/>
      <c r="SEI114" s="175"/>
      <c r="SEJ114" s="175"/>
      <c r="SEK114" s="4"/>
      <c r="SEL114" s="4"/>
      <c r="SEM114" s="121"/>
      <c r="SEN114" s="121"/>
      <c r="SEO114" s="174"/>
      <c r="SEP114" s="175"/>
      <c r="SEQ114" s="175"/>
      <c r="SER114" s="175"/>
      <c r="SES114" s="4"/>
      <c r="SET114" s="4"/>
      <c r="SEU114" s="121"/>
      <c r="SEV114" s="121"/>
      <c r="SEW114" s="174"/>
      <c r="SEX114" s="175"/>
      <c r="SEY114" s="175"/>
      <c r="SEZ114" s="175"/>
      <c r="SFA114" s="4"/>
      <c r="SFB114" s="4"/>
      <c r="SFC114" s="121"/>
      <c r="SFD114" s="121"/>
      <c r="SFE114" s="174"/>
      <c r="SFF114" s="175"/>
      <c r="SFG114" s="175"/>
      <c r="SFH114" s="175"/>
      <c r="SFI114" s="4"/>
      <c r="SFJ114" s="4"/>
      <c r="SFK114" s="121"/>
      <c r="SFL114" s="121"/>
      <c r="SFM114" s="174"/>
      <c r="SFN114" s="175"/>
      <c r="SFO114" s="175"/>
      <c r="SFP114" s="175"/>
      <c r="SFQ114" s="4"/>
      <c r="SFR114" s="4"/>
      <c r="SFS114" s="121"/>
      <c r="SFT114" s="121"/>
      <c r="SFU114" s="174"/>
      <c r="SFV114" s="175"/>
      <c r="SFW114" s="175"/>
      <c r="SFX114" s="175"/>
      <c r="SFY114" s="4"/>
      <c r="SFZ114" s="4"/>
      <c r="SGA114" s="121"/>
      <c r="SGB114" s="121"/>
      <c r="SGC114" s="174"/>
      <c r="SGD114" s="175"/>
      <c r="SGE114" s="175"/>
      <c r="SGF114" s="175"/>
      <c r="SGG114" s="4"/>
      <c r="SGH114" s="4"/>
      <c r="SGI114" s="121"/>
      <c r="SGJ114" s="121"/>
      <c r="SGK114" s="174"/>
      <c r="SGL114" s="175"/>
      <c r="SGM114" s="175"/>
      <c r="SGN114" s="175"/>
      <c r="SGO114" s="4"/>
      <c r="SGP114" s="4"/>
      <c r="SGQ114" s="121"/>
      <c r="SGR114" s="121"/>
      <c r="SGS114" s="174"/>
      <c r="SGT114" s="175"/>
      <c r="SGU114" s="175"/>
      <c r="SGV114" s="175"/>
      <c r="SGW114" s="4"/>
      <c r="SGX114" s="4"/>
      <c r="SGY114" s="121"/>
      <c r="SGZ114" s="121"/>
      <c r="SHA114" s="174"/>
      <c r="SHB114" s="175"/>
      <c r="SHC114" s="175"/>
      <c r="SHD114" s="175"/>
      <c r="SHE114" s="4"/>
      <c r="SHF114" s="4"/>
      <c r="SHG114" s="121"/>
      <c r="SHH114" s="121"/>
      <c r="SHI114" s="174"/>
      <c r="SHJ114" s="175"/>
      <c r="SHK114" s="175"/>
      <c r="SHL114" s="175"/>
      <c r="SHM114" s="4"/>
      <c r="SHN114" s="4"/>
      <c r="SHO114" s="121"/>
      <c r="SHP114" s="121"/>
      <c r="SHQ114" s="174"/>
      <c r="SHR114" s="175"/>
      <c r="SHS114" s="175"/>
      <c r="SHT114" s="175"/>
      <c r="SHU114" s="4"/>
      <c r="SHV114" s="4"/>
      <c r="SHW114" s="121"/>
      <c r="SHX114" s="121"/>
      <c r="SHY114" s="174"/>
      <c r="SHZ114" s="175"/>
      <c r="SIA114" s="175"/>
      <c r="SIB114" s="175"/>
      <c r="SIC114" s="4"/>
      <c r="SID114" s="4"/>
      <c r="SIE114" s="121"/>
      <c r="SIF114" s="121"/>
      <c r="SIG114" s="174"/>
      <c r="SIH114" s="175"/>
      <c r="SII114" s="175"/>
      <c r="SIJ114" s="175"/>
      <c r="SIK114" s="4"/>
      <c r="SIL114" s="4"/>
      <c r="SIM114" s="121"/>
      <c r="SIN114" s="121"/>
      <c r="SIO114" s="174"/>
      <c r="SIP114" s="175"/>
      <c r="SIQ114" s="175"/>
      <c r="SIR114" s="175"/>
      <c r="SIS114" s="4"/>
      <c r="SIT114" s="4"/>
      <c r="SIU114" s="121"/>
      <c r="SIV114" s="121"/>
      <c r="SIW114" s="174"/>
      <c r="SIX114" s="175"/>
      <c r="SIY114" s="175"/>
      <c r="SIZ114" s="175"/>
      <c r="SJA114" s="4"/>
      <c r="SJB114" s="4"/>
      <c r="SJC114" s="121"/>
      <c r="SJD114" s="121"/>
      <c r="SJE114" s="174"/>
      <c r="SJF114" s="175"/>
      <c r="SJG114" s="175"/>
      <c r="SJH114" s="175"/>
      <c r="SJI114" s="4"/>
      <c r="SJJ114" s="4"/>
      <c r="SJK114" s="121"/>
      <c r="SJL114" s="121"/>
      <c r="SJM114" s="174"/>
      <c r="SJN114" s="175"/>
      <c r="SJO114" s="175"/>
      <c r="SJP114" s="175"/>
      <c r="SJQ114" s="4"/>
      <c r="SJR114" s="4"/>
      <c r="SJS114" s="121"/>
      <c r="SJT114" s="121"/>
      <c r="SJU114" s="174"/>
      <c r="SJV114" s="175"/>
      <c r="SJW114" s="175"/>
      <c r="SJX114" s="175"/>
      <c r="SJY114" s="4"/>
      <c r="SJZ114" s="4"/>
      <c r="SKA114" s="121"/>
      <c r="SKB114" s="121"/>
      <c r="SKC114" s="174"/>
      <c r="SKD114" s="175"/>
      <c r="SKE114" s="175"/>
      <c r="SKF114" s="175"/>
      <c r="SKG114" s="4"/>
      <c r="SKH114" s="4"/>
      <c r="SKI114" s="121"/>
      <c r="SKJ114" s="121"/>
      <c r="SKK114" s="174"/>
      <c r="SKL114" s="175"/>
      <c r="SKM114" s="175"/>
      <c r="SKN114" s="175"/>
      <c r="SKO114" s="4"/>
      <c r="SKP114" s="4"/>
      <c r="SKQ114" s="121"/>
      <c r="SKR114" s="121"/>
      <c r="SKS114" s="174"/>
      <c r="SKT114" s="175"/>
      <c r="SKU114" s="175"/>
      <c r="SKV114" s="175"/>
      <c r="SKW114" s="4"/>
      <c r="SKX114" s="4"/>
      <c r="SKY114" s="121"/>
      <c r="SKZ114" s="121"/>
      <c r="SLA114" s="174"/>
      <c r="SLB114" s="175"/>
      <c r="SLC114" s="175"/>
      <c r="SLD114" s="175"/>
      <c r="SLE114" s="4"/>
      <c r="SLF114" s="4"/>
      <c r="SLG114" s="121"/>
      <c r="SLH114" s="121"/>
      <c r="SLI114" s="174"/>
      <c r="SLJ114" s="175"/>
      <c r="SLK114" s="175"/>
      <c r="SLL114" s="175"/>
      <c r="SLM114" s="4"/>
      <c r="SLN114" s="4"/>
      <c r="SLO114" s="121"/>
      <c r="SLP114" s="121"/>
      <c r="SLQ114" s="174"/>
      <c r="SLR114" s="175"/>
      <c r="SLS114" s="175"/>
      <c r="SLT114" s="175"/>
      <c r="SLU114" s="4"/>
      <c r="SLV114" s="4"/>
      <c r="SLW114" s="121"/>
      <c r="SLX114" s="121"/>
      <c r="SLY114" s="174"/>
      <c r="SLZ114" s="175"/>
      <c r="SMA114" s="175"/>
      <c r="SMB114" s="175"/>
      <c r="SMC114" s="4"/>
      <c r="SMD114" s="4"/>
      <c r="SME114" s="121"/>
      <c r="SMF114" s="121"/>
      <c r="SMG114" s="174"/>
      <c r="SMH114" s="175"/>
      <c r="SMI114" s="175"/>
      <c r="SMJ114" s="175"/>
      <c r="SMK114" s="4"/>
      <c r="SML114" s="4"/>
      <c r="SMM114" s="121"/>
      <c r="SMN114" s="121"/>
      <c r="SMO114" s="174"/>
      <c r="SMP114" s="175"/>
      <c r="SMQ114" s="175"/>
      <c r="SMR114" s="175"/>
      <c r="SMS114" s="4"/>
      <c r="SMT114" s="4"/>
      <c r="SMU114" s="121"/>
      <c r="SMV114" s="121"/>
      <c r="SMW114" s="174"/>
      <c r="SMX114" s="175"/>
      <c r="SMY114" s="175"/>
      <c r="SMZ114" s="175"/>
      <c r="SNA114" s="4"/>
      <c r="SNB114" s="4"/>
      <c r="SNC114" s="121"/>
      <c r="SND114" s="121"/>
      <c r="SNE114" s="174"/>
      <c r="SNF114" s="175"/>
      <c r="SNG114" s="175"/>
      <c r="SNH114" s="175"/>
      <c r="SNI114" s="4"/>
      <c r="SNJ114" s="4"/>
      <c r="SNK114" s="121"/>
      <c r="SNL114" s="121"/>
      <c r="SNM114" s="174"/>
      <c r="SNN114" s="175"/>
      <c r="SNO114" s="175"/>
      <c r="SNP114" s="175"/>
      <c r="SNQ114" s="4"/>
      <c r="SNR114" s="4"/>
      <c r="SNS114" s="121"/>
      <c r="SNT114" s="121"/>
      <c r="SNU114" s="174"/>
      <c r="SNV114" s="175"/>
      <c r="SNW114" s="175"/>
      <c r="SNX114" s="175"/>
      <c r="SNY114" s="4"/>
      <c r="SNZ114" s="4"/>
      <c r="SOA114" s="121"/>
      <c r="SOB114" s="121"/>
      <c r="SOC114" s="174"/>
      <c r="SOD114" s="175"/>
      <c r="SOE114" s="175"/>
      <c r="SOF114" s="175"/>
      <c r="SOG114" s="4"/>
      <c r="SOH114" s="4"/>
      <c r="SOI114" s="121"/>
      <c r="SOJ114" s="121"/>
      <c r="SOK114" s="174"/>
      <c r="SOL114" s="175"/>
      <c r="SOM114" s="175"/>
      <c r="SON114" s="175"/>
      <c r="SOO114" s="4"/>
      <c r="SOP114" s="4"/>
      <c r="SOQ114" s="121"/>
      <c r="SOR114" s="121"/>
      <c r="SOS114" s="174"/>
      <c r="SOT114" s="175"/>
      <c r="SOU114" s="175"/>
      <c r="SOV114" s="175"/>
      <c r="SOW114" s="4"/>
      <c r="SOX114" s="4"/>
      <c r="SOY114" s="121"/>
      <c r="SOZ114" s="121"/>
      <c r="SPA114" s="174"/>
      <c r="SPB114" s="175"/>
      <c r="SPC114" s="175"/>
      <c r="SPD114" s="175"/>
      <c r="SPE114" s="4"/>
      <c r="SPF114" s="4"/>
      <c r="SPG114" s="121"/>
      <c r="SPH114" s="121"/>
      <c r="SPI114" s="174"/>
      <c r="SPJ114" s="175"/>
      <c r="SPK114" s="175"/>
      <c r="SPL114" s="175"/>
      <c r="SPM114" s="4"/>
      <c r="SPN114" s="4"/>
      <c r="SPO114" s="121"/>
      <c r="SPP114" s="121"/>
      <c r="SPQ114" s="174"/>
      <c r="SPR114" s="175"/>
      <c r="SPS114" s="175"/>
      <c r="SPT114" s="175"/>
      <c r="SPU114" s="4"/>
      <c r="SPV114" s="4"/>
      <c r="SPW114" s="121"/>
      <c r="SPX114" s="121"/>
      <c r="SPY114" s="174"/>
      <c r="SPZ114" s="175"/>
      <c r="SQA114" s="175"/>
      <c r="SQB114" s="175"/>
      <c r="SQC114" s="4"/>
      <c r="SQD114" s="4"/>
      <c r="SQE114" s="121"/>
      <c r="SQF114" s="121"/>
      <c r="SQG114" s="174"/>
      <c r="SQH114" s="175"/>
      <c r="SQI114" s="175"/>
      <c r="SQJ114" s="175"/>
      <c r="SQK114" s="4"/>
      <c r="SQL114" s="4"/>
      <c r="SQM114" s="121"/>
      <c r="SQN114" s="121"/>
      <c r="SQO114" s="174"/>
      <c r="SQP114" s="175"/>
      <c r="SQQ114" s="175"/>
      <c r="SQR114" s="175"/>
      <c r="SQS114" s="4"/>
      <c r="SQT114" s="4"/>
      <c r="SQU114" s="121"/>
      <c r="SQV114" s="121"/>
      <c r="SQW114" s="174"/>
      <c r="SQX114" s="175"/>
      <c r="SQY114" s="175"/>
      <c r="SQZ114" s="175"/>
      <c r="SRA114" s="4"/>
      <c r="SRB114" s="4"/>
      <c r="SRC114" s="121"/>
      <c r="SRD114" s="121"/>
      <c r="SRE114" s="174"/>
      <c r="SRF114" s="175"/>
      <c r="SRG114" s="175"/>
      <c r="SRH114" s="175"/>
      <c r="SRI114" s="4"/>
      <c r="SRJ114" s="4"/>
      <c r="SRK114" s="121"/>
      <c r="SRL114" s="121"/>
      <c r="SRM114" s="174"/>
      <c r="SRN114" s="175"/>
      <c r="SRO114" s="175"/>
      <c r="SRP114" s="175"/>
      <c r="SRQ114" s="4"/>
      <c r="SRR114" s="4"/>
      <c r="SRS114" s="121"/>
      <c r="SRT114" s="121"/>
      <c r="SRU114" s="174"/>
      <c r="SRV114" s="175"/>
      <c r="SRW114" s="175"/>
      <c r="SRX114" s="175"/>
      <c r="SRY114" s="4"/>
      <c r="SRZ114" s="4"/>
      <c r="SSA114" s="121"/>
      <c r="SSB114" s="121"/>
      <c r="SSC114" s="174"/>
      <c r="SSD114" s="175"/>
      <c r="SSE114" s="175"/>
      <c r="SSF114" s="175"/>
      <c r="SSG114" s="4"/>
      <c r="SSH114" s="4"/>
      <c r="SSI114" s="121"/>
      <c r="SSJ114" s="121"/>
      <c r="SSK114" s="174"/>
      <c r="SSL114" s="175"/>
      <c r="SSM114" s="175"/>
      <c r="SSN114" s="175"/>
      <c r="SSO114" s="4"/>
      <c r="SSP114" s="4"/>
      <c r="SSQ114" s="121"/>
      <c r="SSR114" s="121"/>
      <c r="SSS114" s="174"/>
      <c r="SST114" s="175"/>
      <c r="SSU114" s="175"/>
      <c r="SSV114" s="175"/>
      <c r="SSW114" s="4"/>
      <c r="SSX114" s="4"/>
      <c r="SSY114" s="121"/>
      <c r="SSZ114" s="121"/>
      <c r="STA114" s="174"/>
      <c r="STB114" s="175"/>
      <c r="STC114" s="175"/>
      <c r="STD114" s="175"/>
      <c r="STE114" s="4"/>
      <c r="STF114" s="4"/>
      <c r="STG114" s="121"/>
      <c r="STH114" s="121"/>
      <c r="STI114" s="174"/>
      <c r="STJ114" s="175"/>
      <c r="STK114" s="175"/>
      <c r="STL114" s="175"/>
      <c r="STM114" s="4"/>
      <c r="STN114" s="4"/>
      <c r="STO114" s="121"/>
      <c r="STP114" s="121"/>
      <c r="STQ114" s="174"/>
      <c r="STR114" s="175"/>
      <c r="STS114" s="175"/>
      <c r="STT114" s="175"/>
      <c r="STU114" s="4"/>
      <c r="STV114" s="4"/>
      <c r="STW114" s="121"/>
      <c r="STX114" s="121"/>
      <c r="STY114" s="174"/>
      <c r="STZ114" s="175"/>
      <c r="SUA114" s="175"/>
      <c r="SUB114" s="175"/>
      <c r="SUC114" s="4"/>
      <c r="SUD114" s="4"/>
      <c r="SUE114" s="121"/>
      <c r="SUF114" s="121"/>
      <c r="SUG114" s="174"/>
      <c r="SUH114" s="175"/>
      <c r="SUI114" s="175"/>
      <c r="SUJ114" s="175"/>
      <c r="SUK114" s="4"/>
      <c r="SUL114" s="4"/>
      <c r="SUM114" s="121"/>
      <c r="SUN114" s="121"/>
      <c r="SUO114" s="174"/>
      <c r="SUP114" s="175"/>
      <c r="SUQ114" s="175"/>
      <c r="SUR114" s="175"/>
      <c r="SUS114" s="4"/>
      <c r="SUT114" s="4"/>
      <c r="SUU114" s="121"/>
      <c r="SUV114" s="121"/>
      <c r="SUW114" s="174"/>
      <c r="SUX114" s="175"/>
      <c r="SUY114" s="175"/>
      <c r="SUZ114" s="175"/>
      <c r="SVA114" s="4"/>
      <c r="SVB114" s="4"/>
      <c r="SVC114" s="121"/>
      <c r="SVD114" s="121"/>
      <c r="SVE114" s="174"/>
      <c r="SVF114" s="175"/>
      <c r="SVG114" s="175"/>
      <c r="SVH114" s="175"/>
      <c r="SVI114" s="4"/>
      <c r="SVJ114" s="4"/>
      <c r="SVK114" s="121"/>
      <c r="SVL114" s="121"/>
      <c r="SVM114" s="174"/>
      <c r="SVN114" s="175"/>
      <c r="SVO114" s="175"/>
      <c r="SVP114" s="175"/>
      <c r="SVQ114" s="4"/>
      <c r="SVR114" s="4"/>
      <c r="SVS114" s="121"/>
      <c r="SVT114" s="121"/>
      <c r="SVU114" s="174"/>
      <c r="SVV114" s="175"/>
      <c r="SVW114" s="175"/>
      <c r="SVX114" s="175"/>
      <c r="SVY114" s="4"/>
      <c r="SVZ114" s="4"/>
      <c r="SWA114" s="121"/>
      <c r="SWB114" s="121"/>
      <c r="SWC114" s="174"/>
      <c r="SWD114" s="175"/>
      <c r="SWE114" s="175"/>
      <c r="SWF114" s="175"/>
      <c r="SWG114" s="4"/>
      <c r="SWH114" s="4"/>
      <c r="SWI114" s="121"/>
      <c r="SWJ114" s="121"/>
      <c r="SWK114" s="174"/>
      <c r="SWL114" s="175"/>
      <c r="SWM114" s="175"/>
      <c r="SWN114" s="175"/>
      <c r="SWO114" s="4"/>
      <c r="SWP114" s="4"/>
      <c r="SWQ114" s="121"/>
      <c r="SWR114" s="121"/>
      <c r="SWS114" s="174"/>
      <c r="SWT114" s="175"/>
      <c r="SWU114" s="175"/>
      <c r="SWV114" s="175"/>
      <c r="SWW114" s="4"/>
      <c r="SWX114" s="4"/>
      <c r="SWY114" s="121"/>
      <c r="SWZ114" s="121"/>
      <c r="SXA114" s="174"/>
      <c r="SXB114" s="175"/>
      <c r="SXC114" s="175"/>
      <c r="SXD114" s="175"/>
      <c r="SXE114" s="4"/>
      <c r="SXF114" s="4"/>
      <c r="SXG114" s="121"/>
      <c r="SXH114" s="121"/>
      <c r="SXI114" s="174"/>
      <c r="SXJ114" s="175"/>
      <c r="SXK114" s="175"/>
      <c r="SXL114" s="175"/>
      <c r="SXM114" s="4"/>
      <c r="SXN114" s="4"/>
      <c r="SXO114" s="121"/>
      <c r="SXP114" s="121"/>
      <c r="SXQ114" s="174"/>
      <c r="SXR114" s="175"/>
      <c r="SXS114" s="175"/>
      <c r="SXT114" s="175"/>
      <c r="SXU114" s="4"/>
      <c r="SXV114" s="4"/>
      <c r="SXW114" s="121"/>
      <c r="SXX114" s="121"/>
      <c r="SXY114" s="174"/>
      <c r="SXZ114" s="175"/>
      <c r="SYA114" s="175"/>
      <c r="SYB114" s="175"/>
      <c r="SYC114" s="4"/>
      <c r="SYD114" s="4"/>
      <c r="SYE114" s="121"/>
      <c r="SYF114" s="121"/>
      <c r="SYG114" s="174"/>
      <c r="SYH114" s="175"/>
      <c r="SYI114" s="175"/>
      <c r="SYJ114" s="175"/>
      <c r="SYK114" s="4"/>
      <c r="SYL114" s="4"/>
      <c r="SYM114" s="121"/>
      <c r="SYN114" s="121"/>
      <c r="SYO114" s="174"/>
      <c r="SYP114" s="175"/>
      <c r="SYQ114" s="175"/>
      <c r="SYR114" s="175"/>
      <c r="SYS114" s="4"/>
      <c r="SYT114" s="4"/>
      <c r="SYU114" s="121"/>
      <c r="SYV114" s="121"/>
      <c r="SYW114" s="174"/>
      <c r="SYX114" s="175"/>
      <c r="SYY114" s="175"/>
      <c r="SYZ114" s="175"/>
      <c r="SZA114" s="4"/>
      <c r="SZB114" s="4"/>
      <c r="SZC114" s="121"/>
      <c r="SZD114" s="121"/>
      <c r="SZE114" s="174"/>
      <c r="SZF114" s="175"/>
      <c r="SZG114" s="175"/>
      <c r="SZH114" s="175"/>
      <c r="SZI114" s="4"/>
      <c r="SZJ114" s="4"/>
      <c r="SZK114" s="121"/>
      <c r="SZL114" s="121"/>
      <c r="SZM114" s="174"/>
      <c r="SZN114" s="175"/>
      <c r="SZO114" s="175"/>
      <c r="SZP114" s="175"/>
      <c r="SZQ114" s="4"/>
      <c r="SZR114" s="4"/>
      <c r="SZS114" s="121"/>
      <c r="SZT114" s="121"/>
      <c r="SZU114" s="174"/>
      <c r="SZV114" s="175"/>
      <c r="SZW114" s="175"/>
      <c r="SZX114" s="175"/>
      <c r="SZY114" s="4"/>
      <c r="SZZ114" s="4"/>
      <c r="TAA114" s="121"/>
      <c r="TAB114" s="121"/>
      <c r="TAC114" s="174"/>
      <c r="TAD114" s="175"/>
      <c r="TAE114" s="175"/>
      <c r="TAF114" s="175"/>
      <c r="TAG114" s="4"/>
      <c r="TAH114" s="4"/>
      <c r="TAI114" s="121"/>
      <c r="TAJ114" s="121"/>
      <c r="TAK114" s="174"/>
      <c r="TAL114" s="175"/>
      <c r="TAM114" s="175"/>
      <c r="TAN114" s="175"/>
      <c r="TAO114" s="4"/>
      <c r="TAP114" s="4"/>
      <c r="TAQ114" s="121"/>
      <c r="TAR114" s="121"/>
      <c r="TAS114" s="174"/>
      <c r="TAT114" s="175"/>
      <c r="TAU114" s="175"/>
      <c r="TAV114" s="175"/>
      <c r="TAW114" s="4"/>
      <c r="TAX114" s="4"/>
      <c r="TAY114" s="121"/>
      <c r="TAZ114" s="121"/>
      <c r="TBA114" s="174"/>
      <c r="TBB114" s="175"/>
      <c r="TBC114" s="175"/>
      <c r="TBD114" s="175"/>
      <c r="TBE114" s="4"/>
      <c r="TBF114" s="4"/>
      <c r="TBG114" s="121"/>
      <c r="TBH114" s="121"/>
      <c r="TBI114" s="174"/>
      <c r="TBJ114" s="175"/>
      <c r="TBK114" s="175"/>
      <c r="TBL114" s="175"/>
      <c r="TBM114" s="4"/>
      <c r="TBN114" s="4"/>
      <c r="TBO114" s="121"/>
      <c r="TBP114" s="121"/>
      <c r="TBQ114" s="174"/>
      <c r="TBR114" s="175"/>
      <c r="TBS114" s="175"/>
      <c r="TBT114" s="175"/>
      <c r="TBU114" s="4"/>
      <c r="TBV114" s="4"/>
      <c r="TBW114" s="121"/>
      <c r="TBX114" s="121"/>
      <c r="TBY114" s="174"/>
      <c r="TBZ114" s="175"/>
      <c r="TCA114" s="175"/>
      <c r="TCB114" s="175"/>
      <c r="TCC114" s="4"/>
      <c r="TCD114" s="4"/>
      <c r="TCE114" s="121"/>
      <c r="TCF114" s="121"/>
      <c r="TCG114" s="174"/>
      <c r="TCH114" s="175"/>
      <c r="TCI114" s="175"/>
      <c r="TCJ114" s="175"/>
      <c r="TCK114" s="4"/>
      <c r="TCL114" s="4"/>
      <c r="TCM114" s="121"/>
      <c r="TCN114" s="121"/>
      <c r="TCO114" s="174"/>
      <c r="TCP114" s="175"/>
      <c r="TCQ114" s="175"/>
      <c r="TCR114" s="175"/>
      <c r="TCS114" s="4"/>
      <c r="TCT114" s="4"/>
      <c r="TCU114" s="121"/>
      <c r="TCV114" s="121"/>
      <c r="TCW114" s="174"/>
      <c r="TCX114" s="175"/>
      <c r="TCY114" s="175"/>
      <c r="TCZ114" s="175"/>
      <c r="TDA114" s="4"/>
      <c r="TDB114" s="4"/>
      <c r="TDC114" s="121"/>
      <c r="TDD114" s="121"/>
      <c r="TDE114" s="174"/>
      <c r="TDF114" s="175"/>
      <c r="TDG114" s="175"/>
      <c r="TDH114" s="175"/>
      <c r="TDI114" s="4"/>
      <c r="TDJ114" s="4"/>
      <c r="TDK114" s="121"/>
      <c r="TDL114" s="121"/>
      <c r="TDM114" s="174"/>
      <c r="TDN114" s="175"/>
      <c r="TDO114" s="175"/>
      <c r="TDP114" s="175"/>
      <c r="TDQ114" s="4"/>
      <c r="TDR114" s="4"/>
      <c r="TDS114" s="121"/>
      <c r="TDT114" s="121"/>
      <c r="TDU114" s="174"/>
      <c r="TDV114" s="175"/>
      <c r="TDW114" s="175"/>
      <c r="TDX114" s="175"/>
      <c r="TDY114" s="4"/>
      <c r="TDZ114" s="4"/>
      <c r="TEA114" s="121"/>
      <c r="TEB114" s="121"/>
      <c r="TEC114" s="174"/>
      <c r="TED114" s="175"/>
      <c r="TEE114" s="175"/>
      <c r="TEF114" s="175"/>
      <c r="TEG114" s="4"/>
      <c r="TEH114" s="4"/>
      <c r="TEI114" s="121"/>
      <c r="TEJ114" s="121"/>
      <c r="TEK114" s="174"/>
      <c r="TEL114" s="175"/>
      <c r="TEM114" s="175"/>
      <c r="TEN114" s="175"/>
      <c r="TEO114" s="4"/>
      <c r="TEP114" s="4"/>
      <c r="TEQ114" s="121"/>
      <c r="TER114" s="121"/>
      <c r="TES114" s="174"/>
      <c r="TET114" s="175"/>
      <c r="TEU114" s="175"/>
      <c r="TEV114" s="175"/>
      <c r="TEW114" s="4"/>
      <c r="TEX114" s="4"/>
      <c r="TEY114" s="121"/>
      <c r="TEZ114" s="121"/>
      <c r="TFA114" s="174"/>
      <c r="TFB114" s="175"/>
      <c r="TFC114" s="175"/>
      <c r="TFD114" s="175"/>
      <c r="TFE114" s="4"/>
      <c r="TFF114" s="4"/>
      <c r="TFG114" s="121"/>
      <c r="TFH114" s="121"/>
      <c r="TFI114" s="174"/>
      <c r="TFJ114" s="175"/>
      <c r="TFK114" s="175"/>
      <c r="TFL114" s="175"/>
      <c r="TFM114" s="4"/>
      <c r="TFN114" s="4"/>
      <c r="TFO114" s="121"/>
      <c r="TFP114" s="121"/>
      <c r="TFQ114" s="174"/>
      <c r="TFR114" s="175"/>
      <c r="TFS114" s="175"/>
      <c r="TFT114" s="175"/>
      <c r="TFU114" s="4"/>
      <c r="TFV114" s="4"/>
      <c r="TFW114" s="121"/>
      <c r="TFX114" s="121"/>
      <c r="TFY114" s="174"/>
      <c r="TFZ114" s="175"/>
      <c r="TGA114" s="175"/>
      <c r="TGB114" s="175"/>
      <c r="TGC114" s="4"/>
      <c r="TGD114" s="4"/>
      <c r="TGE114" s="121"/>
      <c r="TGF114" s="121"/>
      <c r="TGG114" s="174"/>
      <c r="TGH114" s="175"/>
      <c r="TGI114" s="175"/>
      <c r="TGJ114" s="175"/>
      <c r="TGK114" s="4"/>
      <c r="TGL114" s="4"/>
      <c r="TGM114" s="121"/>
      <c r="TGN114" s="121"/>
      <c r="TGO114" s="174"/>
      <c r="TGP114" s="175"/>
      <c r="TGQ114" s="175"/>
      <c r="TGR114" s="175"/>
      <c r="TGS114" s="4"/>
      <c r="TGT114" s="4"/>
      <c r="TGU114" s="121"/>
      <c r="TGV114" s="121"/>
      <c r="TGW114" s="174"/>
      <c r="TGX114" s="175"/>
      <c r="TGY114" s="175"/>
      <c r="TGZ114" s="175"/>
      <c r="THA114" s="4"/>
      <c r="THB114" s="4"/>
      <c r="THC114" s="121"/>
      <c r="THD114" s="121"/>
      <c r="THE114" s="174"/>
      <c r="THF114" s="175"/>
      <c r="THG114" s="175"/>
      <c r="THH114" s="175"/>
      <c r="THI114" s="4"/>
      <c r="THJ114" s="4"/>
      <c r="THK114" s="121"/>
      <c r="THL114" s="121"/>
      <c r="THM114" s="174"/>
      <c r="THN114" s="175"/>
      <c r="THO114" s="175"/>
      <c r="THP114" s="175"/>
      <c r="THQ114" s="4"/>
      <c r="THR114" s="4"/>
      <c r="THS114" s="121"/>
      <c r="THT114" s="121"/>
      <c r="THU114" s="174"/>
      <c r="THV114" s="175"/>
      <c r="THW114" s="175"/>
      <c r="THX114" s="175"/>
      <c r="THY114" s="4"/>
      <c r="THZ114" s="4"/>
      <c r="TIA114" s="121"/>
      <c r="TIB114" s="121"/>
      <c r="TIC114" s="174"/>
      <c r="TID114" s="175"/>
      <c r="TIE114" s="175"/>
      <c r="TIF114" s="175"/>
      <c r="TIG114" s="4"/>
      <c r="TIH114" s="4"/>
      <c r="TII114" s="121"/>
      <c r="TIJ114" s="121"/>
      <c r="TIK114" s="174"/>
      <c r="TIL114" s="175"/>
      <c r="TIM114" s="175"/>
      <c r="TIN114" s="175"/>
      <c r="TIO114" s="4"/>
      <c r="TIP114" s="4"/>
      <c r="TIQ114" s="121"/>
      <c r="TIR114" s="121"/>
      <c r="TIS114" s="174"/>
      <c r="TIT114" s="175"/>
      <c r="TIU114" s="175"/>
      <c r="TIV114" s="175"/>
      <c r="TIW114" s="4"/>
      <c r="TIX114" s="4"/>
      <c r="TIY114" s="121"/>
      <c r="TIZ114" s="121"/>
      <c r="TJA114" s="174"/>
      <c r="TJB114" s="175"/>
      <c r="TJC114" s="175"/>
      <c r="TJD114" s="175"/>
      <c r="TJE114" s="4"/>
      <c r="TJF114" s="4"/>
      <c r="TJG114" s="121"/>
      <c r="TJH114" s="121"/>
      <c r="TJI114" s="174"/>
      <c r="TJJ114" s="175"/>
      <c r="TJK114" s="175"/>
      <c r="TJL114" s="175"/>
      <c r="TJM114" s="4"/>
      <c r="TJN114" s="4"/>
      <c r="TJO114" s="121"/>
      <c r="TJP114" s="121"/>
      <c r="TJQ114" s="174"/>
      <c r="TJR114" s="175"/>
      <c r="TJS114" s="175"/>
      <c r="TJT114" s="175"/>
      <c r="TJU114" s="4"/>
      <c r="TJV114" s="4"/>
      <c r="TJW114" s="121"/>
      <c r="TJX114" s="121"/>
      <c r="TJY114" s="174"/>
      <c r="TJZ114" s="175"/>
      <c r="TKA114" s="175"/>
      <c r="TKB114" s="175"/>
      <c r="TKC114" s="4"/>
      <c r="TKD114" s="4"/>
      <c r="TKE114" s="121"/>
      <c r="TKF114" s="121"/>
      <c r="TKG114" s="174"/>
      <c r="TKH114" s="175"/>
      <c r="TKI114" s="175"/>
      <c r="TKJ114" s="175"/>
      <c r="TKK114" s="4"/>
      <c r="TKL114" s="4"/>
      <c r="TKM114" s="121"/>
      <c r="TKN114" s="121"/>
      <c r="TKO114" s="174"/>
      <c r="TKP114" s="175"/>
      <c r="TKQ114" s="175"/>
      <c r="TKR114" s="175"/>
      <c r="TKS114" s="4"/>
      <c r="TKT114" s="4"/>
      <c r="TKU114" s="121"/>
      <c r="TKV114" s="121"/>
      <c r="TKW114" s="174"/>
      <c r="TKX114" s="175"/>
      <c r="TKY114" s="175"/>
      <c r="TKZ114" s="175"/>
      <c r="TLA114" s="4"/>
      <c r="TLB114" s="4"/>
      <c r="TLC114" s="121"/>
      <c r="TLD114" s="121"/>
      <c r="TLE114" s="174"/>
      <c r="TLF114" s="175"/>
      <c r="TLG114" s="175"/>
      <c r="TLH114" s="175"/>
      <c r="TLI114" s="4"/>
      <c r="TLJ114" s="4"/>
      <c r="TLK114" s="121"/>
      <c r="TLL114" s="121"/>
      <c r="TLM114" s="174"/>
      <c r="TLN114" s="175"/>
      <c r="TLO114" s="175"/>
      <c r="TLP114" s="175"/>
      <c r="TLQ114" s="4"/>
      <c r="TLR114" s="4"/>
      <c r="TLS114" s="121"/>
      <c r="TLT114" s="121"/>
      <c r="TLU114" s="174"/>
      <c r="TLV114" s="175"/>
      <c r="TLW114" s="175"/>
      <c r="TLX114" s="175"/>
      <c r="TLY114" s="4"/>
      <c r="TLZ114" s="4"/>
      <c r="TMA114" s="121"/>
      <c r="TMB114" s="121"/>
      <c r="TMC114" s="174"/>
      <c r="TMD114" s="175"/>
      <c r="TME114" s="175"/>
      <c r="TMF114" s="175"/>
      <c r="TMG114" s="4"/>
      <c r="TMH114" s="4"/>
      <c r="TMI114" s="121"/>
      <c r="TMJ114" s="121"/>
      <c r="TMK114" s="174"/>
      <c r="TML114" s="175"/>
      <c r="TMM114" s="175"/>
      <c r="TMN114" s="175"/>
      <c r="TMO114" s="4"/>
      <c r="TMP114" s="4"/>
      <c r="TMQ114" s="121"/>
      <c r="TMR114" s="121"/>
      <c r="TMS114" s="174"/>
      <c r="TMT114" s="175"/>
      <c r="TMU114" s="175"/>
      <c r="TMV114" s="175"/>
      <c r="TMW114" s="4"/>
      <c r="TMX114" s="4"/>
      <c r="TMY114" s="121"/>
      <c r="TMZ114" s="121"/>
      <c r="TNA114" s="174"/>
      <c r="TNB114" s="175"/>
      <c r="TNC114" s="175"/>
      <c r="TND114" s="175"/>
      <c r="TNE114" s="4"/>
      <c r="TNF114" s="4"/>
      <c r="TNG114" s="121"/>
      <c r="TNH114" s="121"/>
      <c r="TNI114" s="174"/>
      <c r="TNJ114" s="175"/>
      <c r="TNK114" s="175"/>
      <c r="TNL114" s="175"/>
      <c r="TNM114" s="4"/>
      <c r="TNN114" s="4"/>
      <c r="TNO114" s="121"/>
      <c r="TNP114" s="121"/>
      <c r="TNQ114" s="174"/>
      <c r="TNR114" s="175"/>
      <c r="TNS114" s="175"/>
      <c r="TNT114" s="175"/>
      <c r="TNU114" s="4"/>
      <c r="TNV114" s="4"/>
      <c r="TNW114" s="121"/>
      <c r="TNX114" s="121"/>
      <c r="TNY114" s="174"/>
      <c r="TNZ114" s="175"/>
      <c r="TOA114" s="175"/>
      <c r="TOB114" s="175"/>
      <c r="TOC114" s="4"/>
      <c r="TOD114" s="4"/>
      <c r="TOE114" s="121"/>
      <c r="TOF114" s="121"/>
      <c r="TOG114" s="174"/>
      <c r="TOH114" s="175"/>
      <c r="TOI114" s="175"/>
      <c r="TOJ114" s="175"/>
      <c r="TOK114" s="4"/>
      <c r="TOL114" s="4"/>
      <c r="TOM114" s="121"/>
      <c r="TON114" s="121"/>
      <c r="TOO114" s="174"/>
      <c r="TOP114" s="175"/>
      <c r="TOQ114" s="175"/>
      <c r="TOR114" s="175"/>
      <c r="TOS114" s="4"/>
      <c r="TOT114" s="4"/>
      <c r="TOU114" s="121"/>
      <c r="TOV114" s="121"/>
      <c r="TOW114" s="174"/>
      <c r="TOX114" s="175"/>
      <c r="TOY114" s="175"/>
      <c r="TOZ114" s="175"/>
      <c r="TPA114" s="4"/>
      <c r="TPB114" s="4"/>
      <c r="TPC114" s="121"/>
      <c r="TPD114" s="121"/>
      <c r="TPE114" s="174"/>
      <c r="TPF114" s="175"/>
      <c r="TPG114" s="175"/>
      <c r="TPH114" s="175"/>
      <c r="TPI114" s="4"/>
      <c r="TPJ114" s="4"/>
      <c r="TPK114" s="121"/>
      <c r="TPL114" s="121"/>
      <c r="TPM114" s="174"/>
      <c r="TPN114" s="175"/>
      <c r="TPO114" s="175"/>
      <c r="TPP114" s="175"/>
      <c r="TPQ114" s="4"/>
      <c r="TPR114" s="4"/>
      <c r="TPS114" s="121"/>
      <c r="TPT114" s="121"/>
      <c r="TPU114" s="174"/>
      <c r="TPV114" s="175"/>
      <c r="TPW114" s="175"/>
      <c r="TPX114" s="175"/>
      <c r="TPY114" s="4"/>
      <c r="TPZ114" s="4"/>
      <c r="TQA114" s="121"/>
      <c r="TQB114" s="121"/>
      <c r="TQC114" s="174"/>
      <c r="TQD114" s="175"/>
      <c r="TQE114" s="175"/>
      <c r="TQF114" s="175"/>
      <c r="TQG114" s="4"/>
      <c r="TQH114" s="4"/>
      <c r="TQI114" s="121"/>
      <c r="TQJ114" s="121"/>
      <c r="TQK114" s="174"/>
      <c r="TQL114" s="175"/>
      <c r="TQM114" s="175"/>
      <c r="TQN114" s="175"/>
      <c r="TQO114" s="4"/>
      <c r="TQP114" s="4"/>
      <c r="TQQ114" s="121"/>
      <c r="TQR114" s="121"/>
      <c r="TQS114" s="174"/>
      <c r="TQT114" s="175"/>
      <c r="TQU114" s="175"/>
      <c r="TQV114" s="175"/>
      <c r="TQW114" s="4"/>
      <c r="TQX114" s="4"/>
      <c r="TQY114" s="121"/>
      <c r="TQZ114" s="121"/>
      <c r="TRA114" s="174"/>
      <c r="TRB114" s="175"/>
      <c r="TRC114" s="175"/>
      <c r="TRD114" s="175"/>
      <c r="TRE114" s="4"/>
      <c r="TRF114" s="4"/>
      <c r="TRG114" s="121"/>
      <c r="TRH114" s="121"/>
      <c r="TRI114" s="174"/>
      <c r="TRJ114" s="175"/>
      <c r="TRK114" s="175"/>
      <c r="TRL114" s="175"/>
      <c r="TRM114" s="4"/>
      <c r="TRN114" s="4"/>
      <c r="TRO114" s="121"/>
      <c r="TRP114" s="121"/>
      <c r="TRQ114" s="174"/>
      <c r="TRR114" s="175"/>
      <c r="TRS114" s="175"/>
      <c r="TRT114" s="175"/>
      <c r="TRU114" s="4"/>
      <c r="TRV114" s="4"/>
      <c r="TRW114" s="121"/>
      <c r="TRX114" s="121"/>
      <c r="TRY114" s="174"/>
      <c r="TRZ114" s="175"/>
      <c r="TSA114" s="175"/>
      <c r="TSB114" s="175"/>
      <c r="TSC114" s="4"/>
      <c r="TSD114" s="4"/>
      <c r="TSE114" s="121"/>
      <c r="TSF114" s="121"/>
      <c r="TSG114" s="174"/>
      <c r="TSH114" s="175"/>
      <c r="TSI114" s="175"/>
      <c r="TSJ114" s="175"/>
      <c r="TSK114" s="4"/>
      <c r="TSL114" s="4"/>
      <c r="TSM114" s="121"/>
      <c r="TSN114" s="121"/>
      <c r="TSO114" s="174"/>
      <c r="TSP114" s="175"/>
      <c r="TSQ114" s="175"/>
      <c r="TSR114" s="175"/>
      <c r="TSS114" s="4"/>
      <c r="TST114" s="4"/>
      <c r="TSU114" s="121"/>
      <c r="TSV114" s="121"/>
      <c r="TSW114" s="174"/>
      <c r="TSX114" s="175"/>
      <c r="TSY114" s="175"/>
      <c r="TSZ114" s="175"/>
      <c r="TTA114" s="4"/>
      <c r="TTB114" s="4"/>
      <c r="TTC114" s="121"/>
      <c r="TTD114" s="121"/>
      <c r="TTE114" s="174"/>
      <c r="TTF114" s="175"/>
      <c r="TTG114" s="175"/>
      <c r="TTH114" s="175"/>
      <c r="TTI114" s="4"/>
      <c r="TTJ114" s="4"/>
      <c r="TTK114" s="121"/>
      <c r="TTL114" s="121"/>
      <c r="TTM114" s="174"/>
      <c r="TTN114" s="175"/>
      <c r="TTO114" s="175"/>
      <c r="TTP114" s="175"/>
      <c r="TTQ114" s="4"/>
      <c r="TTR114" s="4"/>
      <c r="TTS114" s="121"/>
      <c r="TTT114" s="121"/>
      <c r="TTU114" s="174"/>
      <c r="TTV114" s="175"/>
      <c r="TTW114" s="175"/>
      <c r="TTX114" s="175"/>
      <c r="TTY114" s="4"/>
      <c r="TTZ114" s="4"/>
      <c r="TUA114" s="121"/>
      <c r="TUB114" s="121"/>
      <c r="TUC114" s="174"/>
      <c r="TUD114" s="175"/>
      <c r="TUE114" s="175"/>
      <c r="TUF114" s="175"/>
      <c r="TUG114" s="4"/>
      <c r="TUH114" s="4"/>
      <c r="TUI114" s="121"/>
      <c r="TUJ114" s="121"/>
      <c r="TUK114" s="174"/>
      <c r="TUL114" s="175"/>
      <c r="TUM114" s="175"/>
      <c r="TUN114" s="175"/>
      <c r="TUO114" s="4"/>
      <c r="TUP114" s="4"/>
      <c r="TUQ114" s="121"/>
      <c r="TUR114" s="121"/>
      <c r="TUS114" s="174"/>
      <c r="TUT114" s="175"/>
      <c r="TUU114" s="175"/>
      <c r="TUV114" s="175"/>
      <c r="TUW114" s="4"/>
      <c r="TUX114" s="4"/>
      <c r="TUY114" s="121"/>
      <c r="TUZ114" s="121"/>
      <c r="TVA114" s="174"/>
      <c r="TVB114" s="175"/>
      <c r="TVC114" s="175"/>
      <c r="TVD114" s="175"/>
      <c r="TVE114" s="4"/>
      <c r="TVF114" s="4"/>
      <c r="TVG114" s="121"/>
      <c r="TVH114" s="121"/>
      <c r="TVI114" s="174"/>
      <c r="TVJ114" s="175"/>
      <c r="TVK114" s="175"/>
      <c r="TVL114" s="175"/>
      <c r="TVM114" s="4"/>
      <c r="TVN114" s="4"/>
      <c r="TVO114" s="121"/>
      <c r="TVP114" s="121"/>
      <c r="TVQ114" s="174"/>
      <c r="TVR114" s="175"/>
      <c r="TVS114" s="175"/>
      <c r="TVT114" s="175"/>
      <c r="TVU114" s="4"/>
      <c r="TVV114" s="4"/>
      <c r="TVW114" s="121"/>
      <c r="TVX114" s="121"/>
      <c r="TVY114" s="174"/>
      <c r="TVZ114" s="175"/>
      <c r="TWA114" s="175"/>
      <c r="TWB114" s="175"/>
      <c r="TWC114" s="4"/>
      <c r="TWD114" s="4"/>
      <c r="TWE114" s="121"/>
      <c r="TWF114" s="121"/>
      <c r="TWG114" s="174"/>
      <c r="TWH114" s="175"/>
      <c r="TWI114" s="175"/>
      <c r="TWJ114" s="175"/>
      <c r="TWK114" s="4"/>
      <c r="TWL114" s="4"/>
      <c r="TWM114" s="121"/>
      <c r="TWN114" s="121"/>
      <c r="TWO114" s="174"/>
      <c r="TWP114" s="175"/>
      <c r="TWQ114" s="175"/>
      <c r="TWR114" s="175"/>
      <c r="TWS114" s="4"/>
      <c r="TWT114" s="4"/>
      <c r="TWU114" s="121"/>
      <c r="TWV114" s="121"/>
      <c r="TWW114" s="174"/>
      <c r="TWX114" s="175"/>
      <c r="TWY114" s="175"/>
      <c r="TWZ114" s="175"/>
      <c r="TXA114" s="4"/>
      <c r="TXB114" s="4"/>
      <c r="TXC114" s="121"/>
      <c r="TXD114" s="121"/>
      <c r="TXE114" s="174"/>
      <c r="TXF114" s="175"/>
      <c r="TXG114" s="175"/>
      <c r="TXH114" s="175"/>
      <c r="TXI114" s="4"/>
      <c r="TXJ114" s="4"/>
      <c r="TXK114" s="121"/>
      <c r="TXL114" s="121"/>
      <c r="TXM114" s="174"/>
      <c r="TXN114" s="175"/>
      <c r="TXO114" s="175"/>
      <c r="TXP114" s="175"/>
      <c r="TXQ114" s="4"/>
      <c r="TXR114" s="4"/>
      <c r="TXS114" s="121"/>
      <c r="TXT114" s="121"/>
      <c r="TXU114" s="174"/>
      <c r="TXV114" s="175"/>
      <c r="TXW114" s="175"/>
      <c r="TXX114" s="175"/>
      <c r="TXY114" s="4"/>
      <c r="TXZ114" s="4"/>
      <c r="TYA114" s="121"/>
      <c r="TYB114" s="121"/>
      <c r="TYC114" s="174"/>
      <c r="TYD114" s="175"/>
      <c r="TYE114" s="175"/>
      <c r="TYF114" s="175"/>
      <c r="TYG114" s="4"/>
      <c r="TYH114" s="4"/>
      <c r="TYI114" s="121"/>
      <c r="TYJ114" s="121"/>
      <c r="TYK114" s="174"/>
      <c r="TYL114" s="175"/>
      <c r="TYM114" s="175"/>
      <c r="TYN114" s="175"/>
      <c r="TYO114" s="4"/>
      <c r="TYP114" s="4"/>
      <c r="TYQ114" s="121"/>
      <c r="TYR114" s="121"/>
      <c r="TYS114" s="174"/>
      <c r="TYT114" s="175"/>
      <c r="TYU114" s="175"/>
      <c r="TYV114" s="175"/>
      <c r="TYW114" s="4"/>
      <c r="TYX114" s="4"/>
      <c r="TYY114" s="121"/>
      <c r="TYZ114" s="121"/>
      <c r="TZA114" s="174"/>
      <c r="TZB114" s="175"/>
      <c r="TZC114" s="175"/>
      <c r="TZD114" s="175"/>
      <c r="TZE114" s="4"/>
      <c r="TZF114" s="4"/>
      <c r="TZG114" s="121"/>
      <c r="TZH114" s="121"/>
      <c r="TZI114" s="174"/>
      <c r="TZJ114" s="175"/>
      <c r="TZK114" s="175"/>
      <c r="TZL114" s="175"/>
      <c r="TZM114" s="4"/>
      <c r="TZN114" s="4"/>
      <c r="TZO114" s="121"/>
      <c r="TZP114" s="121"/>
      <c r="TZQ114" s="174"/>
      <c r="TZR114" s="175"/>
      <c r="TZS114" s="175"/>
      <c r="TZT114" s="175"/>
      <c r="TZU114" s="4"/>
      <c r="TZV114" s="4"/>
      <c r="TZW114" s="121"/>
      <c r="TZX114" s="121"/>
      <c r="TZY114" s="174"/>
      <c r="TZZ114" s="175"/>
      <c r="UAA114" s="175"/>
      <c r="UAB114" s="175"/>
      <c r="UAC114" s="4"/>
      <c r="UAD114" s="4"/>
      <c r="UAE114" s="121"/>
      <c r="UAF114" s="121"/>
      <c r="UAG114" s="174"/>
      <c r="UAH114" s="175"/>
      <c r="UAI114" s="175"/>
      <c r="UAJ114" s="175"/>
      <c r="UAK114" s="4"/>
      <c r="UAL114" s="4"/>
      <c r="UAM114" s="121"/>
      <c r="UAN114" s="121"/>
      <c r="UAO114" s="174"/>
      <c r="UAP114" s="175"/>
      <c r="UAQ114" s="175"/>
      <c r="UAR114" s="175"/>
      <c r="UAS114" s="4"/>
      <c r="UAT114" s="4"/>
      <c r="UAU114" s="121"/>
      <c r="UAV114" s="121"/>
      <c r="UAW114" s="174"/>
      <c r="UAX114" s="175"/>
      <c r="UAY114" s="175"/>
      <c r="UAZ114" s="175"/>
      <c r="UBA114" s="4"/>
      <c r="UBB114" s="4"/>
      <c r="UBC114" s="121"/>
      <c r="UBD114" s="121"/>
      <c r="UBE114" s="174"/>
      <c r="UBF114" s="175"/>
      <c r="UBG114" s="175"/>
      <c r="UBH114" s="175"/>
      <c r="UBI114" s="4"/>
      <c r="UBJ114" s="4"/>
      <c r="UBK114" s="121"/>
      <c r="UBL114" s="121"/>
      <c r="UBM114" s="174"/>
      <c r="UBN114" s="175"/>
      <c r="UBO114" s="175"/>
      <c r="UBP114" s="175"/>
      <c r="UBQ114" s="4"/>
      <c r="UBR114" s="4"/>
      <c r="UBS114" s="121"/>
      <c r="UBT114" s="121"/>
      <c r="UBU114" s="174"/>
      <c r="UBV114" s="175"/>
      <c r="UBW114" s="175"/>
      <c r="UBX114" s="175"/>
      <c r="UBY114" s="4"/>
      <c r="UBZ114" s="4"/>
      <c r="UCA114" s="121"/>
      <c r="UCB114" s="121"/>
      <c r="UCC114" s="174"/>
      <c r="UCD114" s="175"/>
      <c r="UCE114" s="175"/>
      <c r="UCF114" s="175"/>
      <c r="UCG114" s="4"/>
      <c r="UCH114" s="4"/>
      <c r="UCI114" s="121"/>
      <c r="UCJ114" s="121"/>
      <c r="UCK114" s="174"/>
      <c r="UCL114" s="175"/>
      <c r="UCM114" s="175"/>
      <c r="UCN114" s="175"/>
      <c r="UCO114" s="4"/>
      <c r="UCP114" s="4"/>
      <c r="UCQ114" s="121"/>
      <c r="UCR114" s="121"/>
      <c r="UCS114" s="174"/>
      <c r="UCT114" s="175"/>
      <c r="UCU114" s="175"/>
      <c r="UCV114" s="175"/>
      <c r="UCW114" s="4"/>
      <c r="UCX114" s="4"/>
      <c r="UCY114" s="121"/>
      <c r="UCZ114" s="121"/>
      <c r="UDA114" s="174"/>
      <c r="UDB114" s="175"/>
      <c r="UDC114" s="175"/>
      <c r="UDD114" s="175"/>
      <c r="UDE114" s="4"/>
      <c r="UDF114" s="4"/>
      <c r="UDG114" s="121"/>
      <c r="UDH114" s="121"/>
      <c r="UDI114" s="174"/>
      <c r="UDJ114" s="175"/>
      <c r="UDK114" s="175"/>
      <c r="UDL114" s="175"/>
      <c r="UDM114" s="4"/>
      <c r="UDN114" s="4"/>
      <c r="UDO114" s="121"/>
      <c r="UDP114" s="121"/>
      <c r="UDQ114" s="174"/>
      <c r="UDR114" s="175"/>
      <c r="UDS114" s="175"/>
      <c r="UDT114" s="175"/>
      <c r="UDU114" s="4"/>
      <c r="UDV114" s="4"/>
      <c r="UDW114" s="121"/>
      <c r="UDX114" s="121"/>
      <c r="UDY114" s="174"/>
      <c r="UDZ114" s="175"/>
      <c r="UEA114" s="175"/>
      <c r="UEB114" s="175"/>
      <c r="UEC114" s="4"/>
      <c r="UED114" s="4"/>
      <c r="UEE114" s="121"/>
      <c r="UEF114" s="121"/>
      <c r="UEG114" s="174"/>
      <c r="UEH114" s="175"/>
      <c r="UEI114" s="175"/>
      <c r="UEJ114" s="175"/>
      <c r="UEK114" s="4"/>
      <c r="UEL114" s="4"/>
      <c r="UEM114" s="121"/>
      <c r="UEN114" s="121"/>
      <c r="UEO114" s="174"/>
      <c r="UEP114" s="175"/>
      <c r="UEQ114" s="175"/>
      <c r="UER114" s="175"/>
      <c r="UES114" s="4"/>
      <c r="UET114" s="4"/>
      <c r="UEU114" s="121"/>
      <c r="UEV114" s="121"/>
      <c r="UEW114" s="174"/>
      <c r="UEX114" s="175"/>
      <c r="UEY114" s="175"/>
      <c r="UEZ114" s="175"/>
      <c r="UFA114" s="4"/>
      <c r="UFB114" s="4"/>
      <c r="UFC114" s="121"/>
      <c r="UFD114" s="121"/>
      <c r="UFE114" s="174"/>
      <c r="UFF114" s="175"/>
      <c r="UFG114" s="175"/>
      <c r="UFH114" s="175"/>
      <c r="UFI114" s="4"/>
      <c r="UFJ114" s="4"/>
      <c r="UFK114" s="121"/>
      <c r="UFL114" s="121"/>
      <c r="UFM114" s="174"/>
      <c r="UFN114" s="175"/>
      <c r="UFO114" s="175"/>
      <c r="UFP114" s="175"/>
      <c r="UFQ114" s="4"/>
      <c r="UFR114" s="4"/>
      <c r="UFS114" s="121"/>
      <c r="UFT114" s="121"/>
      <c r="UFU114" s="174"/>
      <c r="UFV114" s="175"/>
      <c r="UFW114" s="175"/>
      <c r="UFX114" s="175"/>
      <c r="UFY114" s="4"/>
      <c r="UFZ114" s="4"/>
      <c r="UGA114" s="121"/>
      <c r="UGB114" s="121"/>
      <c r="UGC114" s="174"/>
      <c r="UGD114" s="175"/>
      <c r="UGE114" s="175"/>
      <c r="UGF114" s="175"/>
      <c r="UGG114" s="4"/>
      <c r="UGH114" s="4"/>
      <c r="UGI114" s="121"/>
      <c r="UGJ114" s="121"/>
      <c r="UGK114" s="174"/>
      <c r="UGL114" s="175"/>
      <c r="UGM114" s="175"/>
      <c r="UGN114" s="175"/>
      <c r="UGO114" s="4"/>
      <c r="UGP114" s="4"/>
      <c r="UGQ114" s="121"/>
      <c r="UGR114" s="121"/>
      <c r="UGS114" s="174"/>
      <c r="UGT114" s="175"/>
      <c r="UGU114" s="175"/>
      <c r="UGV114" s="175"/>
      <c r="UGW114" s="4"/>
      <c r="UGX114" s="4"/>
      <c r="UGY114" s="121"/>
      <c r="UGZ114" s="121"/>
      <c r="UHA114" s="174"/>
      <c r="UHB114" s="175"/>
      <c r="UHC114" s="175"/>
      <c r="UHD114" s="175"/>
      <c r="UHE114" s="4"/>
      <c r="UHF114" s="4"/>
      <c r="UHG114" s="121"/>
      <c r="UHH114" s="121"/>
      <c r="UHI114" s="174"/>
      <c r="UHJ114" s="175"/>
      <c r="UHK114" s="175"/>
      <c r="UHL114" s="175"/>
      <c r="UHM114" s="4"/>
      <c r="UHN114" s="4"/>
      <c r="UHO114" s="121"/>
      <c r="UHP114" s="121"/>
      <c r="UHQ114" s="174"/>
      <c r="UHR114" s="175"/>
      <c r="UHS114" s="175"/>
      <c r="UHT114" s="175"/>
      <c r="UHU114" s="4"/>
      <c r="UHV114" s="4"/>
      <c r="UHW114" s="121"/>
      <c r="UHX114" s="121"/>
      <c r="UHY114" s="174"/>
      <c r="UHZ114" s="175"/>
      <c r="UIA114" s="175"/>
      <c r="UIB114" s="175"/>
      <c r="UIC114" s="4"/>
      <c r="UID114" s="4"/>
      <c r="UIE114" s="121"/>
      <c r="UIF114" s="121"/>
      <c r="UIG114" s="174"/>
      <c r="UIH114" s="175"/>
      <c r="UII114" s="175"/>
      <c r="UIJ114" s="175"/>
      <c r="UIK114" s="4"/>
      <c r="UIL114" s="4"/>
      <c r="UIM114" s="121"/>
      <c r="UIN114" s="121"/>
      <c r="UIO114" s="174"/>
      <c r="UIP114" s="175"/>
      <c r="UIQ114" s="175"/>
      <c r="UIR114" s="175"/>
      <c r="UIS114" s="4"/>
      <c r="UIT114" s="4"/>
      <c r="UIU114" s="121"/>
      <c r="UIV114" s="121"/>
      <c r="UIW114" s="174"/>
      <c r="UIX114" s="175"/>
      <c r="UIY114" s="175"/>
      <c r="UIZ114" s="175"/>
      <c r="UJA114" s="4"/>
      <c r="UJB114" s="4"/>
      <c r="UJC114" s="121"/>
      <c r="UJD114" s="121"/>
      <c r="UJE114" s="174"/>
      <c r="UJF114" s="175"/>
      <c r="UJG114" s="175"/>
      <c r="UJH114" s="175"/>
      <c r="UJI114" s="4"/>
      <c r="UJJ114" s="4"/>
      <c r="UJK114" s="121"/>
      <c r="UJL114" s="121"/>
      <c r="UJM114" s="174"/>
      <c r="UJN114" s="175"/>
      <c r="UJO114" s="175"/>
      <c r="UJP114" s="175"/>
      <c r="UJQ114" s="4"/>
      <c r="UJR114" s="4"/>
      <c r="UJS114" s="121"/>
      <c r="UJT114" s="121"/>
      <c r="UJU114" s="174"/>
      <c r="UJV114" s="175"/>
      <c r="UJW114" s="175"/>
      <c r="UJX114" s="175"/>
      <c r="UJY114" s="4"/>
      <c r="UJZ114" s="4"/>
      <c r="UKA114" s="121"/>
      <c r="UKB114" s="121"/>
      <c r="UKC114" s="174"/>
      <c r="UKD114" s="175"/>
      <c r="UKE114" s="175"/>
      <c r="UKF114" s="175"/>
      <c r="UKG114" s="4"/>
      <c r="UKH114" s="4"/>
      <c r="UKI114" s="121"/>
      <c r="UKJ114" s="121"/>
      <c r="UKK114" s="174"/>
      <c r="UKL114" s="175"/>
      <c r="UKM114" s="175"/>
      <c r="UKN114" s="175"/>
      <c r="UKO114" s="4"/>
      <c r="UKP114" s="4"/>
      <c r="UKQ114" s="121"/>
      <c r="UKR114" s="121"/>
      <c r="UKS114" s="174"/>
      <c r="UKT114" s="175"/>
      <c r="UKU114" s="175"/>
      <c r="UKV114" s="175"/>
      <c r="UKW114" s="4"/>
      <c r="UKX114" s="4"/>
      <c r="UKY114" s="121"/>
      <c r="UKZ114" s="121"/>
      <c r="ULA114" s="174"/>
      <c r="ULB114" s="175"/>
      <c r="ULC114" s="175"/>
      <c r="ULD114" s="175"/>
      <c r="ULE114" s="4"/>
      <c r="ULF114" s="4"/>
      <c r="ULG114" s="121"/>
      <c r="ULH114" s="121"/>
      <c r="ULI114" s="174"/>
      <c r="ULJ114" s="175"/>
      <c r="ULK114" s="175"/>
      <c r="ULL114" s="175"/>
      <c r="ULM114" s="4"/>
      <c r="ULN114" s="4"/>
      <c r="ULO114" s="121"/>
      <c r="ULP114" s="121"/>
      <c r="ULQ114" s="174"/>
      <c r="ULR114" s="175"/>
      <c r="ULS114" s="175"/>
      <c r="ULT114" s="175"/>
      <c r="ULU114" s="4"/>
      <c r="ULV114" s="4"/>
      <c r="ULW114" s="121"/>
      <c r="ULX114" s="121"/>
      <c r="ULY114" s="174"/>
      <c r="ULZ114" s="175"/>
      <c r="UMA114" s="175"/>
      <c r="UMB114" s="175"/>
      <c r="UMC114" s="4"/>
      <c r="UMD114" s="4"/>
      <c r="UME114" s="121"/>
      <c r="UMF114" s="121"/>
      <c r="UMG114" s="174"/>
      <c r="UMH114" s="175"/>
      <c r="UMI114" s="175"/>
      <c r="UMJ114" s="175"/>
      <c r="UMK114" s="4"/>
      <c r="UML114" s="4"/>
      <c r="UMM114" s="121"/>
      <c r="UMN114" s="121"/>
      <c r="UMO114" s="174"/>
      <c r="UMP114" s="175"/>
      <c r="UMQ114" s="175"/>
      <c r="UMR114" s="175"/>
      <c r="UMS114" s="4"/>
      <c r="UMT114" s="4"/>
      <c r="UMU114" s="121"/>
      <c r="UMV114" s="121"/>
      <c r="UMW114" s="174"/>
      <c r="UMX114" s="175"/>
      <c r="UMY114" s="175"/>
      <c r="UMZ114" s="175"/>
      <c r="UNA114" s="4"/>
      <c r="UNB114" s="4"/>
      <c r="UNC114" s="121"/>
      <c r="UND114" s="121"/>
      <c r="UNE114" s="174"/>
      <c r="UNF114" s="175"/>
      <c r="UNG114" s="175"/>
      <c r="UNH114" s="175"/>
      <c r="UNI114" s="4"/>
      <c r="UNJ114" s="4"/>
      <c r="UNK114" s="121"/>
      <c r="UNL114" s="121"/>
      <c r="UNM114" s="174"/>
      <c r="UNN114" s="175"/>
      <c r="UNO114" s="175"/>
      <c r="UNP114" s="175"/>
      <c r="UNQ114" s="4"/>
      <c r="UNR114" s="4"/>
      <c r="UNS114" s="121"/>
      <c r="UNT114" s="121"/>
      <c r="UNU114" s="174"/>
      <c r="UNV114" s="175"/>
      <c r="UNW114" s="175"/>
      <c r="UNX114" s="175"/>
      <c r="UNY114" s="4"/>
      <c r="UNZ114" s="4"/>
      <c r="UOA114" s="121"/>
      <c r="UOB114" s="121"/>
      <c r="UOC114" s="174"/>
      <c r="UOD114" s="175"/>
      <c r="UOE114" s="175"/>
      <c r="UOF114" s="175"/>
      <c r="UOG114" s="4"/>
      <c r="UOH114" s="4"/>
      <c r="UOI114" s="121"/>
      <c r="UOJ114" s="121"/>
      <c r="UOK114" s="174"/>
      <c r="UOL114" s="175"/>
      <c r="UOM114" s="175"/>
      <c r="UON114" s="175"/>
      <c r="UOO114" s="4"/>
      <c r="UOP114" s="4"/>
      <c r="UOQ114" s="121"/>
      <c r="UOR114" s="121"/>
      <c r="UOS114" s="174"/>
      <c r="UOT114" s="175"/>
      <c r="UOU114" s="175"/>
      <c r="UOV114" s="175"/>
      <c r="UOW114" s="4"/>
      <c r="UOX114" s="4"/>
      <c r="UOY114" s="121"/>
      <c r="UOZ114" s="121"/>
      <c r="UPA114" s="174"/>
      <c r="UPB114" s="175"/>
      <c r="UPC114" s="175"/>
      <c r="UPD114" s="175"/>
      <c r="UPE114" s="4"/>
      <c r="UPF114" s="4"/>
      <c r="UPG114" s="121"/>
      <c r="UPH114" s="121"/>
      <c r="UPI114" s="174"/>
      <c r="UPJ114" s="175"/>
      <c r="UPK114" s="175"/>
      <c r="UPL114" s="175"/>
      <c r="UPM114" s="4"/>
      <c r="UPN114" s="4"/>
      <c r="UPO114" s="121"/>
      <c r="UPP114" s="121"/>
      <c r="UPQ114" s="174"/>
      <c r="UPR114" s="175"/>
      <c r="UPS114" s="175"/>
      <c r="UPT114" s="175"/>
      <c r="UPU114" s="4"/>
      <c r="UPV114" s="4"/>
      <c r="UPW114" s="121"/>
      <c r="UPX114" s="121"/>
      <c r="UPY114" s="174"/>
      <c r="UPZ114" s="175"/>
      <c r="UQA114" s="175"/>
      <c r="UQB114" s="175"/>
      <c r="UQC114" s="4"/>
      <c r="UQD114" s="4"/>
      <c r="UQE114" s="121"/>
      <c r="UQF114" s="121"/>
      <c r="UQG114" s="174"/>
      <c r="UQH114" s="175"/>
      <c r="UQI114" s="175"/>
      <c r="UQJ114" s="175"/>
      <c r="UQK114" s="4"/>
      <c r="UQL114" s="4"/>
      <c r="UQM114" s="121"/>
      <c r="UQN114" s="121"/>
      <c r="UQO114" s="174"/>
      <c r="UQP114" s="175"/>
      <c r="UQQ114" s="175"/>
      <c r="UQR114" s="175"/>
      <c r="UQS114" s="4"/>
      <c r="UQT114" s="4"/>
      <c r="UQU114" s="121"/>
      <c r="UQV114" s="121"/>
      <c r="UQW114" s="174"/>
      <c r="UQX114" s="175"/>
      <c r="UQY114" s="175"/>
      <c r="UQZ114" s="175"/>
      <c r="URA114" s="4"/>
      <c r="URB114" s="4"/>
      <c r="URC114" s="121"/>
      <c r="URD114" s="121"/>
      <c r="URE114" s="174"/>
      <c r="URF114" s="175"/>
      <c r="URG114" s="175"/>
      <c r="URH114" s="175"/>
      <c r="URI114" s="4"/>
      <c r="URJ114" s="4"/>
      <c r="URK114" s="121"/>
      <c r="URL114" s="121"/>
      <c r="URM114" s="174"/>
      <c r="URN114" s="175"/>
      <c r="URO114" s="175"/>
      <c r="URP114" s="175"/>
      <c r="URQ114" s="4"/>
      <c r="URR114" s="4"/>
      <c r="URS114" s="121"/>
      <c r="URT114" s="121"/>
      <c r="URU114" s="174"/>
      <c r="URV114" s="175"/>
      <c r="URW114" s="175"/>
      <c r="URX114" s="175"/>
      <c r="URY114" s="4"/>
      <c r="URZ114" s="4"/>
      <c r="USA114" s="121"/>
      <c r="USB114" s="121"/>
      <c r="USC114" s="174"/>
      <c r="USD114" s="175"/>
      <c r="USE114" s="175"/>
      <c r="USF114" s="175"/>
      <c r="USG114" s="4"/>
      <c r="USH114" s="4"/>
      <c r="USI114" s="121"/>
      <c r="USJ114" s="121"/>
      <c r="USK114" s="174"/>
      <c r="USL114" s="175"/>
      <c r="USM114" s="175"/>
      <c r="USN114" s="175"/>
      <c r="USO114" s="4"/>
      <c r="USP114" s="4"/>
      <c r="USQ114" s="121"/>
      <c r="USR114" s="121"/>
      <c r="USS114" s="174"/>
      <c r="UST114" s="175"/>
      <c r="USU114" s="175"/>
      <c r="USV114" s="175"/>
      <c r="USW114" s="4"/>
      <c r="USX114" s="4"/>
      <c r="USY114" s="121"/>
      <c r="USZ114" s="121"/>
      <c r="UTA114" s="174"/>
      <c r="UTB114" s="175"/>
      <c r="UTC114" s="175"/>
      <c r="UTD114" s="175"/>
      <c r="UTE114" s="4"/>
      <c r="UTF114" s="4"/>
      <c r="UTG114" s="121"/>
      <c r="UTH114" s="121"/>
      <c r="UTI114" s="174"/>
      <c r="UTJ114" s="175"/>
      <c r="UTK114" s="175"/>
      <c r="UTL114" s="175"/>
      <c r="UTM114" s="4"/>
      <c r="UTN114" s="4"/>
      <c r="UTO114" s="121"/>
      <c r="UTP114" s="121"/>
      <c r="UTQ114" s="174"/>
      <c r="UTR114" s="175"/>
      <c r="UTS114" s="175"/>
      <c r="UTT114" s="175"/>
      <c r="UTU114" s="4"/>
      <c r="UTV114" s="4"/>
      <c r="UTW114" s="121"/>
      <c r="UTX114" s="121"/>
      <c r="UTY114" s="174"/>
      <c r="UTZ114" s="175"/>
      <c r="UUA114" s="175"/>
      <c r="UUB114" s="175"/>
      <c r="UUC114" s="4"/>
      <c r="UUD114" s="4"/>
      <c r="UUE114" s="121"/>
      <c r="UUF114" s="121"/>
      <c r="UUG114" s="174"/>
      <c r="UUH114" s="175"/>
      <c r="UUI114" s="175"/>
      <c r="UUJ114" s="175"/>
      <c r="UUK114" s="4"/>
      <c r="UUL114" s="4"/>
      <c r="UUM114" s="121"/>
      <c r="UUN114" s="121"/>
      <c r="UUO114" s="174"/>
      <c r="UUP114" s="175"/>
      <c r="UUQ114" s="175"/>
      <c r="UUR114" s="175"/>
      <c r="UUS114" s="4"/>
      <c r="UUT114" s="4"/>
      <c r="UUU114" s="121"/>
      <c r="UUV114" s="121"/>
      <c r="UUW114" s="174"/>
      <c r="UUX114" s="175"/>
      <c r="UUY114" s="175"/>
      <c r="UUZ114" s="175"/>
      <c r="UVA114" s="4"/>
      <c r="UVB114" s="4"/>
      <c r="UVC114" s="121"/>
      <c r="UVD114" s="121"/>
      <c r="UVE114" s="174"/>
      <c r="UVF114" s="175"/>
      <c r="UVG114" s="175"/>
      <c r="UVH114" s="175"/>
      <c r="UVI114" s="4"/>
      <c r="UVJ114" s="4"/>
      <c r="UVK114" s="121"/>
      <c r="UVL114" s="121"/>
      <c r="UVM114" s="174"/>
      <c r="UVN114" s="175"/>
      <c r="UVO114" s="175"/>
      <c r="UVP114" s="175"/>
      <c r="UVQ114" s="4"/>
      <c r="UVR114" s="4"/>
      <c r="UVS114" s="121"/>
      <c r="UVT114" s="121"/>
      <c r="UVU114" s="174"/>
      <c r="UVV114" s="175"/>
      <c r="UVW114" s="175"/>
      <c r="UVX114" s="175"/>
      <c r="UVY114" s="4"/>
      <c r="UVZ114" s="4"/>
      <c r="UWA114" s="121"/>
      <c r="UWB114" s="121"/>
      <c r="UWC114" s="174"/>
      <c r="UWD114" s="175"/>
      <c r="UWE114" s="175"/>
      <c r="UWF114" s="175"/>
      <c r="UWG114" s="4"/>
      <c r="UWH114" s="4"/>
      <c r="UWI114" s="121"/>
      <c r="UWJ114" s="121"/>
      <c r="UWK114" s="174"/>
      <c r="UWL114" s="175"/>
      <c r="UWM114" s="175"/>
      <c r="UWN114" s="175"/>
      <c r="UWO114" s="4"/>
      <c r="UWP114" s="4"/>
      <c r="UWQ114" s="121"/>
      <c r="UWR114" s="121"/>
      <c r="UWS114" s="174"/>
      <c r="UWT114" s="175"/>
      <c r="UWU114" s="175"/>
      <c r="UWV114" s="175"/>
      <c r="UWW114" s="4"/>
      <c r="UWX114" s="4"/>
      <c r="UWY114" s="121"/>
      <c r="UWZ114" s="121"/>
      <c r="UXA114" s="174"/>
      <c r="UXB114" s="175"/>
      <c r="UXC114" s="175"/>
      <c r="UXD114" s="175"/>
      <c r="UXE114" s="4"/>
      <c r="UXF114" s="4"/>
      <c r="UXG114" s="121"/>
      <c r="UXH114" s="121"/>
      <c r="UXI114" s="174"/>
      <c r="UXJ114" s="175"/>
      <c r="UXK114" s="175"/>
      <c r="UXL114" s="175"/>
      <c r="UXM114" s="4"/>
      <c r="UXN114" s="4"/>
      <c r="UXO114" s="121"/>
      <c r="UXP114" s="121"/>
      <c r="UXQ114" s="174"/>
      <c r="UXR114" s="175"/>
      <c r="UXS114" s="175"/>
      <c r="UXT114" s="175"/>
      <c r="UXU114" s="4"/>
      <c r="UXV114" s="4"/>
      <c r="UXW114" s="121"/>
      <c r="UXX114" s="121"/>
      <c r="UXY114" s="174"/>
      <c r="UXZ114" s="175"/>
      <c r="UYA114" s="175"/>
      <c r="UYB114" s="175"/>
      <c r="UYC114" s="4"/>
      <c r="UYD114" s="4"/>
      <c r="UYE114" s="121"/>
      <c r="UYF114" s="121"/>
      <c r="UYG114" s="174"/>
      <c r="UYH114" s="175"/>
      <c r="UYI114" s="175"/>
      <c r="UYJ114" s="175"/>
      <c r="UYK114" s="4"/>
      <c r="UYL114" s="4"/>
      <c r="UYM114" s="121"/>
      <c r="UYN114" s="121"/>
      <c r="UYO114" s="174"/>
      <c r="UYP114" s="175"/>
      <c r="UYQ114" s="175"/>
      <c r="UYR114" s="175"/>
      <c r="UYS114" s="4"/>
      <c r="UYT114" s="4"/>
      <c r="UYU114" s="121"/>
      <c r="UYV114" s="121"/>
      <c r="UYW114" s="174"/>
      <c r="UYX114" s="175"/>
      <c r="UYY114" s="175"/>
      <c r="UYZ114" s="175"/>
      <c r="UZA114" s="4"/>
      <c r="UZB114" s="4"/>
      <c r="UZC114" s="121"/>
      <c r="UZD114" s="121"/>
      <c r="UZE114" s="174"/>
      <c r="UZF114" s="175"/>
      <c r="UZG114" s="175"/>
      <c r="UZH114" s="175"/>
      <c r="UZI114" s="4"/>
      <c r="UZJ114" s="4"/>
      <c r="UZK114" s="121"/>
      <c r="UZL114" s="121"/>
      <c r="UZM114" s="174"/>
      <c r="UZN114" s="175"/>
      <c r="UZO114" s="175"/>
      <c r="UZP114" s="175"/>
      <c r="UZQ114" s="4"/>
      <c r="UZR114" s="4"/>
      <c r="UZS114" s="121"/>
      <c r="UZT114" s="121"/>
      <c r="UZU114" s="174"/>
      <c r="UZV114" s="175"/>
      <c r="UZW114" s="175"/>
      <c r="UZX114" s="175"/>
      <c r="UZY114" s="4"/>
      <c r="UZZ114" s="4"/>
      <c r="VAA114" s="121"/>
      <c r="VAB114" s="121"/>
      <c r="VAC114" s="174"/>
      <c r="VAD114" s="175"/>
      <c r="VAE114" s="175"/>
      <c r="VAF114" s="175"/>
      <c r="VAG114" s="4"/>
      <c r="VAH114" s="4"/>
      <c r="VAI114" s="121"/>
      <c r="VAJ114" s="121"/>
      <c r="VAK114" s="174"/>
      <c r="VAL114" s="175"/>
      <c r="VAM114" s="175"/>
      <c r="VAN114" s="175"/>
      <c r="VAO114" s="4"/>
      <c r="VAP114" s="4"/>
      <c r="VAQ114" s="121"/>
      <c r="VAR114" s="121"/>
      <c r="VAS114" s="174"/>
      <c r="VAT114" s="175"/>
      <c r="VAU114" s="175"/>
      <c r="VAV114" s="175"/>
      <c r="VAW114" s="4"/>
      <c r="VAX114" s="4"/>
      <c r="VAY114" s="121"/>
      <c r="VAZ114" s="121"/>
      <c r="VBA114" s="174"/>
      <c r="VBB114" s="175"/>
      <c r="VBC114" s="175"/>
      <c r="VBD114" s="175"/>
      <c r="VBE114" s="4"/>
      <c r="VBF114" s="4"/>
      <c r="VBG114" s="121"/>
      <c r="VBH114" s="121"/>
      <c r="VBI114" s="174"/>
      <c r="VBJ114" s="175"/>
      <c r="VBK114" s="175"/>
      <c r="VBL114" s="175"/>
      <c r="VBM114" s="4"/>
      <c r="VBN114" s="4"/>
      <c r="VBO114" s="121"/>
      <c r="VBP114" s="121"/>
      <c r="VBQ114" s="174"/>
      <c r="VBR114" s="175"/>
      <c r="VBS114" s="175"/>
      <c r="VBT114" s="175"/>
      <c r="VBU114" s="4"/>
      <c r="VBV114" s="4"/>
      <c r="VBW114" s="121"/>
      <c r="VBX114" s="121"/>
      <c r="VBY114" s="174"/>
      <c r="VBZ114" s="175"/>
      <c r="VCA114" s="175"/>
      <c r="VCB114" s="175"/>
      <c r="VCC114" s="4"/>
      <c r="VCD114" s="4"/>
      <c r="VCE114" s="121"/>
      <c r="VCF114" s="121"/>
      <c r="VCG114" s="174"/>
      <c r="VCH114" s="175"/>
      <c r="VCI114" s="175"/>
      <c r="VCJ114" s="175"/>
      <c r="VCK114" s="4"/>
      <c r="VCL114" s="4"/>
      <c r="VCM114" s="121"/>
      <c r="VCN114" s="121"/>
      <c r="VCO114" s="174"/>
      <c r="VCP114" s="175"/>
      <c r="VCQ114" s="175"/>
      <c r="VCR114" s="175"/>
      <c r="VCS114" s="4"/>
      <c r="VCT114" s="4"/>
      <c r="VCU114" s="121"/>
      <c r="VCV114" s="121"/>
      <c r="VCW114" s="174"/>
      <c r="VCX114" s="175"/>
      <c r="VCY114" s="175"/>
      <c r="VCZ114" s="175"/>
      <c r="VDA114" s="4"/>
      <c r="VDB114" s="4"/>
      <c r="VDC114" s="121"/>
      <c r="VDD114" s="121"/>
      <c r="VDE114" s="174"/>
      <c r="VDF114" s="175"/>
      <c r="VDG114" s="175"/>
      <c r="VDH114" s="175"/>
      <c r="VDI114" s="4"/>
      <c r="VDJ114" s="4"/>
      <c r="VDK114" s="121"/>
      <c r="VDL114" s="121"/>
      <c r="VDM114" s="174"/>
      <c r="VDN114" s="175"/>
      <c r="VDO114" s="175"/>
      <c r="VDP114" s="175"/>
      <c r="VDQ114" s="4"/>
      <c r="VDR114" s="4"/>
      <c r="VDS114" s="121"/>
      <c r="VDT114" s="121"/>
      <c r="VDU114" s="174"/>
      <c r="VDV114" s="175"/>
      <c r="VDW114" s="175"/>
      <c r="VDX114" s="175"/>
      <c r="VDY114" s="4"/>
      <c r="VDZ114" s="4"/>
      <c r="VEA114" s="121"/>
      <c r="VEB114" s="121"/>
      <c r="VEC114" s="174"/>
      <c r="VED114" s="175"/>
      <c r="VEE114" s="175"/>
      <c r="VEF114" s="175"/>
      <c r="VEG114" s="4"/>
      <c r="VEH114" s="4"/>
      <c r="VEI114" s="121"/>
      <c r="VEJ114" s="121"/>
      <c r="VEK114" s="174"/>
      <c r="VEL114" s="175"/>
      <c r="VEM114" s="175"/>
      <c r="VEN114" s="175"/>
      <c r="VEO114" s="4"/>
      <c r="VEP114" s="4"/>
      <c r="VEQ114" s="121"/>
      <c r="VER114" s="121"/>
      <c r="VES114" s="174"/>
      <c r="VET114" s="175"/>
      <c r="VEU114" s="175"/>
      <c r="VEV114" s="175"/>
      <c r="VEW114" s="4"/>
      <c r="VEX114" s="4"/>
      <c r="VEY114" s="121"/>
      <c r="VEZ114" s="121"/>
      <c r="VFA114" s="174"/>
      <c r="VFB114" s="175"/>
      <c r="VFC114" s="175"/>
      <c r="VFD114" s="175"/>
      <c r="VFE114" s="4"/>
      <c r="VFF114" s="4"/>
      <c r="VFG114" s="121"/>
      <c r="VFH114" s="121"/>
      <c r="VFI114" s="174"/>
      <c r="VFJ114" s="175"/>
      <c r="VFK114" s="175"/>
      <c r="VFL114" s="175"/>
      <c r="VFM114" s="4"/>
      <c r="VFN114" s="4"/>
      <c r="VFO114" s="121"/>
      <c r="VFP114" s="121"/>
      <c r="VFQ114" s="174"/>
      <c r="VFR114" s="175"/>
      <c r="VFS114" s="175"/>
      <c r="VFT114" s="175"/>
      <c r="VFU114" s="4"/>
      <c r="VFV114" s="4"/>
      <c r="VFW114" s="121"/>
      <c r="VFX114" s="121"/>
      <c r="VFY114" s="174"/>
      <c r="VFZ114" s="175"/>
      <c r="VGA114" s="175"/>
      <c r="VGB114" s="175"/>
      <c r="VGC114" s="4"/>
      <c r="VGD114" s="4"/>
      <c r="VGE114" s="121"/>
      <c r="VGF114" s="121"/>
      <c r="VGG114" s="174"/>
      <c r="VGH114" s="175"/>
      <c r="VGI114" s="175"/>
      <c r="VGJ114" s="175"/>
      <c r="VGK114" s="4"/>
      <c r="VGL114" s="4"/>
      <c r="VGM114" s="121"/>
      <c r="VGN114" s="121"/>
      <c r="VGO114" s="174"/>
      <c r="VGP114" s="175"/>
      <c r="VGQ114" s="175"/>
      <c r="VGR114" s="175"/>
      <c r="VGS114" s="4"/>
      <c r="VGT114" s="4"/>
      <c r="VGU114" s="121"/>
      <c r="VGV114" s="121"/>
      <c r="VGW114" s="174"/>
      <c r="VGX114" s="175"/>
      <c r="VGY114" s="175"/>
      <c r="VGZ114" s="175"/>
      <c r="VHA114" s="4"/>
      <c r="VHB114" s="4"/>
      <c r="VHC114" s="121"/>
      <c r="VHD114" s="121"/>
      <c r="VHE114" s="174"/>
      <c r="VHF114" s="175"/>
      <c r="VHG114" s="175"/>
      <c r="VHH114" s="175"/>
      <c r="VHI114" s="4"/>
      <c r="VHJ114" s="4"/>
      <c r="VHK114" s="121"/>
      <c r="VHL114" s="121"/>
      <c r="VHM114" s="174"/>
      <c r="VHN114" s="175"/>
      <c r="VHO114" s="175"/>
      <c r="VHP114" s="175"/>
      <c r="VHQ114" s="4"/>
      <c r="VHR114" s="4"/>
      <c r="VHS114" s="121"/>
      <c r="VHT114" s="121"/>
      <c r="VHU114" s="174"/>
      <c r="VHV114" s="175"/>
      <c r="VHW114" s="175"/>
      <c r="VHX114" s="175"/>
      <c r="VHY114" s="4"/>
      <c r="VHZ114" s="4"/>
      <c r="VIA114" s="121"/>
      <c r="VIB114" s="121"/>
      <c r="VIC114" s="174"/>
      <c r="VID114" s="175"/>
      <c r="VIE114" s="175"/>
      <c r="VIF114" s="175"/>
      <c r="VIG114" s="4"/>
      <c r="VIH114" s="4"/>
      <c r="VII114" s="121"/>
      <c r="VIJ114" s="121"/>
      <c r="VIK114" s="174"/>
      <c r="VIL114" s="175"/>
      <c r="VIM114" s="175"/>
      <c r="VIN114" s="175"/>
      <c r="VIO114" s="4"/>
      <c r="VIP114" s="4"/>
      <c r="VIQ114" s="121"/>
      <c r="VIR114" s="121"/>
      <c r="VIS114" s="174"/>
      <c r="VIT114" s="175"/>
      <c r="VIU114" s="175"/>
      <c r="VIV114" s="175"/>
      <c r="VIW114" s="4"/>
      <c r="VIX114" s="4"/>
      <c r="VIY114" s="121"/>
      <c r="VIZ114" s="121"/>
      <c r="VJA114" s="174"/>
      <c r="VJB114" s="175"/>
      <c r="VJC114" s="175"/>
      <c r="VJD114" s="175"/>
      <c r="VJE114" s="4"/>
      <c r="VJF114" s="4"/>
      <c r="VJG114" s="121"/>
      <c r="VJH114" s="121"/>
      <c r="VJI114" s="174"/>
      <c r="VJJ114" s="175"/>
      <c r="VJK114" s="175"/>
      <c r="VJL114" s="175"/>
      <c r="VJM114" s="4"/>
      <c r="VJN114" s="4"/>
      <c r="VJO114" s="121"/>
      <c r="VJP114" s="121"/>
      <c r="VJQ114" s="174"/>
      <c r="VJR114" s="175"/>
      <c r="VJS114" s="175"/>
      <c r="VJT114" s="175"/>
      <c r="VJU114" s="4"/>
      <c r="VJV114" s="4"/>
      <c r="VJW114" s="121"/>
      <c r="VJX114" s="121"/>
      <c r="VJY114" s="174"/>
      <c r="VJZ114" s="175"/>
      <c r="VKA114" s="175"/>
      <c r="VKB114" s="175"/>
      <c r="VKC114" s="4"/>
      <c r="VKD114" s="4"/>
      <c r="VKE114" s="121"/>
      <c r="VKF114" s="121"/>
      <c r="VKG114" s="174"/>
      <c r="VKH114" s="175"/>
      <c r="VKI114" s="175"/>
      <c r="VKJ114" s="175"/>
      <c r="VKK114" s="4"/>
      <c r="VKL114" s="4"/>
      <c r="VKM114" s="121"/>
      <c r="VKN114" s="121"/>
      <c r="VKO114" s="174"/>
      <c r="VKP114" s="175"/>
      <c r="VKQ114" s="175"/>
      <c r="VKR114" s="175"/>
      <c r="VKS114" s="4"/>
      <c r="VKT114" s="4"/>
      <c r="VKU114" s="121"/>
      <c r="VKV114" s="121"/>
      <c r="VKW114" s="174"/>
      <c r="VKX114" s="175"/>
      <c r="VKY114" s="175"/>
      <c r="VKZ114" s="175"/>
      <c r="VLA114" s="4"/>
      <c r="VLB114" s="4"/>
      <c r="VLC114" s="121"/>
      <c r="VLD114" s="121"/>
      <c r="VLE114" s="174"/>
      <c r="VLF114" s="175"/>
      <c r="VLG114" s="175"/>
      <c r="VLH114" s="175"/>
      <c r="VLI114" s="4"/>
      <c r="VLJ114" s="4"/>
      <c r="VLK114" s="121"/>
      <c r="VLL114" s="121"/>
      <c r="VLM114" s="174"/>
      <c r="VLN114" s="175"/>
      <c r="VLO114" s="175"/>
      <c r="VLP114" s="175"/>
      <c r="VLQ114" s="4"/>
      <c r="VLR114" s="4"/>
      <c r="VLS114" s="121"/>
      <c r="VLT114" s="121"/>
      <c r="VLU114" s="174"/>
      <c r="VLV114" s="175"/>
      <c r="VLW114" s="175"/>
      <c r="VLX114" s="175"/>
      <c r="VLY114" s="4"/>
      <c r="VLZ114" s="4"/>
      <c r="VMA114" s="121"/>
      <c r="VMB114" s="121"/>
      <c r="VMC114" s="174"/>
      <c r="VMD114" s="175"/>
      <c r="VME114" s="175"/>
      <c r="VMF114" s="175"/>
      <c r="VMG114" s="4"/>
      <c r="VMH114" s="4"/>
      <c r="VMI114" s="121"/>
      <c r="VMJ114" s="121"/>
      <c r="VMK114" s="174"/>
      <c r="VML114" s="175"/>
      <c r="VMM114" s="175"/>
      <c r="VMN114" s="175"/>
      <c r="VMO114" s="4"/>
      <c r="VMP114" s="4"/>
      <c r="VMQ114" s="121"/>
      <c r="VMR114" s="121"/>
      <c r="VMS114" s="174"/>
      <c r="VMT114" s="175"/>
      <c r="VMU114" s="175"/>
      <c r="VMV114" s="175"/>
      <c r="VMW114" s="4"/>
      <c r="VMX114" s="4"/>
      <c r="VMY114" s="121"/>
      <c r="VMZ114" s="121"/>
      <c r="VNA114" s="174"/>
      <c r="VNB114" s="175"/>
      <c r="VNC114" s="175"/>
      <c r="VND114" s="175"/>
      <c r="VNE114" s="4"/>
      <c r="VNF114" s="4"/>
      <c r="VNG114" s="121"/>
      <c r="VNH114" s="121"/>
      <c r="VNI114" s="174"/>
      <c r="VNJ114" s="175"/>
      <c r="VNK114" s="175"/>
      <c r="VNL114" s="175"/>
      <c r="VNM114" s="4"/>
      <c r="VNN114" s="4"/>
      <c r="VNO114" s="121"/>
      <c r="VNP114" s="121"/>
      <c r="VNQ114" s="174"/>
      <c r="VNR114" s="175"/>
      <c r="VNS114" s="175"/>
      <c r="VNT114" s="175"/>
      <c r="VNU114" s="4"/>
      <c r="VNV114" s="4"/>
      <c r="VNW114" s="121"/>
      <c r="VNX114" s="121"/>
      <c r="VNY114" s="174"/>
      <c r="VNZ114" s="175"/>
      <c r="VOA114" s="175"/>
      <c r="VOB114" s="175"/>
      <c r="VOC114" s="4"/>
      <c r="VOD114" s="4"/>
      <c r="VOE114" s="121"/>
      <c r="VOF114" s="121"/>
      <c r="VOG114" s="174"/>
      <c r="VOH114" s="175"/>
      <c r="VOI114" s="175"/>
      <c r="VOJ114" s="175"/>
      <c r="VOK114" s="4"/>
      <c r="VOL114" s="4"/>
      <c r="VOM114" s="121"/>
      <c r="VON114" s="121"/>
      <c r="VOO114" s="174"/>
      <c r="VOP114" s="175"/>
      <c r="VOQ114" s="175"/>
      <c r="VOR114" s="175"/>
      <c r="VOS114" s="4"/>
      <c r="VOT114" s="4"/>
      <c r="VOU114" s="121"/>
      <c r="VOV114" s="121"/>
      <c r="VOW114" s="174"/>
      <c r="VOX114" s="175"/>
      <c r="VOY114" s="175"/>
      <c r="VOZ114" s="175"/>
      <c r="VPA114" s="4"/>
      <c r="VPB114" s="4"/>
      <c r="VPC114" s="121"/>
      <c r="VPD114" s="121"/>
      <c r="VPE114" s="174"/>
      <c r="VPF114" s="175"/>
      <c r="VPG114" s="175"/>
      <c r="VPH114" s="175"/>
      <c r="VPI114" s="4"/>
      <c r="VPJ114" s="4"/>
      <c r="VPK114" s="121"/>
      <c r="VPL114" s="121"/>
      <c r="VPM114" s="174"/>
      <c r="VPN114" s="175"/>
      <c r="VPO114" s="175"/>
      <c r="VPP114" s="175"/>
      <c r="VPQ114" s="4"/>
      <c r="VPR114" s="4"/>
      <c r="VPS114" s="121"/>
      <c r="VPT114" s="121"/>
      <c r="VPU114" s="174"/>
      <c r="VPV114" s="175"/>
      <c r="VPW114" s="175"/>
      <c r="VPX114" s="175"/>
      <c r="VPY114" s="4"/>
      <c r="VPZ114" s="4"/>
      <c r="VQA114" s="121"/>
      <c r="VQB114" s="121"/>
      <c r="VQC114" s="174"/>
      <c r="VQD114" s="175"/>
      <c r="VQE114" s="175"/>
      <c r="VQF114" s="175"/>
      <c r="VQG114" s="4"/>
      <c r="VQH114" s="4"/>
      <c r="VQI114" s="121"/>
      <c r="VQJ114" s="121"/>
      <c r="VQK114" s="174"/>
      <c r="VQL114" s="175"/>
      <c r="VQM114" s="175"/>
      <c r="VQN114" s="175"/>
      <c r="VQO114" s="4"/>
      <c r="VQP114" s="4"/>
      <c r="VQQ114" s="121"/>
      <c r="VQR114" s="121"/>
      <c r="VQS114" s="174"/>
      <c r="VQT114" s="175"/>
      <c r="VQU114" s="175"/>
      <c r="VQV114" s="175"/>
      <c r="VQW114" s="4"/>
      <c r="VQX114" s="4"/>
      <c r="VQY114" s="121"/>
      <c r="VQZ114" s="121"/>
      <c r="VRA114" s="174"/>
      <c r="VRB114" s="175"/>
      <c r="VRC114" s="175"/>
      <c r="VRD114" s="175"/>
      <c r="VRE114" s="4"/>
      <c r="VRF114" s="4"/>
      <c r="VRG114" s="121"/>
      <c r="VRH114" s="121"/>
      <c r="VRI114" s="174"/>
      <c r="VRJ114" s="175"/>
      <c r="VRK114" s="175"/>
      <c r="VRL114" s="175"/>
      <c r="VRM114" s="4"/>
      <c r="VRN114" s="4"/>
      <c r="VRO114" s="121"/>
      <c r="VRP114" s="121"/>
      <c r="VRQ114" s="174"/>
      <c r="VRR114" s="175"/>
      <c r="VRS114" s="175"/>
      <c r="VRT114" s="175"/>
      <c r="VRU114" s="4"/>
      <c r="VRV114" s="4"/>
      <c r="VRW114" s="121"/>
      <c r="VRX114" s="121"/>
      <c r="VRY114" s="174"/>
      <c r="VRZ114" s="175"/>
      <c r="VSA114" s="175"/>
      <c r="VSB114" s="175"/>
      <c r="VSC114" s="4"/>
      <c r="VSD114" s="4"/>
      <c r="VSE114" s="121"/>
      <c r="VSF114" s="121"/>
      <c r="VSG114" s="174"/>
      <c r="VSH114" s="175"/>
      <c r="VSI114" s="175"/>
      <c r="VSJ114" s="175"/>
      <c r="VSK114" s="4"/>
      <c r="VSL114" s="4"/>
      <c r="VSM114" s="121"/>
      <c r="VSN114" s="121"/>
      <c r="VSO114" s="174"/>
      <c r="VSP114" s="175"/>
      <c r="VSQ114" s="175"/>
      <c r="VSR114" s="175"/>
      <c r="VSS114" s="4"/>
      <c r="VST114" s="4"/>
      <c r="VSU114" s="121"/>
      <c r="VSV114" s="121"/>
      <c r="VSW114" s="174"/>
      <c r="VSX114" s="175"/>
      <c r="VSY114" s="175"/>
      <c r="VSZ114" s="175"/>
      <c r="VTA114" s="4"/>
      <c r="VTB114" s="4"/>
      <c r="VTC114" s="121"/>
      <c r="VTD114" s="121"/>
      <c r="VTE114" s="174"/>
      <c r="VTF114" s="175"/>
      <c r="VTG114" s="175"/>
      <c r="VTH114" s="175"/>
      <c r="VTI114" s="4"/>
      <c r="VTJ114" s="4"/>
      <c r="VTK114" s="121"/>
      <c r="VTL114" s="121"/>
      <c r="VTM114" s="174"/>
      <c r="VTN114" s="175"/>
      <c r="VTO114" s="175"/>
      <c r="VTP114" s="175"/>
      <c r="VTQ114" s="4"/>
      <c r="VTR114" s="4"/>
      <c r="VTS114" s="121"/>
      <c r="VTT114" s="121"/>
      <c r="VTU114" s="174"/>
      <c r="VTV114" s="175"/>
      <c r="VTW114" s="175"/>
      <c r="VTX114" s="175"/>
      <c r="VTY114" s="4"/>
      <c r="VTZ114" s="4"/>
      <c r="VUA114" s="121"/>
      <c r="VUB114" s="121"/>
      <c r="VUC114" s="174"/>
      <c r="VUD114" s="175"/>
      <c r="VUE114" s="175"/>
      <c r="VUF114" s="175"/>
      <c r="VUG114" s="4"/>
      <c r="VUH114" s="4"/>
      <c r="VUI114" s="121"/>
      <c r="VUJ114" s="121"/>
      <c r="VUK114" s="174"/>
      <c r="VUL114" s="175"/>
      <c r="VUM114" s="175"/>
      <c r="VUN114" s="175"/>
      <c r="VUO114" s="4"/>
      <c r="VUP114" s="4"/>
      <c r="VUQ114" s="121"/>
      <c r="VUR114" s="121"/>
      <c r="VUS114" s="174"/>
      <c r="VUT114" s="175"/>
      <c r="VUU114" s="175"/>
      <c r="VUV114" s="175"/>
      <c r="VUW114" s="4"/>
      <c r="VUX114" s="4"/>
      <c r="VUY114" s="121"/>
      <c r="VUZ114" s="121"/>
      <c r="VVA114" s="174"/>
      <c r="VVB114" s="175"/>
      <c r="VVC114" s="175"/>
      <c r="VVD114" s="175"/>
      <c r="VVE114" s="4"/>
      <c r="VVF114" s="4"/>
      <c r="VVG114" s="121"/>
      <c r="VVH114" s="121"/>
      <c r="VVI114" s="174"/>
      <c r="VVJ114" s="175"/>
      <c r="VVK114" s="175"/>
      <c r="VVL114" s="175"/>
      <c r="VVM114" s="4"/>
      <c r="VVN114" s="4"/>
      <c r="VVO114" s="121"/>
      <c r="VVP114" s="121"/>
      <c r="VVQ114" s="174"/>
      <c r="VVR114" s="175"/>
      <c r="VVS114" s="175"/>
      <c r="VVT114" s="175"/>
      <c r="VVU114" s="4"/>
      <c r="VVV114" s="4"/>
      <c r="VVW114" s="121"/>
      <c r="VVX114" s="121"/>
      <c r="VVY114" s="174"/>
      <c r="VVZ114" s="175"/>
      <c r="VWA114" s="175"/>
      <c r="VWB114" s="175"/>
      <c r="VWC114" s="4"/>
      <c r="VWD114" s="4"/>
      <c r="VWE114" s="121"/>
      <c r="VWF114" s="121"/>
      <c r="VWG114" s="174"/>
      <c r="VWH114" s="175"/>
      <c r="VWI114" s="175"/>
      <c r="VWJ114" s="175"/>
      <c r="VWK114" s="4"/>
      <c r="VWL114" s="4"/>
      <c r="VWM114" s="121"/>
      <c r="VWN114" s="121"/>
      <c r="VWO114" s="174"/>
      <c r="VWP114" s="175"/>
      <c r="VWQ114" s="175"/>
      <c r="VWR114" s="175"/>
      <c r="VWS114" s="4"/>
      <c r="VWT114" s="4"/>
      <c r="VWU114" s="121"/>
      <c r="VWV114" s="121"/>
      <c r="VWW114" s="174"/>
      <c r="VWX114" s="175"/>
      <c r="VWY114" s="175"/>
      <c r="VWZ114" s="175"/>
      <c r="VXA114" s="4"/>
      <c r="VXB114" s="4"/>
      <c r="VXC114" s="121"/>
      <c r="VXD114" s="121"/>
      <c r="VXE114" s="174"/>
      <c r="VXF114" s="175"/>
      <c r="VXG114" s="175"/>
      <c r="VXH114" s="175"/>
      <c r="VXI114" s="4"/>
      <c r="VXJ114" s="4"/>
      <c r="VXK114" s="121"/>
      <c r="VXL114" s="121"/>
      <c r="VXM114" s="174"/>
      <c r="VXN114" s="175"/>
      <c r="VXO114" s="175"/>
      <c r="VXP114" s="175"/>
      <c r="VXQ114" s="4"/>
      <c r="VXR114" s="4"/>
      <c r="VXS114" s="121"/>
      <c r="VXT114" s="121"/>
      <c r="VXU114" s="174"/>
      <c r="VXV114" s="175"/>
      <c r="VXW114" s="175"/>
      <c r="VXX114" s="175"/>
      <c r="VXY114" s="4"/>
      <c r="VXZ114" s="4"/>
      <c r="VYA114" s="121"/>
      <c r="VYB114" s="121"/>
      <c r="VYC114" s="174"/>
      <c r="VYD114" s="175"/>
      <c r="VYE114" s="175"/>
      <c r="VYF114" s="175"/>
      <c r="VYG114" s="4"/>
      <c r="VYH114" s="4"/>
      <c r="VYI114" s="121"/>
      <c r="VYJ114" s="121"/>
      <c r="VYK114" s="174"/>
      <c r="VYL114" s="175"/>
      <c r="VYM114" s="175"/>
      <c r="VYN114" s="175"/>
      <c r="VYO114" s="4"/>
      <c r="VYP114" s="4"/>
      <c r="VYQ114" s="121"/>
      <c r="VYR114" s="121"/>
      <c r="VYS114" s="174"/>
      <c r="VYT114" s="175"/>
      <c r="VYU114" s="175"/>
      <c r="VYV114" s="175"/>
      <c r="VYW114" s="4"/>
      <c r="VYX114" s="4"/>
      <c r="VYY114" s="121"/>
      <c r="VYZ114" s="121"/>
      <c r="VZA114" s="174"/>
      <c r="VZB114" s="175"/>
      <c r="VZC114" s="175"/>
      <c r="VZD114" s="175"/>
      <c r="VZE114" s="4"/>
      <c r="VZF114" s="4"/>
      <c r="VZG114" s="121"/>
      <c r="VZH114" s="121"/>
      <c r="VZI114" s="174"/>
      <c r="VZJ114" s="175"/>
      <c r="VZK114" s="175"/>
      <c r="VZL114" s="175"/>
      <c r="VZM114" s="4"/>
      <c r="VZN114" s="4"/>
      <c r="VZO114" s="121"/>
      <c r="VZP114" s="121"/>
      <c r="VZQ114" s="174"/>
      <c r="VZR114" s="175"/>
      <c r="VZS114" s="175"/>
      <c r="VZT114" s="175"/>
      <c r="VZU114" s="4"/>
      <c r="VZV114" s="4"/>
      <c r="VZW114" s="121"/>
      <c r="VZX114" s="121"/>
      <c r="VZY114" s="174"/>
      <c r="VZZ114" s="175"/>
      <c r="WAA114" s="175"/>
      <c r="WAB114" s="175"/>
      <c r="WAC114" s="4"/>
      <c r="WAD114" s="4"/>
      <c r="WAE114" s="121"/>
      <c r="WAF114" s="121"/>
      <c r="WAG114" s="174"/>
      <c r="WAH114" s="175"/>
      <c r="WAI114" s="175"/>
      <c r="WAJ114" s="175"/>
      <c r="WAK114" s="4"/>
      <c r="WAL114" s="4"/>
      <c r="WAM114" s="121"/>
      <c r="WAN114" s="121"/>
      <c r="WAO114" s="174"/>
      <c r="WAP114" s="175"/>
      <c r="WAQ114" s="175"/>
      <c r="WAR114" s="175"/>
      <c r="WAS114" s="4"/>
      <c r="WAT114" s="4"/>
      <c r="WAU114" s="121"/>
      <c r="WAV114" s="121"/>
      <c r="WAW114" s="174"/>
      <c r="WAX114" s="175"/>
      <c r="WAY114" s="175"/>
      <c r="WAZ114" s="175"/>
      <c r="WBA114" s="4"/>
      <c r="WBB114" s="4"/>
      <c r="WBC114" s="121"/>
      <c r="WBD114" s="121"/>
      <c r="WBE114" s="174"/>
      <c r="WBF114" s="175"/>
      <c r="WBG114" s="175"/>
      <c r="WBH114" s="175"/>
      <c r="WBI114" s="4"/>
      <c r="WBJ114" s="4"/>
      <c r="WBK114" s="121"/>
      <c r="WBL114" s="121"/>
      <c r="WBM114" s="174"/>
      <c r="WBN114" s="175"/>
      <c r="WBO114" s="175"/>
      <c r="WBP114" s="175"/>
      <c r="WBQ114" s="4"/>
      <c r="WBR114" s="4"/>
      <c r="WBS114" s="121"/>
      <c r="WBT114" s="121"/>
      <c r="WBU114" s="174"/>
      <c r="WBV114" s="175"/>
      <c r="WBW114" s="175"/>
      <c r="WBX114" s="175"/>
      <c r="WBY114" s="4"/>
      <c r="WBZ114" s="4"/>
      <c r="WCA114" s="121"/>
      <c r="WCB114" s="121"/>
      <c r="WCC114" s="174"/>
      <c r="WCD114" s="175"/>
      <c r="WCE114" s="175"/>
      <c r="WCF114" s="175"/>
      <c r="WCG114" s="4"/>
      <c r="WCH114" s="4"/>
      <c r="WCI114" s="121"/>
      <c r="WCJ114" s="121"/>
      <c r="WCK114" s="174"/>
      <c r="WCL114" s="175"/>
      <c r="WCM114" s="175"/>
      <c r="WCN114" s="175"/>
      <c r="WCO114" s="4"/>
      <c r="WCP114" s="4"/>
      <c r="WCQ114" s="121"/>
      <c r="WCR114" s="121"/>
      <c r="WCS114" s="174"/>
      <c r="WCT114" s="175"/>
      <c r="WCU114" s="175"/>
      <c r="WCV114" s="175"/>
      <c r="WCW114" s="4"/>
      <c r="WCX114" s="4"/>
      <c r="WCY114" s="121"/>
      <c r="WCZ114" s="121"/>
      <c r="WDA114" s="174"/>
      <c r="WDB114" s="175"/>
      <c r="WDC114" s="175"/>
      <c r="WDD114" s="175"/>
      <c r="WDE114" s="4"/>
      <c r="WDF114" s="4"/>
      <c r="WDG114" s="121"/>
      <c r="WDH114" s="121"/>
      <c r="WDI114" s="174"/>
      <c r="WDJ114" s="175"/>
      <c r="WDK114" s="175"/>
      <c r="WDL114" s="175"/>
      <c r="WDM114" s="4"/>
      <c r="WDN114" s="4"/>
      <c r="WDO114" s="121"/>
      <c r="WDP114" s="121"/>
      <c r="WDQ114" s="174"/>
      <c r="WDR114" s="175"/>
      <c r="WDS114" s="175"/>
      <c r="WDT114" s="175"/>
      <c r="WDU114" s="4"/>
      <c r="WDV114" s="4"/>
      <c r="WDW114" s="121"/>
      <c r="WDX114" s="121"/>
      <c r="WDY114" s="174"/>
      <c r="WDZ114" s="175"/>
      <c r="WEA114" s="175"/>
      <c r="WEB114" s="175"/>
      <c r="WEC114" s="4"/>
      <c r="WED114" s="4"/>
      <c r="WEE114" s="121"/>
      <c r="WEF114" s="121"/>
      <c r="WEG114" s="174"/>
      <c r="WEH114" s="175"/>
      <c r="WEI114" s="175"/>
      <c r="WEJ114" s="175"/>
      <c r="WEK114" s="4"/>
      <c r="WEL114" s="4"/>
      <c r="WEM114" s="121"/>
      <c r="WEN114" s="121"/>
      <c r="WEO114" s="174"/>
      <c r="WEP114" s="175"/>
      <c r="WEQ114" s="175"/>
      <c r="WER114" s="175"/>
      <c r="WES114" s="4"/>
      <c r="WET114" s="4"/>
      <c r="WEU114" s="121"/>
      <c r="WEV114" s="121"/>
      <c r="WEW114" s="174"/>
      <c r="WEX114" s="175"/>
      <c r="WEY114" s="175"/>
      <c r="WEZ114" s="175"/>
      <c r="WFA114" s="4"/>
      <c r="WFB114" s="4"/>
      <c r="WFC114" s="121"/>
      <c r="WFD114" s="121"/>
      <c r="WFE114" s="174"/>
      <c r="WFF114" s="175"/>
      <c r="WFG114" s="175"/>
      <c r="WFH114" s="175"/>
      <c r="WFI114" s="4"/>
      <c r="WFJ114" s="4"/>
      <c r="WFK114" s="121"/>
      <c r="WFL114" s="121"/>
      <c r="WFM114" s="174"/>
      <c r="WFN114" s="175"/>
      <c r="WFO114" s="175"/>
      <c r="WFP114" s="175"/>
      <c r="WFQ114" s="4"/>
      <c r="WFR114" s="4"/>
      <c r="WFS114" s="121"/>
      <c r="WFT114" s="121"/>
      <c r="WFU114" s="174"/>
      <c r="WFV114" s="175"/>
      <c r="WFW114" s="175"/>
      <c r="WFX114" s="175"/>
      <c r="WFY114" s="4"/>
      <c r="WFZ114" s="4"/>
      <c r="WGA114" s="121"/>
      <c r="WGB114" s="121"/>
      <c r="WGC114" s="174"/>
      <c r="WGD114" s="175"/>
      <c r="WGE114" s="175"/>
      <c r="WGF114" s="175"/>
      <c r="WGG114" s="4"/>
      <c r="WGH114" s="4"/>
      <c r="WGI114" s="121"/>
      <c r="WGJ114" s="121"/>
      <c r="WGK114" s="174"/>
      <c r="WGL114" s="175"/>
      <c r="WGM114" s="175"/>
      <c r="WGN114" s="175"/>
      <c r="WGO114" s="4"/>
      <c r="WGP114" s="4"/>
      <c r="WGQ114" s="121"/>
      <c r="WGR114" s="121"/>
      <c r="WGS114" s="174"/>
      <c r="WGT114" s="175"/>
      <c r="WGU114" s="175"/>
      <c r="WGV114" s="175"/>
      <c r="WGW114" s="4"/>
      <c r="WGX114" s="4"/>
      <c r="WGY114" s="121"/>
      <c r="WGZ114" s="121"/>
      <c r="WHA114" s="174"/>
      <c r="WHB114" s="175"/>
      <c r="WHC114" s="175"/>
      <c r="WHD114" s="175"/>
      <c r="WHE114" s="4"/>
      <c r="WHF114" s="4"/>
      <c r="WHG114" s="121"/>
      <c r="WHH114" s="121"/>
      <c r="WHI114" s="174"/>
      <c r="WHJ114" s="175"/>
      <c r="WHK114" s="175"/>
      <c r="WHL114" s="175"/>
      <c r="WHM114" s="4"/>
      <c r="WHN114" s="4"/>
      <c r="WHO114" s="121"/>
      <c r="WHP114" s="121"/>
      <c r="WHQ114" s="174"/>
      <c r="WHR114" s="175"/>
      <c r="WHS114" s="175"/>
      <c r="WHT114" s="175"/>
      <c r="WHU114" s="4"/>
      <c r="WHV114" s="4"/>
      <c r="WHW114" s="121"/>
      <c r="WHX114" s="121"/>
      <c r="WHY114" s="174"/>
      <c r="WHZ114" s="175"/>
      <c r="WIA114" s="175"/>
      <c r="WIB114" s="175"/>
      <c r="WIC114" s="4"/>
      <c r="WID114" s="4"/>
      <c r="WIE114" s="121"/>
      <c r="WIF114" s="121"/>
      <c r="WIG114" s="174"/>
      <c r="WIH114" s="175"/>
      <c r="WII114" s="175"/>
      <c r="WIJ114" s="175"/>
      <c r="WIK114" s="4"/>
      <c r="WIL114" s="4"/>
      <c r="WIM114" s="121"/>
      <c r="WIN114" s="121"/>
      <c r="WIO114" s="174"/>
      <c r="WIP114" s="175"/>
      <c r="WIQ114" s="175"/>
      <c r="WIR114" s="175"/>
      <c r="WIS114" s="4"/>
      <c r="WIT114" s="4"/>
      <c r="WIU114" s="121"/>
      <c r="WIV114" s="121"/>
      <c r="WIW114" s="174"/>
      <c r="WIX114" s="175"/>
      <c r="WIY114" s="175"/>
      <c r="WIZ114" s="175"/>
      <c r="WJA114" s="4"/>
      <c r="WJB114" s="4"/>
      <c r="WJC114" s="121"/>
      <c r="WJD114" s="121"/>
      <c r="WJE114" s="174"/>
      <c r="WJF114" s="175"/>
      <c r="WJG114" s="175"/>
      <c r="WJH114" s="175"/>
      <c r="WJI114" s="4"/>
      <c r="WJJ114" s="4"/>
      <c r="WJK114" s="121"/>
      <c r="WJL114" s="121"/>
      <c r="WJM114" s="174"/>
      <c r="WJN114" s="175"/>
      <c r="WJO114" s="175"/>
      <c r="WJP114" s="175"/>
      <c r="WJQ114" s="4"/>
      <c r="WJR114" s="4"/>
      <c r="WJS114" s="121"/>
      <c r="WJT114" s="121"/>
      <c r="WJU114" s="174"/>
      <c r="WJV114" s="175"/>
      <c r="WJW114" s="175"/>
      <c r="WJX114" s="175"/>
      <c r="WJY114" s="4"/>
      <c r="WJZ114" s="4"/>
      <c r="WKA114" s="121"/>
      <c r="WKB114" s="121"/>
      <c r="WKC114" s="174"/>
      <c r="WKD114" s="175"/>
      <c r="WKE114" s="175"/>
      <c r="WKF114" s="175"/>
      <c r="WKG114" s="4"/>
      <c r="WKH114" s="4"/>
      <c r="WKI114" s="121"/>
      <c r="WKJ114" s="121"/>
      <c r="WKK114" s="174"/>
      <c r="WKL114" s="175"/>
      <c r="WKM114" s="175"/>
      <c r="WKN114" s="175"/>
      <c r="WKO114" s="4"/>
      <c r="WKP114" s="4"/>
      <c r="WKQ114" s="121"/>
      <c r="WKR114" s="121"/>
      <c r="WKS114" s="174"/>
      <c r="WKT114" s="175"/>
      <c r="WKU114" s="175"/>
      <c r="WKV114" s="175"/>
      <c r="WKW114" s="4"/>
      <c r="WKX114" s="4"/>
      <c r="WKY114" s="121"/>
      <c r="WKZ114" s="121"/>
      <c r="WLA114" s="174"/>
      <c r="WLB114" s="175"/>
      <c r="WLC114" s="175"/>
      <c r="WLD114" s="175"/>
      <c r="WLE114" s="4"/>
      <c r="WLF114" s="4"/>
      <c r="WLG114" s="121"/>
      <c r="WLH114" s="121"/>
      <c r="WLI114" s="174"/>
      <c r="WLJ114" s="175"/>
      <c r="WLK114" s="175"/>
      <c r="WLL114" s="175"/>
      <c r="WLM114" s="4"/>
      <c r="WLN114" s="4"/>
      <c r="WLO114" s="121"/>
      <c r="WLP114" s="121"/>
      <c r="WLQ114" s="174"/>
      <c r="WLR114" s="175"/>
      <c r="WLS114" s="175"/>
      <c r="WLT114" s="175"/>
      <c r="WLU114" s="4"/>
      <c r="WLV114" s="4"/>
      <c r="WLW114" s="121"/>
      <c r="WLX114" s="121"/>
      <c r="WLY114" s="174"/>
      <c r="WLZ114" s="175"/>
      <c r="WMA114" s="175"/>
      <c r="WMB114" s="175"/>
      <c r="WMC114" s="4"/>
      <c r="WMD114" s="4"/>
      <c r="WME114" s="121"/>
      <c r="WMF114" s="121"/>
      <c r="WMG114" s="174"/>
      <c r="WMH114" s="175"/>
      <c r="WMI114" s="175"/>
      <c r="WMJ114" s="175"/>
      <c r="WMK114" s="4"/>
      <c r="WML114" s="4"/>
      <c r="WMM114" s="121"/>
      <c r="WMN114" s="121"/>
      <c r="WMO114" s="174"/>
      <c r="WMP114" s="175"/>
      <c r="WMQ114" s="175"/>
      <c r="WMR114" s="175"/>
      <c r="WMS114" s="4"/>
      <c r="WMT114" s="4"/>
      <c r="WMU114" s="121"/>
      <c r="WMV114" s="121"/>
      <c r="WMW114" s="174"/>
      <c r="WMX114" s="175"/>
      <c r="WMY114" s="175"/>
      <c r="WMZ114" s="175"/>
      <c r="WNA114" s="4"/>
      <c r="WNB114" s="4"/>
      <c r="WNC114" s="121"/>
      <c r="WND114" s="121"/>
      <c r="WNE114" s="174"/>
      <c r="WNF114" s="175"/>
      <c r="WNG114" s="175"/>
      <c r="WNH114" s="175"/>
      <c r="WNI114" s="4"/>
      <c r="WNJ114" s="4"/>
      <c r="WNK114" s="121"/>
      <c r="WNL114" s="121"/>
      <c r="WNM114" s="174"/>
      <c r="WNN114" s="175"/>
      <c r="WNO114" s="175"/>
      <c r="WNP114" s="175"/>
      <c r="WNQ114" s="4"/>
      <c r="WNR114" s="4"/>
      <c r="WNS114" s="121"/>
      <c r="WNT114" s="121"/>
      <c r="WNU114" s="174"/>
      <c r="WNV114" s="175"/>
      <c r="WNW114" s="175"/>
      <c r="WNX114" s="175"/>
      <c r="WNY114" s="4"/>
      <c r="WNZ114" s="4"/>
      <c r="WOA114" s="121"/>
      <c r="WOB114" s="121"/>
      <c r="WOC114" s="174"/>
      <c r="WOD114" s="175"/>
      <c r="WOE114" s="175"/>
      <c r="WOF114" s="175"/>
      <c r="WOG114" s="4"/>
      <c r="WOH114" s="4"/>
      <c r="WOI114" s="121"/>
      <c r="WOJ114" s="121"/>
      <c r="WOK114" s="174"/>
      <c r="WOL114" s="175"/>
      <c r="WOM114" s="175"/>
      <c r="WON114" s="175"/>
      <c r="WOO114" s="4"/>
      <c r="WOP114" s="4"/>
      <c r="WOQ114" s="121"/>
      <c r="WOR114" s="121"/>
      <c r="WOS114" s="174"/>
      <c r="WOT114" s="175"/>
      <c r="WOU114" s="175"/>
      <c r="WOV114" s="175"/>
      <c r="WOW114" s="4"/>
      <c r="WOX114" s="4"/>
      <c r="WOY114" s="121"/>
      <c r="WOZ114" s="121"/>
      <c r="WPA114" s="174"/>
      <c r="WPB114" s="175"/>
      <c r="WPC114" s="175"/>
      <c r="WPD114" s="175"/>
      <c r="WPE114" s="4"/>
      <c r="WPF114" s="4"/>
      <c r="WPG114" s="121"/>
      <c r="WPH114" s="121"/>
      <c r="WPI114" s="174"/>
      <c r="WPJ114" s="175"/>
      <c r="WPK114" s="175"/>
      <c r="WPL114" s="175"/>
      <c r="WPM114" s="4"/>
      <c r="WPN114" s="4"/>
      <c r="WPO114" s="121"/>
      <c r="WPP114" s="121"/>
      <c r="WPQ114" s="174"/>
      <c r="WPR114" s="175"/>
      <c r="WPS114" s="175"/>
      <c r="WPT114" s="175"/>
      <c r="WPU114" s="4"/>
      <c r="WPV114" s="4"/>
      <c r="WPW114" s="121"/>
      <c r="WPX114" s="121"/>
      <c r="WPY114" s="174"/>
      <c r="WPZ114" s="175"/>
      <c r="WQA114" s="175"/>
      <c r="WQB114" s="175"/>
      <c r="WQC114" s="4"/>
      <c r="WQD114" s="4"/>
      <c r="WQE114" s="121"/>
      <c r="WQF114" s="121"/>
      <c r="WQG114" s="174"/>
      <c r="WQH114" s="175"/>
      <c r="WQI114" s="175"/>
      <c r="WQJ114" s="175"/>
      <c r="WQK114" s="4"/>
      <c r="WQL114" s="4"/>
      <c r="WQM114" s="121"/>
      <c r="WQN114" s="121"/>
      <c r="WQO114" s="174"/>
      <c r="WQP114" s="175"/>
      <c r="WQQ114" s="175"/>
      <c r="WQR114" s="175"/>
      <c r="WQS114" s="4"/>
      <c r="WQT114" s="4"/>
      <c r="WQU114" s="121"/>
      <c r="WQV114" s="121"/>
      <c r="WQW114" s="174"/>
      <c r="WQX114" s="175"/>
      <c r="WQY114" s="175"/>
      <c r="WQZ114" s="175"/>
      <c r="WRA114" s="4"/>
      <c r="WRB114" s="4"/>
      <c r="WRC114" s="121"/>
      <c r="WRD114" s="121"/>
      <c r="WRE114" s="174"/>
      <c r="WRF114" s="175"/>
      <c r="WRG114" s="175"/>
      <c r="WRH114" s="175"/>
      <c r="WRI114" s="4"/>
      <c r="WRJ114" s="4"/>
      <c r="WRK114" s="121"/>
      <c r="WRL114" s="121"/>
      <c r="WRM114" s="174"/>
      <c r="WRN114" s="175"/>
      <c r="WRO114" s="175"/>
      <c r="WRP114" s="175"/>
      <c r="WRQ114" s="4"/>
      <c r="WRR114" s="4"/>
      <c r="WRS114" s="121"/>
      <c r="WRT114" s="121"/>
      <c r="WRU114" s="174"/>
      <c r="WRV114" s="175"/>
      <c r="WRW114" s="175"/>
      <c r="WRX114" s="175"/>
      <c r="WRY114" s="4"/>
      <c r="WRZ114" s="4"/>
      <c r="WSA114" s="121"/>
      <c r="WSB114" s="121"/>
      <c r="WSC114" s="174"/>
      <c r="WSD114" s="175"/>
      <c r="WSE114" s="175"/>
      <c r="WSF114" s="175"/>
      <c r="WSG114" s="4"/>
      <c r="WSH114" s="4"/>
      <c r="WSI114" s="121"/>
      <c r="WSJ114" s="121"/>
      <c r="WSK114" s="174"/>
      <c r="WSL114" s="175"/>
      <c r="WSM114" s="175"/>
      <c r="WSN114" s="175"/>
      <c r="WSO114" s="4"/>
      <c r="WSP114" s="4"/>
      <c r="WSQ114" s="121"/>
      <c r="WSR114" s="121"/>
      <c r="WSS114" s="174"/>
      <c r="WST114" s="175"/>
      <c r="WSU114" s="175"/>
      <c r="WSV114" s="175"/>
      <c r="WSW114" s="4"/>
      <c r="WSX114" s="4"/>
      <c r="WSY114" s="121"/>
      <c r="WSZ114" s="121"/>
      <c r="WTA114" s="174"/>
      <c r="WTB114" s="175"/>
      <c r="WTC114" s="175"/>
      <c r="WTD114" s="175"/>
      <c r="WTE114" s="4"/>
      <c r="WTF114" s="4"/>
      <c r="WTG114" s="121"/>
      <c r="WTH114" s="121"/>
      <c r="WTI114" s="174"/>
      <c r="WTJ114" s="175"/>
      <c r="WTK114" s="175"/>
      <c r="WTL114" s="175"/>
      <c r="WTM114" s="4"/>
      <c r="WTN114" s="4"/>
      <c r="WTO114" s="121"/>
      <c r="WTP114" s="121"/>
      <c r="WTQ114" s="174"/>
      <c r="WTR114" s="175"/>
      <c r="WTS114" s="175"/>
      <c r="WTT114" s="175"/>
      <c r="WTU114" s="4"/>
      <c r="WTV114" s="4"/>
      <c r="WTW114" s="121"/>
      <c r="WTX114" s="121"/>
      <c r="WTY114" s="174"/>
      <c r="WTZ114" s="175"/>
      <c r="WUA114" s="175"/>
      <c r="WUB114" s="175"/>
      <c r="WUC114" s="4"/>
      <c r="WUD114" s="4"/>
      <c r="WUE114" s="121"/>
      <c r="WUF114" s="121"/>
      <c r="WUG114" s="174"/>
      <c r="WUH114" s="175"/>
      <c r="WUI114" s="175"/>
      <c r="WUJ114" s="175"/>
      <c r="WUK114" s="4"/>
      <c r="WUL114" s="4"/>
      <c r="WUM114" s="121"/>
      <c r="WUN114" s="121"/>
      <c r="WUO114" s="174"/>
      <c r="WUP114" s="175"/>
      <c r="WUQ114" s="175"/>
      <c r="WUR114" s="175"/>
      <c r="WUS114" s="4"/>
      <c r="WUT114" s="4"/>
      <c r="WUU114" s="121"/>
      <c r="WUV114" s="121"/>
      <c r="WUW114" s="174"/>
      <c r="WUX114" s="175"/>
      <c r="WUY114" s="175"/>
      <c r="WUZ114" s="175"/>
      <c r="WVA114" s="4"/>
      <c r="WVB114" s="4"/>
      <c r="WVC114" s="121"/>
      <c r="WVD114" s="121"/>
      <c r="WVE114" s="174"/>
      <c r="WVF114" s="175"/>
      <c r="WVG114" s="175"/>
      <c r="WVH114" s="175"/>
      <c r="WVI114" s="4"/>
      <c r="WVJ114" s="4"/>
      <c r="WVK114" s="121"/>
      <c r="WVL114" s="121"/>
      <c r="WVM114" s="174"/>
      <c r="WVN114" s="175"/>
      <c r="WVO114" s="175"/>
      <c r="WVP114" s="175"/>
      <c r="WVQ114" s="4"/>
      <c r="WVR114" s="4"/>
      <c r="WVS114" s="121"/>
      <c r="WVT114" s="121"/>
      <c r="WVU114" s="174"/>
      <c r="WVV114" s="175"/>
      <c r="WVW114" s="175"/>
      <c r="WVX114" s="175"/>
      <c r="WVY114" s="4"/>
      <c r="WVZ114" s="4"/>
      <c r="WWA114" s="121"/>
      <c r="WWB114" s="121"/>
      <c r="WWC114" s="174"/>
      <c r="WWD114" s="175"/>
      <c r="WWE114" s="175"/>
      <c r="WWF114" s="175"/>
      <c r="WWG114" s="4"/>
      <c r="WWH114" s="4"/>
      <c r="WWI114" s="121"/>
      <c r="WWJ114" s="121"/>
      <c r="WWK114" s="174"/>
      <c r="WWL114" s="175"/>
      <c r="WWM114" s="175"/>
      <c r="WWN114" s="175"/>
      <c r="WWO114" s="4"/>
      <c r="WWP114" s="4"/>
      <c r="WWQ114" s="121"/>
      <c r="WWR114" s="121"/>
      <c r="WWS114" s="174"/>
      <c r="WWT114" s="175"/>
      <c r="WWU114" s="175"/>
      <c r="WWV114" s="175"/>
      <c r="WWW114" s="4"/>
      <c r="WWX114" s="4"/>
      <c r="WWY114" s="121"/>
      <c r="WWZ114" s="121"/>
      <c r="WXA114" s="174"/>
      <c r="WXB114" s="175"/>
      <c r="WXC114" s="175"/>
      <c r="WXD114" s="175"/>
      <c r="WXE114" s="4"/>
      <c r="WXF114" s="4"/>
      <c r="WXG114" s="121"/>
      <c r="WXH114" s="121"/>
      <c r="WXI114" s="174"/>
      <c r="WXJ114" s="175"/>
      <c r="WXK114" s="175"/>
      <c r="WXL114" s="175"/>
      <c r="WXM114" s="4"/>
      <c r="WXN114" s="4"/>
      <c r="WXO114" s="121"/>
      <c r="WXP114" s="121"/>
      <c r="WXQ114" s="174"/>
      <c r="WXR114" s="175"/>
      <c r="WXS114" s="175"/>
      <c r="WXT114" s="175"/>
      <c r="WXU114" s="4"/>
      <c r="WXV114" s="4"/>
      <c r="WXW114" s="121"/>
      <c r="WXX114" s="121"/>
      <c r="WXY114" s="174"/>
      <c r="WXZ114" s="175"/>
      <c r="WYA114" s="175"/>
      <c r="WYB114" s="175"/>
      <c r="WYC114" s="4"/>
      <c r="WYD114" s="4"/>
      <c r="WYE114" s="121"/>
      <c r="WYF114" s="121"/>
      <c r="WYG114" s="174"/>
      <c r="WYH114" s="175"/>
      <c r="WYI114" s="175"/>
      <c r="WYJ114" s="175"/>
      <c r="WYK114" s="4"/>
      <c r="WYL114" s="4"/>
      <c r="WYM114" s="121"/>
      <c r="WYN114" s="121"/>
      <c r="WYO114" s="174"/>
      <c r="WYP114" s="175"/>
      <c r="WYQ114" s="175"/>
      <c r="WYR114" s="175"/>
      <c r="WYS114" s="4"/>
      <c r="WYT114" s="4"/>
      <c r="WYU114" s="121"/>
      <c r="WYV114" s="121"/>
      <c r="WYW114" s="174"/>
      <c r="WYX114" s="175"/>
      <c r="WYY114" s="175"/>
      <c r="WYZ114" s="175"/>
      <c r="WZA114" s="4"/>
      <c r="WZB114" s="4"/>
      <c r="WZC114" s="121"/>
      <c r="WZD114" s="121"/>
      <c r="WZE114" s="174"/>
      <c r="WZF114" s="175"/>
      <c r="WZG114" s="175"/>
      <c r="WZH114" s="175"/>
      <c r="WZI114" s="4"/>
      <c r="WZJ114" s="4"/>
      <c r="WZK114" s="121"/>
      <c r="WZL114" s="121"/>
      <c r="WZM114" s="174"/>
      <c r="WZN114" s="175"/>
      <c r="WZO114" s="175"/>
      <c r="WZP114" s="175"/>
      <c r="WZQ114" s="4"/>
      <c r="WZR114" s="4"/>
      <c r="WZS114" s="121"/>
      <c r="WZT114" s="121"/>
      <c r="WZU114" s="174"/>
      <c r="WZV114" s="175"/>
      <c r="WZW114" s="175"/>
      <c r="WZX114" s="175"/>
      <c r="WZY114" s="4"/>
      <c r="WZZ114" s="4"/>
      <c r="XAA114" s="121"/>
      <c r="XAB114" s="121"/>
      <c r="XAC114" s="174"/>
      <c r="XAD114" s="175"/>
      <c r="XAE114" s="175"/>
      <c r="XAF114" s="175"/>
      <c r="XAG114" s="4"/>
      <c r="XAH114" s="4"/>
      <c r="XAI114" s="121"/>
      <c r="XAJ114" s="121"/>
      <c r="XAK114" s="174"/>
      <c r="XAL114" s="175"/>
      <c r="XAM114" s="175"/>
      <c r="XAN114" s="175"/>
      <c r="XAO114" s="4"/>
      <c r="XAP114" s="4"/>
      <c r="XAQ114" s="121"/>
      <c r="XAR114" s="121"/>
      <c r="XAS114" s="174"/>
      <c r="XAT114" s="175"/>
      <c r="XAU114" s="175"/>
      <c r="XAV114" s="175"/>
      <c r="XAW114" s="4"/>
      <c r="XAX114" s="4"/>
      <c r="XAY114" s="121"/>
      <c r="XAZ114" s="121"/>
      <c r="XBA114" s="174"/>
      <c r="XBB114" s="175"/>
      <c r="XBC114" s="175"/>
      <c r="XBD114" s="175"/>
      <c r="XBE114" s="4"/>
      <c r="XBF114" s="4"/>
      <c r="XBG114" s="121"/>
      <c r="XBH114" s="121"/>
      <c r="XBI114" s="174"/>
      <c r="XBJ114" s="175"/>
      <c r="XBK114" s="175"/>
      <c r="XBL114" s="175"/>
      <c r="XBM114" s="4"/>
      <c r="XBN114" s="4"/>
      <c r="XBO114" s="121"/>
      <c r="XBP114" s="121"/>
      <c r="XBQ114" s="174"/>
      <c r="XBR114" s="175"/>
      <c r="XBS114" s="175"/>
      <c r="XBT114" s="175"/>
      <c r="XBU114" s="4"/>
      <c r="XBV114" s="4"/>
      <c r="XBW114" s="121"/>
      <c r="XBX114" s="121"/>
      <c r="XBY114" s="174"/>
      <c r="XBZ114" s="175"/>
      <c r="XCA114" s="175"/>
      <c r="XCB114" s="175"/>
      <c r="XCC114" s="4"/>
      <c r="XCD114" s="4"/>
      <c r="XCE114" s="121"/>
      <c r="XCF114" s="121"/>
      <c r="XCG114" s="174"/>
      <c r="XCH114" s="175"/>
      <c r="XCI114" s="175"/>
      <c r="XCJ114" s="175"/>
      <c r="XCK114" s="4"/>
      <c r="XCL114" s="4"/>
      <c r="XCM114" s="121"/>
      <c r="XCN114" s="121"/>
      <c r="XCO114" s="174"/>
      <c r="XCP114" s="175"/>
      <c r="XCQ114" s="175"/>
      <c r="XCR114" s="175"/>
      <c r="XCS114" s="4"/>
      <c r="XCT114" s="4"/>
      <c r="XCU114" s="121"/>
      <c r="XCV114" s="121"/>
      <c r="XCW114" s="174"/>
      <c r="XCX114" s="175"/>
      <c r="XCY114" s="175"/>
      <c r="XCZ114" s="175"/>
      <c r="XDA114" s="4"/>
      <c r="XDB114" s="4"/>
      <c r="XDC114" s="121"/>
      <c r="XDD114" s="121"/>
      <c r="XDE114" s="174"/>
      <c r="XDF114" s="175"/>
      <c r="XDG114" s="175"/>
      <c r="XDH114" s="175"/>
      <c r="XDI114" s="4"/>
      <c r="XDJ114" s="4"/>
      <c r="XDK114" s="121"/>
      <c r="XDL114" s="121"/>
      <c r="XDM114" s="174"/>
      <c r="XDN114" s="175"/>
      <c r="XDO114" s="175"/>
      <c r="XDP114" s="175"/>
      <c r="XDQ114" s="4"/>
      <c r="XDR114" s="4"/>
      <c r="XDS114" s="121"/>
      <c r="XDT114" s="121"/>
      <c r="XDU114" s="174"/>
      <c r="XDV114" s="175"/>
      <c r="XDW114" s="175"/>
      <c r="XDX114" s="175"/>
      <c r="XDY114" s="4"/>
      <c r="XDZ114" s="4"/>
      <c r="XEA114" s="121"/>
      <c r="XEB114" s="121"/>
      <c r="XEC114" s="174"/>
      <c r="XED114" s="175"/>
      <c r="XEE114" s="175"/>
      <c r="XEF114" s="175"/>
      <c r="XEG114" s="4"/>
      <c r="XEH114" s="4"/>
      <c r="XEI114" s="121"/>
      <c r="XEJ114" s="121"/>
      <c r="XEK114" s="174"/>
      <c r="XEL114" s="175"/>
      <c r="XEM114" s="175"/>
      <c r="XEN114" s="175"/>
      <c r="XEO114" s="4"/>
      <c r="XEP114" s="4"/>
      <c r="XEQ114" s="121"/>
      <c r="XER114" s="121"/>
      <c r="XES114" s="174"/>
      <c r="XET114" s="175"/>
      <c r="XEU114" s="175"/>
      <c r="XEV114" s="175"/>
      <c r="XEW114" s="4"/>
      <c r="XEX114" s="4"/>
      <c r="XEY114" s="121"/>
      <c r="XEZ114" s="121"/>
      <c r="XFA114" s="174"/>
      <c r="XFB114" s="175"/>
      <c r="XFC114" s="175"/>
      <c r="XFD114" s="175"/>
    </row>
    <row r="115" spans="1:16384" x14ac:dyDescent="0.2">
      <c r="A115" s="26" t="s">
        <v>197</v>
      </c>
      <c r="C115" s="153">
        <v>2008</v>
      </c>
      <c r="D115" s="121" t="s">
        <v>283</v>
      </c>
      <c r="E115" s="131">
        <f>INDEX('Vehicle Fleet Gallon conversion'!$B$43:$I$43,1,ROW(A2))</f>
        <v>600</v>
      </c>
      <c r="F115" s="185">
        <f t="shared" ref="F115:F121" si="6">$B$7*E115</f>
        <v>3480</v>
      </c>
      <c r="G115" s="185">
        <f t="shared" ref="G115:G169" si="7">F115*$B$5</f>
        <v>3.48</v>
      </c>
    </row>
    <row r="116" spans="1:16384" x14ac:dyDescent="0.2">
      <c r="A116" s="26" t="s">
        <v>197</v>
      </c>
      <c r="C116" s="121">
        <v>2009</v>
      </c>
      <c r="D116" s="121" t="s">
        <v>283</v>
      </c>
      <c r="E116" s="131">
        <f>INDEX('Vehicle Fleet Gallon conversion'!$B$43:$I$43,1,ROW(A3))</f>
        <v>1309.2</v>
      </c>
      <c r="F116" s="185">
        <f t="shared" si="6"/>
        <v>7593.36</v>
      </c>
      <c r="G116" s="185">
        <f t="shared" si="7"/>
        <v>7.5933599999999997</v>
      </c>
    </row>
    <row r="117" spans="1:16384" x14ac:dyDescent="0.2">
      <c r="A117" s="26" t="s">
        <v>197</v>
      </c>
      <c r="C117" s="153">
        <v>2010</v>
      </c>
      <c r="D117" s="121" t="s">
        <v>283</v>
      </c>
      <c r="E117" s="131">
        <f>INDEX('Vehicle Fleet Gallon conversion'!$B$43:$I$43,1,ROW(A4))</f>
        <v>9335.4000000000015</v>
      </c>
      <c r="F117" s="185">
        <f t="shared" si="6"/>
        <v>54145.320000000007</v>
      </c>
      <c r="G117" s="185">
        <f t="shared" si="7"/>
        <v>54.145320000000005</v>
      </c>
    </row>
    <row r="118" spans="1:16384" x14ac:dyDescent="0.2">
      <c r="A118" s="26" t="s">
        <v>197</v>
      </c>
      <c r="C118" s="121">
        <v>2011</v>
      </c>
      <c r="D118" s="121" t="s">
        <v>283</v>
      </c>
      <c r="E118" s="131">
        <f>INDEX('Vehicle Fleet Gallon conversion'!$B$43:$I$43,1,ROW(A5))</f>
        <v>9649.4</v>
      </c>
      <c r="F118" s="185">
        <f t="shared" si="6"/>
        <v>55966.52</v>
      </c>
      <c r="G118" s="185">
        <f t="shared" si="7"/>
        <v>55.966519999999996</v>
      </c>
    </row>
    <row r="119" spans="1:16384" x14ac:dyDescent="0.2">
      <c r="A119" s="26" t="s">
        <v>197</v>
      </c>
      <c r="C119" s="153">
        <v>2012</v>
      </c>
      <c r="D119" s="121" t="s">
        <v>283</v>
      </c>
      <c r="E119" s="131">
        <f>INDEX('Vehicle Fleet Gallon conversion'!$B$43:$I$43,1,ROW(A6))</f>
        <v>11007.3</v>
      </c>
      <c r="F119" s="185">
        <f t="shared" si="6"/>
        <v>63842.34</v>
      </c>
      <c r="G119" s="185">
        <f t="shared" si="7"/>
        <v>63.84234</v>
      </c>
    </row>
    <row r="120" spans="1:16384" x14ac:dyDescent="0.2">
      <c r="A120" s="26" t="s">
        <v>197</v>
      </c>
      <c r="C120" s="121">
        <v>2013</v>
      </c>
      <c r="D120" s="121" t="s">
        <v>283</v>
      </c>
      <c r="E120" s="131">
        <f>INDEX('Vehicle Fleet Gallon conversion'!$B$43:$I$43,1,ROW(A7))</f>
        <v>7721.2</v>
      </c>
      <c r="F120" s="185">
        <f>$B$7*E120</f>
        <v>44782.96</v>
      </c>
      <c r="G120" s="185">
        <f t="shared" si="7"/>
        <v>44.782960000000003</v>
      </c>
    </row>
    <row r="121" spans="1:16384" x14ac:dyDescent="0.2">
      <c r="A121" s="26" t="s">
        <v>197</v>
      </c>
      <c r="C121" s="153">
        <v>2014</v>
      </c>
      <c r="D121" s="121" t="s">
        <v>283</v>
      </c>
      <c r="E121" s="131">
        <f>INDEX('Vehicle Fleet Gallon conversion'!$B$43:$I$43,1,ROW(A8))</f>
        <v>3404.4</v>
      </c>
      <c r="F121" s="185">
        <f t="shared" si="6"/>
        <v>19745.52</v>
      </c>
      <c r="G121" s="185">
        <f t="shared" si="7"/>
        <v>19.745519999999999</v>
      </c>
    </row>
    <row r="122" spans="1:16384" x14ac:dyDescent="0.2">
      <c r="C122" s="153">
        <v>1995</v>
      </c>
      <c r="D122" s="121" t="s">
        <v>283</v>
      </c>
      <c r="E122" s="131">
        <f>INDEX('Vehicle Fleet Gallon conversion'!$B$46:$M$46,1,ROW(A1))</f>
        <v>7464.8091004242815</v>
      </c>
      <c r="F122" s="185">
        <f>$B$7*E122</f>
        <v>43295.892782460833</v>
      </c>
      <c r="G122" s="185">
        <f t="shared" si="7"/>
        <v>43.295892782460832</v>
      </c>
    </row>
    <row r="123" spans="1:16384" x14ac:dyDescent="0.2">
      <c r="C123" s="153">
        <v>1996</v>
      </c>
      <c r="D123" s="121" t="s">
        <v>283</v>
      </c>
      <c r="E123" s="131">
        <f>INDEX('Vehicle Fleet Gallon conversion'!$B$46:$M$46,1,ROW(A2))</f>
        <v>6419.7358263648821</v>
      </c>
      <c r="F123" s="185">
        <f t="shared" ref="F123:F169" si="8">$B$7*E123</f>
        <v>37234.467792916315</v>
      </c>
      <c r="G123" s="185">
        <f t="shared" si="7"/>
        <v>37.23446779291632</v>
      </c>
    </row>
    <row r="124" spans="1:16384" x14ac:dyDescent="0.2">
      <c r="C124" s="153">
        <v>1997</v>
      </c>
      <c r="D124" s="121" t="s">
        <v>283</v>
      </c>
      <c r="E124" s="131">
        <f>INDEX('Vehicle Fleet Gallon conversion'!$B$46:$M$46,1,ROW(A3))</f>
        <v>5520.9728106737984</v>
      </c>
      <c r="F124" s="185">
        <f t="shared" si="8"/>
        <v>32021.642301908028</v>
      </c>
      <c r="G124" s="185">
        <f t="shared" si="7"/>
        <v>32.021642301908031</v>
      </c>
    </row>
    <row r="125" spans="1:16384" x14ac:dyDescent="0.2">
      <c r="C125" s="153">
        <v>1998</v>
      </c>
      <c r="D125" s="121" t="s">
        <v>283</v>
      </c>
      <c r="E125" s="131">
        <f>INDEX('Vehicle Fleet Gallon conversion'!$B$46:$M$46,1,ROW(A4))</f>
        <v>4748.0366171794667</v>
      </c>
      <c r="F125" s="185">
        <f t="shared" si="8"/>
        <v>27538.612379640905</v>
      </c>
      <c r="G125" s="185">
        <f t="shared" si="7"/>
        <v>27.538612379640906</v>
      </c>
    </row>
    <row r="126" spans="1:16384" x14ac:dyDescent="0.2">
      <c r="C126" s="153">
        <v>1999</v>
      </c>
      <c r="D126" s="121" t="s">
        <v>283</v>
      </c>
      <c r="E126" s="131">
        <f>INDEX('Vehicle Fleet Gallon conversion'!$B$46:$M$46,1,ROW(A5))</f>
        <v>4083.3114907743416</v>
      </c>
      <c r="F126" s="185">
        <f t="shared" si="8"/>
        <v>23683.20664649118</v>
      </c>
      <c r="G126" s="185">
        <f t="shared" si="7"/>
        <v>23.683206646491183</v>
      </c>
    </row>
    <row r="127" spans="1:16384" x14ac:dyDescent="0.2">
      <c r="C127" s="153">
        <v>2000</v>
      </c>
      <c r="D127" s="121" t="s">
        <v>283</v>
      </c>
      <c r="E127" s="131">
        <f>INDEX('Vehicle Fleet Gallon conversion'!$B$46:$M$46,1,ROW(A6))</f>
        <v>3511.6478820659336</v>
      </c>
      <c r="F127" s="185">
        <f t="shared" si="8"/>
        <v>20367.557715982413</v>
      </c>
      <c r="G127" s="185">
        <f t="shared" si="7"/>
        <v>20.367557715982414</v>
      </c>
    </row>
    <row r="128" spans="1:16384" x14ac:dyDescent="0.2">
      <c r="C128" s="153">
        <v>2001</v>
      </c>
      <c r="D128" s="121" t="s">
        <v>283</v>
      </c>
      <c r="E128" s="131">
        <f>INDEX('Vehicle Fleet Gallon conversion'!$B$46:$M$46,1,ROW(A7))</f>
        <v>3020.0171785767029</v>
      </c>
      <c r="F128" s="185">
        <f t="shared" si="8"/>
        <v>17516.099635744875</v>
      </c>
      <c r="G128" s="185">
        <f t="shared" si="7"/>
        <v>17.516099635744876</v>
      </c>
    </row>
    <row r="129" spans="3:7" x14ac:dyDescent="0.2">
      <c r="C129" s="153">
        <v>2002</v>
      </c>
      <c r="D129" s="121" t="s">
        <v>283</v>
      </c>
      <c r="E129" s="131">
        <f>INDEX('Vehicle Fleet Gallon conversion'!$B$46:$M$46,1,ROW(A8))</f>
        <v>2597.2147735759645</v>
      </c>
      <c r="F129" s="185">
        <f t="shared" si="8"/>
        <v>15063.845686740593</v>
      </c>
      <c r="G129" s="185">
        <f t="shared" si="7"/>
        <v>15.063845686740594</v>
      </c>
    </row>
    <row r="130" spans="3:7" x14ac:dyDescent="0.2">
      <c r="C130" s="153">
        <v>2003</v>
      </c>
      <c r="D130" s="121" t="s">
        <v>283</v>
      </c>
      <c r="E130" s="131">
        <f>INDEX('Vehicle Fleet Gallon conversion'!$B$46:$M$46,1,ROW(A9))</f>
        <v>2233.6047052753293</v>
      </c>
      <c r="F130" s="185">
        <f t="shared" si="8"/>
        <v>12954.90729059691</v>
      </c>
      <c r="G130" s="185">
        <f t="shared" si="7"/>
        <v>12.95490729059691</v>
      </c>
    </row>
    <row r="131" spans="3:7" x14ac:dyDescent="0.2">
      <c r="C131" s="153">
        <v>2004</v>
      </c>
      <c r="D131" s="121" t="s">
        <v>283</v>
      </c>
      <c r="E131" s="131">
        <f>INDEX('Vehicle Fleet Gallon conversion'!$B$46:$M$46,1,ROW(A10))</f>
        <v>1920.9000465367833</v>
      </c>
      <c r="F131" s="185">
        <f t="shared" si="8"/>
        <v>11141.220269913343</v>
      </c>
      <c r="G131" s="185">
        <f t="shared" si="7"/>
        <v>11.141220269913344</v>
      </c>
    </row>
    <row r="132" spans="3:7" x14ac:dyDescent="0.2">
      <c r="C132" s="153">
        <v>2005</v>
      </c>
      <c r="D132" s="121" t="s">
        <v>283</v>
      </c>
      <c r="E132" s="131">
        <f>INDEX('Vehicle Fleet Gallon conversion'!$B$46:$M$46,1,ROW(A11))</f>
        <v>1651.9740400216335</v>
      </c>
      <c r="F132" s="185">
        <f t="shared" si="8"/>
        <v>9581.4494321254733</v>
      </c>
      <c r="G132" s="185">
        <f t="shared" si="7"/>
        <v>9.5814494321254742</v>
      </c>
    </row>
    <row r="133" spans="3:7" x14ac:dyDescent="0.2">
      <c r="C133" s="153">
        <v>2006</v>
      </c>
      <c r="D133" s="121" t="s">
        <v>283</v>
      </c>
      <c r="E133" s="131">
        <f>INDEX('Vehicle Fleet Gallon conversion'!$B$46:$M$46,1,ROW(A12))</f>
        <v>1420.6976744186047</v>
      </c>
      <c r="F133" s="185">
        <f t="shared" si="8"/>
        <v>8240.0465116279065</v>
      </c>
      <c r="G133" s="185">
        <f t="shared" si="7"/>
        <v>8.2400465116279058</v>
      </c>
    </row>
    <row r="134" spans="3:7" x14ac:dyDescent="0.2">
      <c r="C134" s="153">
        <v>2015</v>
      </c>
      <c r="D134" s="121" t="s">
        <v>283</v>
      </c>
      <c r="E134" s="131">
        <f>INDEX('Vehicle Fleet Gallon conversion'!$B$49:$AK$49,1,ROW(A1))</f>
        <v>2927.7840000000001</v>
      </c>
      <c r="F134" s="185">
        <f t="shared" si="8"/>
        <v>16981.147199999999</v>
      </c>
      <c r="G134" s="185">
        <f t="shared" si="7"/>
        <v>16.981147199999999</v>
      </c>
    </row>
    <row r="135" spans="3:7" x14ac:dyDescent="0.2">
      <c r="C135" s="153">
        <v>2016</v>
      </c>
      <c r="D135" s="121" t="s">
        <v>283</v>
      </c>
      <c r="E135" s="131">
        <f>INDEX('Vehicle Fleet Gallon conversion'!$B$49:$AK$49,1,ROW(A2))</f>
        <v>2517.8942400000001</v>
      </c>
      <c r="F135" s="185">
        <f t="shared" si="8"/>
        <v>14603.786592</v>
      </c>
      <c r="G135" s="185">
        <f t="shared" si="7"/>
        <v>14.603786592000001</v>
      </c>
    </row>
    <row r="136" spans="3:7" x14ac:dyDescent="0.2">
      <c r="C136" s="153">
        <v>2017</v>
      </c>
      <c r="D136" s="121" t="s">
        <v>283</v>
      </c>
      <c r="E136" s="131">
        <f>INDEX('Vehicle Fleet Gallon conversion'!$B$49:$AK$49,1,ROW(A3))</f>
        <v>2165.3890464000001</v>
      </c>
      <c r="F136" s="185">
        <f t="shared" si="8"/>
        <v>12559.25646912</v>
      </c>
      <c r="G136" s="185">
        <f t="shared" si="7"/>
        <v>12.559256469120001</v>
      </c>
    </row>
    <row r="137" spans="3:7" x14ac:dyDescent="0.2">
      <c r="C137" s="153">
        <v>2018</v>
      </c>
      <c r="D137" s="121" t="s">
        <v>283</v>
      </c>
      <c r="E137" s="131">
        <f>INDEX('Vehicle Fleet Gallon conversion'!$B$49:$AK$49,1,ROW(A4))</f>
        <v>1862.2345799039999</v>
      </c>
      <c r="F137" s="185">
        <f t="shared" si="8"/>
        <v>10800.960563443199</v>
      </c>
      <c r="G137" s="185">
        <f t="shared" si="7"/>
        <v>10.8009605634432</v>
      </c>
    </row>
    <row r="138" spans="3:7" x14ac:dyDescent="0.2">
      <c r="C138" s="153">
        <v>2019</v>
      </c>
      <c r="D138" s="121" t="s">
        <v>283</v>
      </c>
      <c r="E138" s="131">
        <f>INDEX('Vehicle Fleet Gallon conversion'!$B$49:$AK$49,1,ROW(A5))</f>
        <v>1601.5217387174398</v>
      </c>
      <c r="F138" s="185">
        <f t="shared" si="8"/>
        <v>9288.8260845611512</v>
      </c>
      <c r="G138" s="185">
        <f t="shared" si="7"/>
        <v>9.2888260845611512</v>
      </c>
    </row>
    <row r="139" spans="3:7" x14ac:dyDescent="0.2">
      <c r="C139" s="153">
        <v>2020</v>
      </c>
      <c r="D139" s="121" t="s">
        <v>283</v>
      </c>
      <c r="E139" s="131">
        <f>INDEX('Vehicle Fleet Gallon conversion'!$B$49:$AK$49,1,ROW(A6))</f>
        <v>1377.3086952969982</v>
      </c>
      <c r="F139" s="185">
        <f t="shared" si="8"/>
        <v>7988.3904327225891</v>
      </c>
      <c r="G139" s="185">
        <f t="shared" si="7"/>
        <v>7.9883904327225892</v>
      </c>
    </row>
    <row r="140" spans="3:7" x14ac:dyDescent="0.2">
      <c r="C140" s="153">
        <v>2021</v>
      </c>
      <c r="D140" s="121" t="s">
        <v>283</v>
      </c>
      <c r="E140" s="131">
        <f>INDEX('Vehicle Fleet Gallon conversion'!$B$49:$AK$49,1,ROW(A7))</f>
        <v>1184.4854779554184</v>
      </c>
      <c r="F140" s="185">
        <f t="shared" si="8"/>
        <v>6870.0157721414271</v>
      </c>
      <c r="G140" s="185">
        <f t="shared" si="7"/>
        <v>6.8700157721414268</v>
      </c>
    </row>
    <row r="141" spans="3:7" x14ac:dyDescent="0.2">
      <c r="C141" s="153">
        <v>2022</v>
      </c>
      <c r="D141" s="121" t="s">
        <v>283</v>
      </c>
      <c r="E141" s="131">
        <f>INDEX('Vehicle Fleet Gallon conversion'!$B$49:$AK$49,1,ROW(A8))</f>
        <v>1018.6575110416599</v>
      </c>
      <c r="F141" s="185">
        <f t="shared" si="8"/>
        <v>5908.2135640416273</v>
      </c>
      <c r="G141" s="185">
        <f t="shared" si="7"/>
        <v>5.9082135640416276</v>
      </c>
    </row>
    <row r="142" spans="3:7" x14ac:dyDescent="0.2">
      <c r="C142" s="153">
        <v>2023</v>
      </c>
      <c r="D142" s="121" t="s">
        <v>283</v>
      </c>
      <c r="E142" s="131">
        <f>INDEX('Vehicle Fleet Gallon conversion'!$B$49:$AK$49,1,ROW(A9))</f>
        <v>876.04545949582746</v>
      </c>
      <c r="F142" s="185">
        <f t="shared" si="8"/>
        <v>5081.0636650757988</v>
      </c>
      <c r="G142" s="185">
        <f t="shared" si="7"/>
        <v>5.0810636650757992</v>
      </c>
    </row>
    <row r="143" spans="3:7" x14ac:dyDescent="0.2">
      <c r="C143" s="153">
        <v>2024</v>
      </c>
      <c r="D143" s="121" t="s">
        <v>283</v>
      </c>
      <c r="E143" s="131">
        <f>INDEX('Vehicle Fleet Gallon conversion'!$B$49:$AK$49,1,ROW(A10))</f>
        <v>753.3990951664116</v>
      </c>
      <c r="F143" s="185">
        <f t="shared" si="8"/>
        <v>4369.7147519651871</v>
      </c>
      <c r="G143" s="185">
        <f t="shared" si="7"/>
        <v>4.3697147519651871</v>
      </c>
    </row>
    <row r="144" spans="3:7" x14ac:dyDescent="0.2">
      <c r="C144" s="153">
        <v>2025</v>
      </c>
      <c r="D144" s="121" t="s">
        <v>283</v>
      </c>
      <c r="E144" s="131">
        <f>INDEX('Vehicle Fleet Gallon conversion'!$B$49:$AK$49,1,ROW(A11))</f>
        <v>647.92322184311399</v>
      </c>
      <c r="F144" s="185">
        <f t="shared" si="8"/>
        <v>3757.954686690061</v>
      </c>
      <c r="G144" s="185">
        <f t="shared" si="7"/>
        <v>3.7579546866900611</v>
      </c>
    </row>
    <row r="145" spans="3:7" x14ac:dyDescent="0.2">
      <c r="C145" s="153">
        <v>2026</v>
      </c>
      <c r="D145" s="121" t="s">
        <v>283</v>
      </c>
      <c r="E145" s="131">
        <f>INDEX('Vehicle Fleet Gallon conversion'!$B$49:$AK$49,1,ROW(A12))</f>
        <v>557.213970785078</v>
      </c>
      <c r="F145" s="185">
        <f t="shared" si="8"/>
        <v>3231.8410305534521</v>
      </c>
      <c r="G145" s="185">
        <f t="shared" si="7"/>
        <v>3.2318410305534524</v>
      </c>
    </row>
    <row r="146" spans="3:7" x14ac:dyDescent="0.2">
      <c r="C146" s="153">
        <v>2027</v>
      </c>
      <c r="D146" s="121" t="s">
        <v>283</v>
      </c>
      <c r="E146" s="131">
        <f>INDEX('Vehicle Fleet Gallon conversion'!$B$49:$AK$49,1,ROW(A13))</f>
        <v>479.2040148751671</v>
      </c>
      <c r="F146" s="185">
        <f t="shared" si="8"/>
        <v>2779.3832862759691</v>
      </c>
      <c r="G146" s="185">
        <f t="shared" si="7"/>
        <v>2.7793832862759693</v>
      </c>
    </row>
    <row r="147" spans="3:7" x14ac:dyDescent="0.2">
      <c r="C147" s="153">
        <v>2028</v>
      </c>
      <c r="D147" s="121" t="s">
        <v>283</v>
      </c>
      <c r="E147" s="131">
        <f>INDEX('Vehicle Fleet Gallon conversion'!$B$49:$AK$49,1,ROW(A14))</f>
        <v>412.11545279264374</v>
      </c>
      <c r="F147" s="185">
        <f t="shared" si="8"/>
        <v>2390.2696261973338</v>
      </c>
      <c r="G147" s="185">
        <f t="shared" si="7"/>
        <v>2.390269626197334</v>
      </c>
    </row>
    <row r="148" spans="3:7" x14ac:dyDescent="0.2">
      <c r="C148" s="153">
        <v>2029</v>
      </c>
      <c r="D148" s="121" t="s">
        <v>283</v>
      </c>
      <c r="E148" s="131">
        <f>INDEX('Vehicle Fleet Gallon conversion'!$B$49:$AK$49,1,ROW(A15))</f>
        <v>354.41928940167361</v>
      </c>
      <c r="F148" s="185">
        <f t="shared" si="8"/>
        <v>2055.6318785297067</v>
      </c>
      <c r="G148" s="185">
        <f t="shared" si="7"/>
        <v>2.0556318785297067</v>
      </c>
    </row>
    <row r="149" spans="3:7" x14ac:dyDescent="0.2">
      <c r="C149" s="153">
        <v>2030</v>
      </c>
      <c r="D149" s="121" t="s">
        <v>283</v>
      </c>
      <c r="E149" s="131">
        <f>INDEX('Vehicle Fleet Gallon conversion'!$B$49:$AK$49,1,ROW(A16))</f>
        <v>304.80058888543931</v>
      </c>
      <c r="F149" s="185">
        <f t="shared" si="8"/>
        <v>1767.843415535548</v>
      </c>
      <c r="G149" s="185">
        <f t="shared" si="7"/>
        <v>1.767843415535548</v>
      </c>
    </row>
    <row r="150" spans="3:7" x14ac:dyDescent="0.2">
      <c r="C150" s="153">
        <v>2031</v>
      </c>
      <c r="D150" s="121" t="s">
        <v>283</v>
      </c>
      <c r="E150" s="131">
        <f>INDEX('Vehicle Fleet Gallon conversion'!$B$49:$AK$49,1,ROW(A17))</f>
        <v>262.12850644147778</v>
      </c>
      <c r="F150" s="185">
        <f t="shared" si="8"/>
        <v>1520.3453373605712</v>
      </c>
      <c r="G150" s="185">
        <f t="shared" si="7"/>
        <v>1.5203453373605713</v>
      </c>
    </row>
    <row r="151" spans="3:7" x14ac:dyDescent="0.2">
      <c r="C151" s="153">
        <v>2032</v>
      </c>
      <c r="D151" s="121" t="s">
        <v>283</v>
      </c>
      <c r="E151" s="131">
        <f>INDEX('Vehicle Fleet Gallon conversion'!$B$49:$AK$49,1,ROW(A18))</f>
        <v>225.43051553967089</v>
      </c>
      <c r="F151" s="185">
        <f t="shared" si="8"/>
        <v>1307.496990130091</v>
      </c>
      <c r="G151" s="185">
        <f t="shared" si="7"/>
        <v>1.307496990130091</v>
      </c>
    </row>
    <row r="152" spans="3:7" x14ac:dyDescent="0.2">
      <c r="C152" s="153">
        <v>2033</v>
      </c>
      <c r="D152" s="121" t="s">
        <v>283</v>
      </c>
      <c r="E152" s="131">
        <f>INDEX('Vehicle Fleet Gallon conversion'!$B$49:$AK$49,1,ROW(A19))</f>
        <v>193.87024336411696</v>
      </c>
      <c r="F152" s="185">
        <f t="shared" si="8"/>
        <v>1124.4474115118783</v>
      </c>
      <c r="G152" s="185">
        <f t="shared" si="7"/>
        <v>1.1244474115118783</v>
      </c>
    </row>
    <row r="153" spans="3:7" x14ac:dyDescent="0.2">
      <c r="C153" s="153">
        <v>2034</v>
      </c>
      <c r="D153" s="121" t="s">
        <v>283</v>
      </c>
      <c r="E153" s="131">
        <f>INDEX('Vehicle Fleet Gallon conversion'!$B$49:$AK$49,1,ROW(A20))</f>
        <v>166.72840929314057</v>
      </c>
      <c r="F153" s="185">
        <f t="shared" si="8"/>
        <v>967.02477390021534</v>
      </c>
      <c r="G153" s="185">
        <f t="shared" si="7"/>
        <v>0.96702477390021535</v>
      </c>
    </row>
    <row r="154" spans="3:7" x14ac:dyDescent="0.2">
      <c r="C154" s="153">
        <v>2035</v>
      </c>
      <c r="D154" s="121" t="s">
        <v>283</v>
      </c>
      <c r="E154" s="131">
        <f>INDEX('Vehicle Fleet Gallon conversion'!$B$49:$AK$49,1,ROW(A21))</f>
        <v>143.38643199210088</v>
      </c>
      <c r="F154" s="185">
        <f t="shared" si="8"/>
        <v>831.64130555418512</v>
      </c>
      <c r="G154" s="185">
        <f t="shared" si="7"/>
        <v>0.83164130555418514</v>
      </c>
    </row>
    <row r="155" spans="3:7" x14ac:dyDescent="0.2">
      <c r="C155" s="153">
        <v>2036</v>
      </c>
      <c r="D155" s="121" t="s">
        <v>283</v>
      </c>
      <c r="E155" s="131">
        <f>INDEX('Vehicle Fleet Gallon conversion'!$B$49:$AK$49,1,ROW(A22))</f>
        <v>123.31233151320676</v>
      </c>
      <c r="F155" s="185">
        <f t="shared" si="8"/>
        <v>715.21152277659917</v>
      </c>
      <c r="G155" s="185">
        <f t="shared" si="7"/>
        <v>0.71521152277659916</v>
      </c>
    </row>
    <row r="156" spans="3:7" x14ac:dyDescent="0.2">
      <c r="C156" s="153">
        <v>2037</v>
      </c>
      <c r="D156" s="121" t="s">
        <v>283</v>
      </c>
      <c r="E156" s="131">
        <f>INDEX('Vehicle Fleet Gallon conversion'!$B$49:$AK$49,1,ROW(A23))</f>
        <v>106.04860510135781</v>
      </c>
      <c r="F156" s="185">
        <f t="shared" si="8"/>
        <v>615.08190958787532</v>
      </c>
      <c r="G156" s="185">
        <f t="shared" si="7"/>
        <v>0.61508190958787534</v>
      </c>
    </row>
    <row r="157" spans="3:7" x14ac:dyDescent="0.2">
      <c r="C157" s="153">
        <v>2038</v>
      </c>
      <c r="D157" s="121" t="s">
        <v>283</v>
      </c>
      <c r="E157" s="131">
        <f>INDEX('Vehicle Fleet Gallon conversion'!$B$49:$AK$49,1,ROW(A24))</f>
        <v>91.201800387167708</v>
      </c>
      <c r="F157" s="185">
        <f t="shared" si="8"/>
        <v>528.97044224557271</v>
      </c>
      <c r="G157" s="185">
        <f t="shared" si="7"/>
        <v>0.52897044224557277</v>
      </c>
    </row>
    <row r="158" spans="3:7" x14ac:dyDescent="0.2">
      <c r="C158" s="153">
        <v>2039</v>
      </c>
      <c r="D158" s="121" t="s">
        <v>283</v>
      </c>
      <c r="E158" s="131">
        <f>INDEX('Vehicle Fleet Gallon conversion'!$B$49:$AK$49,1,ROW(A25))</f>
        <v>78.433548332964222</v>
      </c>
      <c r="F158" s="185">
        <f t="shared" si="8"/>
        <v>454.9145803311925</v>
      </c>
      <c r="G158" s="185">
        <f t="shared" si="7"/>
        <v>0.45491458033119253</v>
      </c>
    </row>
    <row r="159" spans="3:7" x14ac:dyDescent="0.2">
      <c r="C159" s="153">
        <v>2040</v>
      </c>
      <c r="D159" s="121" t="s">
        <v>283</v>
      </c>
      <c r="E159" s="131">
        <f>INDEX('Vehicle Fleet Gallon conversion'!$B$49:$AK$49,1,ROW(A26))</f>
        <v>67.452851566349224</v>
      </c>
      <c r="F159" s="185">
        <f t="shared" si="8"/>
        <v>391.2265390848255</v>
      </c>
      <c r="G159" s="185">
        <f t="shared" si="7"/>
        <v>0.39122653908482552</v>
      </c>
    </row>
    <row r="160" spans="3:7" x14ac:dyDescent="0.2">
      <c r="C160" s="153">
        <v>2041</v>
      </c>
      <c r="D160" s="121" t="s">
        <v>283</v>
      </c>
      <c r="E160" s="131">
        <f>INDEX('Vehicle Fleet Gallon conversion'!$B$49:$AK$49,1,ROW(A27))</f>
        <v>58.009452347060332</v>
      </c>
      <c r="F160" s="185">
        <f t="shared" si="8"/>
        <v>336.45482361294989</v>
      </c>
      <c r="G160" s="185">
        <f t="shared" si="7"/>
        <v>0.33645482361294993</v>
      </c>
    </row>
    <row r="161" spans="3:7" x14ac:dyDescent="0.2">
      <c r="C161" s="153">
        <v>2042</v>
      </c>
      <c r="D161" s="121" t="s">
        <v>283</v>
      </c>
      <c r="E161" s="131">
        <f>INDEX('Vehicle Fleet Gallon conversion'!$B$49:$AK$49,1,ROW(A28))</f>
        <v>49.888129018471886</v>
      </c>
      <c r="F161" s="185">
        <f t="shared" si="8"/>
        <v>289.35114830713695</v>
      </c>
      <c r="G161" s="185">
        <f t="shared" si="7"/>
        <v>0.28935114830713698</v>
      </c>
    </row>
    <row r="162" spans="3:7" x14ac:dyDescent="0.2">
      <c r="C162" s="153">
        <v>2043</v>
      </c>
      <c r="D162" s="121" t="s">
        <v>283</v>
      </c>
      <c r="E162" s="131">
        <f>INDEX('Vehicle Fleet Gallon conversion'!$B$49:$AK$49,1,ROW(A29))</f>
        <v>42.903790955885825</v>
      </c>
      <c r="F162" s="185">
        <f t="shared" si="8"/>
        <v>248.84198754413777</v>
      </c>
      <c r="G162" s="185">
        <f t="shared" si="7"/>
        <v>0.24884198754413778</v>
      </c>
    </row>
    <row r="163" spans="3:7" x14ac:dyDescent="0.2">
      <c r="C163" s="153">
        <v>2044</v>
      </c>
      <c r="D163" s="121" t="s">
        <v>283</v>
      </c>
      <c r="E163" s="131">
        <f>INDEX('Vehicle Fleet Gallon conversion'!$B$49:$AK$49,1,ROW(A30))</f>
        <v>36.89726022206181</v>
      </c>
      <c r="F163" s="185">
        <f t="shared" si="8"/>
        <v>214.0041092879585</v>
      </c>
      <c r="G163" s="185">
        <f t="shared" si="7"/>
        <v>0.21400410928795852</v>
      </c>
    </row>
    <row r="164" spans="3:7" x14ac:dyDescent="0.2">
      <c r="C164" s="153">
        <v>2045</v>
      </c>
      <c r="D164" s="121" t="s">
        <v>283</v>
      </c>
      <c r="E164" s="131">
        <f>INDEX('Vehicle Fleet Gallon conversion'!$B$49:$AK$49,1,ROW(A31))</f>
        <v>31.731643790973155</v>
      </c>
      <c r="F164" s="185">
        <f t="shared" si="8"/>
        <v>184.04353398764431</v>
      </c>
      <c r="G164" s="185">
        <f t="shared" si="7"/>
        <v>0.18404353398764431</v>
      </c>
    </row>
    <row r="165" spans="3:7" x14ac:dyDescent="0.2">
      <c r="C165" s="153">
        <v>2046</v>
      </c>
      <c r="D165" s="121" t="s">
        <v>283</v>
      </c>
      <c r="E165" s="131">
        <f>INDEX('Vehicle Fleet Gallon conversion'!$B$49:$AK$49,1,ROW(A32))</f>
        <v>27.289213660236914</v>
      </c>
      <c r="F165" s="185">
        <f t="shared" si="8"/>
        <v>158.2774392293741</v>
      </c>
      <c r="G165" s="185">
        <f t="shared" si="7"/>
        <v>0.1582774392293741</v>
      </c>
    </row>
    <row r="166" spans="3:7" x14ac:dyDescent="0.2">
      <c r="C166" s="153">
        <v>2047</v>
      </c>
      <c r="D166" s="121" t="s">
        <v>283</v>
      </c>
      <c r="E166" s="131">
        <f>INDEX('Vehicle Fleet Gallon conversion'!$B$49:$AK$49,1,ROW(A33))</f>
        <v>23.468723747803747</v>
      </c>
      <c r="F166" s="185">
        <f t="shared" si="8"/>
        <v>136.11859773726172</v>
      </c>
      <c r="G166" s="185">
        <f t="shared" si="7"/>
        <v>0.13611859773726173</v>
      </c>
    </row>
    <row r="167" spans="3:7" x14ac:dyDescent="0.2">
      <c r="C167" s="153">
        <v>2048</v>
      </c>
      <c r="D167" s="121" t="s">
        <v>283</v>
      </c>
      <c r="E167" s="131">
        <f>INDEX('Vehicle Fleet Gallon conversion'!$B$49:$AK$49,1,ROW(A34))</f>
        <v>20.183102423111222</v>
      </c>
      <c r="F167" s="185">
        <f t="shared" si="8"/>
        <v>117.06199405404509</v>
      </c>
      <c r="G167" s="185">
        <f t="shared" si="7"/>
        <v>0.11706199405404509</v>
      </c>
    </row>
    <row r="168" spans="3:7" x14ac:dyDescent="0.2">
      <c r="C168" s="153">
        <v>2049</v>
      </c>
      <c r="D168" s="121" t="s">
        <v>283</v>
      </c>
      <c r="E168" s="131">
        <f>INDEX('Vehicle Fleet Gallon conversion'!$B$49:$AK$49,1,ROW(A35))</f>
        <v>17.357468083875652</v>
      </c>
      <c r="F168" s="185">
        <f t="shared" si="8"/>
        <v>100.67331488647878</v>
      </c>
      <c r="G168" s="185">
        <f t="shared" si="7"/>
        <v>0.10067331488647878</v>
      </c>
    </row>
    <row r="169" spans="3:7" x14ac:dyDescent="0.2">
      <c r="C169" s="153">
        <v>2050</v>
      </c>
      <c r="D169" s="121" t="s">
        <v>283</v>
      </c>
      <c r="E169" s="131">
        <f>INDEX('Vehicle Fleet Gallon conversion'!$B$49:$AK$49,1,ROW(A36))</f>
        <v>14.927422552133061</v>
      </c>
      <c r="F169" s="185">
        <f t="shared" si="8"/>
        <v>86.579050802371754</v>
      </c>
      <c r="G169" s="185">
        <f t="shared" si="7"/>
        <v>8.6579050802371757E-2</v>
      </c>
    </row>
    <row r="170" spans="3:7" x14ac:dyDescent="0.2">
      <c r="C170" s="153">
        <v>2004</v>
      </c>
      <c r="D170" s="153" t="s">
        <v>286</v>
      </c>
      <c r="E170" s="182">
        <f>'Vehicle Fleet Gallon conversion'!B52</f>
        <v>31822</v>
      </c>
      <c r="F170" s="136">
        <f>E170*$B$8</f>
        <v>712176.36</v>
      </c>
      <c r="G170" s="136">
        <f>F170*$B$9*$B$6</f>
        <v>323.03776299037321</v>
      </c>
    </row>
    <row r="171" spans="3:7" x14ac:dyDescent="0.2">
      <c r="C171" s="153">
        <v>2005</v>
      </c>
      <c r="D171" s="153" t="s">
        <v>286</v>
      </c>
      <c r="E171" s="182">
        <f>'Vehicle Fleet Gallon conversion'!B53</f>
        <v>42942</v>
      </c>
      <c r="F171" s="136">
        <f t="shared" ref="F171:F225" si="9">E171*$B$8</f>
        <v>961041.96</v>
      </c>
      <c r="G171" s="136">
        <f t="shared" ref="G171:G225" si="10">F171*$B$9*$B$6</f>
        <v>435.92130030584525</v>
      </c>
    </row>
    <row r="172" spans="3:7" x14ac:dyDescent="0.2">
      <c r="C172" s="153">
        <v>2006</v>
      </c>
      <c r="D172" s="153" t="s">
        <v>286</v>
      </c>
      <c r="E172" s="182">
        <f>'Vehicle Fleet Gallon conversion'!B54</f>
        <v>47548</v>
      </c>
      <c r="F172" s="136">
        <f t="shared" si="9"/>
        <v>1064124.24</v>
      </c>
      <c r="G172" s="136">
        <f t="shared" si="10"/>
        <v>482.6786359960488</v>
      </c>
    </row>
    <row r="173" spans="3:7" x14ac:dyDescent="0.2">
      <c r="C173" s="153">
        <v>2007</v>
      </c>
      <c r="D173" s="153" t="s">
        <v>286</v>
      </c>
      <c r="E173" s="182">
        <f>'Vehicle Fleet Gallon conversion'!B55</f>
        <v>35808</v>
      </c>
      <c r="F173" s="136">
        <f t="shared" si="9"/>
        <v>801383.03999999992</v>
      </c>
      <c r="G173" s="136">
        <f t="shared" si="10"/>
        <v>363.50123239140481</v>
      </c>
    </row>
    <row r="174" spans="3:7" x14ac:dyDescent="0.2">
      <c r="C174" s="153">
        <v>2008</v>
      </c>
      <c r="D174" s="153" t="s">
        <v>286</v>
      </c>
      <c r="E174" s="182">
        <f>'Vehicle Fleet Gallon conversion'!B56</f>
        <v>28671.899999999998</v>
      </c>
      <c r="F174" s="136">
        <f t="shared" si="9"/>
        <v>641677.12199999997</v>
      </c>
      <c r="G174" s="136">
        <f t="shared" si="10"/>
        <v>291.05984654275915</v>
      </c>
    </row>
    <row r="175" spans="3:7" x14ac:dyDescent="0.2">
      <c r="C175" s="153">
        <v>2009</v>
      </c>
      <c r="D175" s="153" t="s">
        <v>286</v>
      </c>
      <c r="E175" s="182">
        <f>'Vehicle Fleet Gallon conversion'!B57</f>
        <v>30845.300000000003</v>
      </c>
      <c r="F175" s="136">
        <f t="shared" si="9"/>
        <v>690317.81400000001</v>
      </c>
      <c r="G175" s="136">
        <f t="shared" si="10"/>
        <v>313.12289330547918</v>
      </c>
    </row>
    <row r="176" spans="3:7" x14ac:dyDescent="0.2">
      <c r="C176" s="153">
        <v>2010</v>
      </c>
      <c r="D176" s="153" t="s">
        <v>286</v>
      </c>
      <c r="E176" s="182">
        <f>'Vehicle Fleet Gallon conversion'!B58</f>
        <v>36939.699999999997</v>
      </c>
      <c r="F176" s="136">
        <f t="shared" si="9"/>
        <v>826710.48599999992</v>
      </c>
      <c r="G176" s="136">
        <f t="shared" si="10"/>
        <v>374.98956864859184</v>
      </c>
    </row>
    <row r="177" spans="3:7" x14ac:dyDescent="0.2">
      <c r="C177" s="153">
        <v>2011</v>
      </c>
      <c r="D177" s="153" t="s">
        <v>286</v>
      </c>
      <c r="E177" s="182">
        <f>'Vehicle Fleet Gallon conversion'!B59</f>
        <v>34942</v>
      </c>
      <c r="F177" s="136">
        <f t="shared" si="9"/>
        <v>782001.96</v>
      </c>
      <c r="G177" s="136">
        <f t="shared" si="10"/>
        <v>354.71012238104521</v>
      </c>
    </row>
    <row r="178" spans="3:7" x14ac:dyDescent="0.2">
      <c r="C178" s="153">
        <v>2012</v>
      </c>
      <c r="D178" s="153" t="s">
        <v>286</v>
      </c>
      <c r="E178" s="182">
        <f>'Vehicle Fleet Gallon conversion'!B60</f>
        <v>30074.199999999997</v>
      </c>
      <c r="F178" s="136">
        <f t="shared" si="9"/>
        <v>673060.5959999999</v>
      </c>
      <c r="G178" s="136">
        <f t="shared" si="10"/>
        <v>305.29515089325253</v>
      </c>
    </row>
    <row r="179" spans="3:7" x14ac:dyDescent="0.2">
      <c r="C179" s="153">
        <v>2013</v>
      </c>
      <c r="D179" s="153" t="s">
        <v>286</v>
      </c>
      <c r="E179" s="182">
        <f>'Vehicle Fleet Gallon conversion'!B61</f>
        <v>29858.7</v>
      </c>
      <c r="F179" s="136">
        <f t="shared" si="9"/>
        <v>668237.70600000001</v>
      </c>
      <c r="G179" s="136">
        <f t="shared" si="10"/>
        <v>303.10752478790323</v>
      </c>
    </row>
    <row r="180" spans="3:7" x14ac:dyDescent="0.2">
      <c r="C180" s="153">
        <v>2014</v>
      </c>
      <c r="D180" s="153" t="s">
        <v>286</v>
      </c>
      <c r="E180" s="182">
        <f>'Vehicle Fleet Gallon conversion'!B62</f>
        <v>29058.6</v>
      </c>
      <c r="F180" s="136">
        <f t="shared" si="9"/>
        <v>650331.46799999999</v>
      </c>
      <c r="G180" s="136">
        <f t="shared" si="10"/>
        <v>294.98539185569916</v>
      </c>
    </row>
    <row r="181" spans="3:7" x14ac:dyDescent="0.2">
      <c r="C181" s="153">
        <v>1995</v>
      </c>
      <c r="D181" s="153" t="s">
        <v>286</v>
      </c>
      <c r="E181" s="182">
        <f>'Vehicle Fleet Gallon conversion'!E52</f>
        <v>30247.610895908816</v>
      </c>
      <c r="F181" s="136">
        <f t="shared" si="9"/>
        <v>676941.53185043926</v>
      </c>
      <c r="G181" s="136">
        <f t="shared" si="10"/>
        <v>307.05551378347127</v>
      </c>
    </row>
    <row r="182" spans="3:7" x14ac:dyDescent="0.2">
      <c r="C182" s="153">
        <v>1996</v>
      </c>
      <c r="D182" s="153" t="s">
        <v>286</v>
      </c>
      <c r="E182" s="182">
        <f>'Vehicle Fleet Gallon conversion'!E53</f>
        <v>30418.624082760467</v>
      </c>
      <c r="F182" s="136">
        <f t="shared" si="9"/>
        <v>680768.80697217921</v>
      </c>
      <c r="G182" s="136">
        <f t="shared" si="10"/>
        <v>308.79153657658327</v>
      </c>
    </row>
    <row r="183" spans="3:7" x14ac:dyDescent="0.2">
      <c r="C183" s="153">
        <v>1997</v>
      </c>
      <c r="D183" s="153" t="s">
        <v>286</v>
      </c>
      <c r="E183" s="182">
        <f>'Vehicle Fleet Gallon conversion'!E54</f>
        <v>30590.604139695766</v>
      </c>
      <c r="F183" s="136">
        <f t="shared" si="9"/>
        <v>684617.72064639127</v>
      </c>
      <c r="G183" s="136">
        <f t="shared" si="10"/>
        <v>310.53737445199454</v>
      </c>
    </row>
    <row r="184" spans="3:7" x14ac:dyDescent="0.2">
      <c r="C184" s="153">
        <v>1998</v>
      </c>
      <c r="D184" s="153" t="s">
        <v>286</v>
      </c>
      <c r="E184" s="182">
        <f>'Vehicle Fleet Gallon conversion'!E55</f>
        <v>30763.556533180643</v>
      </c>
      <c r="F184" s="136">
        <f t="shared" si="9"/>
        <v>688488.39521258278</v>
      </c>
      <c r="G184" s="136">
        <f t="shared" si="10"/>
        <v>312.29308290197213</v>
      </c>
    </row>
    <row r="185" spans="3:7" x14ac:dyDescent="0.2">
      <c r="C185" s="153">
        <v>1999</v>
      </c>
      <c r="D185" s="153" t="s">
        <v>286</v>
      </c>
      <c r="E185" s="182">
        <f>'Vehicle Fleet Gallon conversion'!E56</f>
        <v>30937.486760587188</v>
      </c>
      <c r="F185" s="136">
        <f t="shared" si="9"/>
        <v>692380.95370194118</v>
      </c>
      <c r="G185" s="136">
        <f t="shared" si="10"/>
        <v>314.0587177325238</v>
      </c>
    </row>
    <row r="186" spans="3:7" x14ac:dyDescent="0.2">
      <c r="C186" s="153">
        <v>2000</v>
      </c>
      <c r="D186" s="153" t="s">
        <v>286</v>
      </c>
      <c r="E186" s="182">
        <f>'Vehicle Fleet Gallon conversion'!E57</f>
        <v>31112.4003503684</v>
      </c>
      <c r="F186" s="136">
        <f t="shared" si="9"/>
        <v>696295.51984124479</v>
      </c>
      <c r="G186" s="136">
        <f t="shared" si="10"/>
        <v>315.8343350651723</v>
      </c>
    </row>
    <row r="187" spans="3:7" x14ac:dyDescent="0.2">
      <c r="C187" s="153">
        <v>2001</v>
      </c>
      <c r="D187" s="153" t="s">
        <v>286</v>
      </c>
      <c r="E187" s="182">
        <f>'Vehicle Fleet Gallon conversion'!E58</f>
        <v>31288.302862233908</v>
      </c>
      <c r="F187" s="136">
        <f>E187*$B$8</f>
        <v>700232.21805679484</v>
      </c>
      <c r="G187" s="136">
        <f t="shared" si="10"/>
        <v>317.61999133873837</v>
      </c>
    </row>
    <row r="188" spans="3:7" x14ac:dyDescent="0.2">
      <c r="C188" s="153">
        <v>2002</v>
      </c>
      <c r="D188" s="153" t="s">
        <v>286</v>
      </c>
      <c r="E188" s="182">
        <f>'Vehicle Fleet Gallon conversion'!E59</f>
        <v>31465.199887326686</v>
      </c>
      <c r="F188" s="136">
        <f t="shared" si="9"/>
        <v>704191.17347837123</v>
      </c>
      <c r="G188" s="136">
        <f t="shared" si="10"/>
        <v>319.41574331113554</v>
      </c>
    </row>
    <row r="189" spans="3:7" x14ac:dyDescent="0.2">
      <c r="C189" s="153">
        <v>2003</v>
      </c>
      <c r="D189" s="153" t="s">
        <v>286</v>
      </c>
      <c r="E189" s="182">
        <f>'Vehicle Fleet Gallon conversion'!E60</f>
        <v>31643.097048400774</v>
      </c>
      <c r="F189" s="136">
        <f t="shared" si="9"/>
        <v>708172.51194320933</v>
      </c>
      <c r="G189" s="136">
        <f t="shared" si="10"/>
        <v>321.22164806117365</v>
      </c>
    </row>
    <row r="190" spans="3:7" x14ac:dyDescent="0.2">
      <c r="C190" s="153">
        <v>2015</v>
      </c>
      <c r="D190" s="153" t="s">
        <v>286</v>
      </c>
      <c r="E190" s="182">
        <f>'Vehicle Fleet Gallon conversion'!H52</f>
        <v>29222.890786751668</v>
      </c>
      <c r="F190" s="136">
        <f t="shared" si="9"/>
        <v>654008.29580750235</v>
      </c>
      <c r="G190" s="136">
        <f t="shared" si="10"/>
        <v>296.65317289498608</v>
      </c>
    </row>
    <row r="191" spans="3:7" x14ac:dyDescent="0.2">
      <c r="C191" s="153">
        <v>2016</v>
      </c>
      <c r="D191" s="153" t="s">
        <v>286</v>
      </c>
      <c r="E191" s="182">
        <f>'Vehicle Fleet Gallon conversion'!H53</f>
        <v>29388.11043664924</v>
      </c>
      <c r="F191" s="136">
        <f t="shared" si="9"/>
        <v>657705.91157220991</v>
      </c>
      <c r="G191" s="136">
        <f t="shared" si="10"/>
        <v>298.3303831930491</v>
      </c>
    </row>
    <row r="192" spans="3:7" x14ac:dyDescent="0.2">
      <c r="C192" s="153">
        <v>2017</v>
      </c>
      <c r="D192" s="153" t="s">
        <v>286</v>
      </c>
      <c r="E192" s="182">
        <f>'Vehicle Fleet Gallon conversion'!H54</f>
        <v>29554.264201275964</v>
      </c>
      <c r="F192" s="136">
        <f t="shared" si="9"/>
        <v>661424.43282455602</v>
      </c>
      <c r="G192" s="136">
        <f t="shared" si="10"/>
        <v>300.01707606079617</v>
      </c>
    </row>
    <row r="193" spans="3:10" x14ac:dyDescent="0.2">
      <c r="C193" s="153">
        <v>2018</v>
      </c>
      <c r="D193" s="153" t="s">
        <v>286</v>
      </c>
      <c r="E193" s="182">
        <f>'Vehicle Fleet Gallon conversion'!H55</f>
        <v>29721.357361906357</v>
      </c>
      <c r="F193" s="136">
        <f t="shared" si="9"/>
        <v>665163.97775946429</v>
      </c>
      <c r="G193" s="136">
        <f t="shared" si="10"/>
        <v>301.71330511054271</v>
      </c>
    </row>
    <row r="194" spans="3:10" x14ac:dyDescent="0.2">
      <c r="C194" s="153">
        <v>2019</v>
      </c>
      <c r="D194" s="153" t="s">
        <v>286</v>
      </c>
      <c r="E194" s="182">
        <f>'Vehicle Fleet Gallon conversion'!H56</f>
        <v>29889.395229674079</v>
      </c>
      <c r="F194" s="136">
        <f t="shared" si="9"/>
        <v>668924.66524010582</v>
      </c>
      <c r="G194" s="136">
        <f t="shared" si="10"/>
        <v>303.41912425771625</v>
      </c>
    </row>
    <row r="195" spans="3:10" x14ac:dyDescent="0.2">
      <c r="C195" s="153">
        <v>2020</v>
      </c>
      <c r="D195" s="153" t="s">
        <v>286</v>
      </c>
      <c r="E195" s="182">
        <f>'Vehicle Fleet Gallon conversion'!H57</f>
        <v>30058.383145740743</v>
      </c>
      <c r="F195" s="136">
        <f t="shared" si="9"/>
        <v>672706.61480167776</v>
      </c>
      <c r="G195" s="136">
        <f t="shared" si="10"/>
        <v>305.13458772257013</v>
      </c>
    </row>
    <row r="196" spans="3:10" x14ac:dyDescent="0.2">
      <c r="C196" s="153">
        <v>2021</v>
      </c>
      <c r="D196" s="153" t="s">
        <v>286</v>
      </c>
      <c r="E196" s="182">
        <f>'Vehicle Fleet Gallon conversion'!H58</f>
        <v>30228.32648146569</v>
      </c>
      <c r="F196" s="136">
        <f t="shared" si="9"/>
        <v>676509.94665520207</v>
      </c>
      <c r="G196" s="136">
        <f t="shared" si="10"/>
        <v>306.85975003190669</v>
      </c>
    </row>
    <row r="197" spans="3:10" x14ac:dyDescent="0.2">
      <c r="C197" s="153">
        <v>2022</v>
      </c>
      <c r="D197" s="153" t="s">
        <v>286</v>
      </c>
      <c r="E197" s="182">
        <f>'Vehicle Fleet Gallon conversion'!H59</f>
        <v>30399.230638576711</v>
      </c>
      <c r="F197" s="136">
        <f t="shared" si="9"/>
        <v>680334.78169134678</v>
      </c>
      <c r="G197" s="136">
        <f t="shared" si="10"/>
        <v>308.59466602081062</v>
      </c>
    </row>
    <row r="198" spans="3:10" x14ac:dyDescent="0.2">
      <c r="C198" s="153">
        <v>2023</v>
      </c>
      <c r="D198" s="153" t="s">
        <v>286</v>
      </c>
      <c r="E198" s="182">
        <f>'Vehicle Fleet Gallon conversion'!H60</f>
        <v>30571.10104934176</v>
      </c>
      <c r="F198" s="136">
        <f t="shared" si="9"/>
        <v>684181.24148426857</v>
      </c>
      <c r="G198" s="136">
        <f t="shared" si="10"/>
        <v>310.33939083439168</v>
      </c>
    </row>
    <row r="199" spans="3:10" x14ac:dyDescent="0.2">
      <c r="C199" s="153">
        <v>2024</v>
      </c>
      <c r="D199" s="153" t="s">
        <v>286</v>
      </c>
      <c r="E199" s="182">
        <f>'Vehicle Fleet Gallon conversion'!H61</f>
        <v>30743.943176741606</v>
      </c>
      <c r="F199" s="136">
        <f t="shared" si="9"/>
        <v>688049.44829547708</v>
      </c>
      <c r="G199" s="136">
        <f t="shared" si="10"/>
        <v>312.09397992953791</v>
      </c>
    </row>
    <row r="200" spans="3:10" x14ac:dyDescent="0.2">
      <c r="C200" s="153">
        <v>2025</v>
      </c>
      <c r="D200" s="153" t="s">
        <v>286</v>
      </c>
      <c r="E200" s="182">
        <f>'Vehicle Fleet Gallon conversion'!H62</f>
        <v>30917.762514643484</v>
      </c>
      <c r="F200" s="136">
        <f t="shared" si="9"/>
        <v>691939.5250777211</v>
      </c>
      <c r="G200" s="136">
        <f t="shared" si="10"/>
        <v>313.85848907667793</v>
      </c>
    </row>
    <row r="201" spans="3:10" x14ac:dyDescent="0.2">
      <c r="C201" s="153">
        <v>2026</v>
      </c>
      <c r="D201" s="153" t="s">
        <v>286</v>
      </c>
      <c r="E201" s="182">
        <f>'Vehicle Fleet Gallon conversion'!H63</f>
        <v>31092.564587975718</v>
      </c>
      <c r="F201" s="136">
        <f t="shared" si="9"/>
        <v>695851.59547889652</v>
      </c>
      <c r="G201" s="136">
        <f t="shared" si="10"/>
        <v>315.63297436155398</v>
      </c>
    </row>
    <row r="202" spans="3:10" x14ac:dyDescent="0.2">
      <c r="C202" s="153">
        <v>2027</v>
      </c>
      <c r="D202" s="153" t="s">
        <v>286</v>
      </c>
      <c r="E202" s="182">
        <f>'Vehicle Fleet Gallon conversion'!H64</f>
        <v>31268.354952903333</v>
      </c>
      <c r="F202" s="136">
        <f t="shared" si="9"/>
        <v>699785.78384597658</v>
      </c>
      <c r="G202" s="136">
        <f t="shared" si="10"/>
        <v>317.41749218700426</v>
      </c>
    </row>
    <row r="203" spans="3:10" x14ac:dyDescent="0.2">
      <c r="C203" s="153">
        <v>2028</v>
      </c>
      <c r="D203" s="153" t="s">
        <v>286</v>
      </c>
      <c r="E203" s="182">
        <f>'Vehicle Fleet Gallon conversion'!H65</f>
        <v>31445.139197004668</v>
      </c>
      <c r="F203" s="136">
        <f t="shared" si="9"/>
        <v>703742.21522896446</v>
      </c>
      <c r="G203" s="136">
        <f t="shared" si="10"/>
        <v>319.2120992747561</v>
      </c>
    </row>
    <row r="204" spans="3:10" x14ac:dyDescent="0.2">
      <c r="C204" s="153">
        <v>2029</v>
      </c>
      <c r="D204" s="153" t="s">
        <v>286</v>
      </c>
      <c r="E204" s="182">
        <f>'Vehicle Fleet Gallon conversion'!H66</f>
        <v>31622.922939448959</v>
      </c>
      <c r="F204" s="136">
        <f t="shared" si="9"/>
        <v>707721.01538486767</v>
      </c>
      <c r="G204" s="136">
        <f t="shared" si="10"/>
        <v>321.01685266722859</v>
      </c>
    </row>
    <row r="205" spans="3:10" x14ac:dyDescent="0.2">
      <c r="C205" s="153">
        <v>2030</v>
      </c>
      <c r="D205" s="153" t="s">
        <v>286</v>
      </c>
      <c r="E205" s="182">
        <f>'Vehicle Fleet Gallon conversion'!H67</f>
        <v>31801.711831174973</v>
      </c>
      <c r="F205" s="136">
        <f t="shared" si="9"/>
        <v>711722.31078169588</v>
      </c>
      <c r="G205" s="136">
        <f t="shared" si="10"/>
        <v>322.83180972934605</v>
      </c>
    </row>
    <row r="206" spans="3:10" x14ac:dyDescent="0.2">
      <c r="C206" s="153">
        <v>2031</v>
      </c>
      <c r="D206" s="153" t="s">
        <v>286</v>
      </c>
      <c r="E206" s="182">
        <f>'Vehicle Fleet Gallon conversion'!H68</f>
        <v>31981.511555070607</v>
      </c>
      <c r="F206" s="136">
        <f t="shared" si="9"/>
        <v>715746.22860248014</v>
      </c>
      <c r="G206" s="136">
        <f t="shared" si="10"/>
        <v>324.65702815036082</v>
      </c>
      <c r="J206" s="188"/>
    </row>
    <row r="207" spans="3:10" x14ac:dyDescent="0.2">
      <c r="C207" s="153">
        <v>2032</v>
      </c>
      <c r="D207" s="153" t="s">
        <v>286</v>
      </c>
      <c r="E207" s="182">
        <f>'Vehicle Fleet Gallon conversion'!H69</f>
        <v>32162.327826153531</v>
      </c>
      <c r="F207" s="136">
        <f t="shared" si="9"/>
        <v>719792.89674931602</v>
      </c>
      <c r="G207" s="136">
        <f t="shared" si="10"/>
        <v>326.4925659456876</v>
      </c>
    </row>
    <row r="208" spans="3:10" x14ac:dyDescent="0.2">
      <c r="C208" s="153">
        <v>2033</v>
      </c>
      <c r="D208" s="153" t="s">
        <v>286</v>
      </c>
      <c r="E208" s="182">
        <f>'Vehicle Fleet Gallon conversion'!H70</f>
        <v>32344.166391752835</v>
      </c>
      <c r="F208" s="136">
        <f t="shared" si="9"/>
        <v>723862.44384742843</v>
      </c>
      <c r="G208" s="136">
        <f t="shared" si="10"/>
        <v>328.33848145874703</v>
      </c>
    </row>
    <row r="209" spans="3:7" x14ac:dyDescent="0.2">
      <c r="C209" s="153">
        <v>2034</v>
      </c>
      <c r="D209" s="153" t="s">
        <v>286</v>
      </c>
      <c r="E209" s="182">
        <f>'Vehicle Fleet Gallon conversion'!H71</f>
        <v>32527.033031691717</v>
      </c>
      <c r="F209" s="136">
        <f t="shared" si="9"/>
        <v>727954.99924926064</v>
      </c>
      <c r="G209" s="136">
        <f t="shared" si="10"/>
        <v>330.19483336282042</v>
      </c>
    </row>
    <row r="210" spans="3:7" x14ac:dyDescent="0.2">
      <c r="C210" s="153">
        <v>2035</v>
      </c>
      <c r="D210" s="153" t="s">
        <v>286</v>
      </c>
      <c r="E210" s="182">
        <f>'Vehicle Fleet Gallon conversion'!H72</f>
        <v>32710.933558471199</v>
      </c>
      <c r="F210" s="136">
        <f t="shared" si="9"/>
        <v>732070.69303858536</v>
      </c>
      <c r="G210" s="136">
        <f t="shared" si="10"/>
        <v>332.06168066291445</v>
      </c>
    </row>
    <row r="211" spans="3:7" x14ac:dyDescent="0.2">
      <c r="C211" s="153">
        <v>2036</v>
      </c>
      <c r="D211" s="153" t="s">
        <v>286</v>
      </c>
      <c r="E211" s="182">
        <f>'Vehicle Fleet Gallon conversion'!H73</f>
        <v>32895.873817454871</v>
      </c>
      <c r="F211" s="136">
        <f t="shared" si="9"/>
        <v>736209.65603463992</v>
      </c>
      <c r="G211" s="136">
        <f t="shared" si="10"/>
        <v>333.93908269763716</v>
      </c>
    </row>
    <row r="212" spans="3:7" x14ac:dyDescent="0.2">
      <c r="C212" s="153">
        <v>2037</v>
      </c>
      <c r="D212" s="153" t="s">
        <v>286</v>
      </c>
      <c r="E212" s="182">
        <f>'Vehicle Fleet Gallon conversion'!H74</f>
        <v>33081.85968705469</v>
      </c>
      <c r="F212" s="136">
        <f t="shared" si="9"/>
        <v>740372.01979628392</v>
      </c>
      <c r="G212" s="136">
        <f t="shared" si="10"/>
        <v>335.82709914108335</v>
      </c>
    </row>
    <row r="213" spans="3:7" x14ac:dyDescent="0.2">
      <c r="C213" s="153">
        <v>2038</v>
      </c>
      <c r="D213" s="153" t="s">
        <v>286</v>
      </c>
      <c r="E213" s="182">
        <f>'Vehicle Fleet Gallon conversion'!H75</f>
        <v>33268.897078917842</v>
      </c>
      <c r="F213" s="136">
        <f t="shared" si="9"/>
        <v>744557.91662618122</v>
      </c>
      <c r="G213" s="136">
        <f t="shared" si="10"/>
        <v>337.725790004732</v>
      </c>
    </row>
    <row r="214" spans="3:7" x14ac:dyDescent="0.2">
      <c r="C214" s="153">
        <v>2039</v>
      </c>
      <c r="D214" s="153" t="s">
        <v>286</v>
      </c>
      <c r="E214" s="182">
        <f>'Vehicle Fleet Gallon conversion'!H76</f>
        <v>33456.991938114632</v>
      </c>
      <c r="F214" s="136">
        <f t="shared" si="9"/>
        <v>748767.47957500548</v>
      </c>
      <c r="G214" s="136">
        <f t="shared" si="10"/>
        <v>339.63521563935331</v>
      </c>
    </row>
    <row r="215" spans="3:7" x14ac:dyDescent="0.2">
      <c r="C215" s="153">
        <v>2040</v>
      </c>
      <c r="D215" s="153" t="s">
        <v>286</v>
      </c>
      <c r="E215" s="182">
        <f>'Vehicle Fleet Gallon conversion'!H77</f>
        <v>33646.150243327451</v>
      </c>
      <c r="F215" s="136">
        <f t="shared" si="9"/>
        <v>753000.8424456683</v>
      </c>
      <c r="G215" s="136">
        <f t="shared" si="10"/>
        <v>341.55543673692733</v>
      </c>
    </row>
    <row r="216" spans="3:7" x14ac:dyDescent="0.2">
      <c r="C216" s="153">
        <v>2041</v>
      </c>
      <c r="D216" s="153" t="s">
        <v>286</v>
      </c>
      <c r="E216" s="182">
        <f>'Vehicle Fleet Gallon conversion'!H78</f>
        <v>33836.378007040817</v>
      </c>
      <c r="F216" s="136">
        <f t="shared" si="9"/>
        <v>757258.13979757344</v>
      </c>
      <c r="G216" s="136">
        <f t="shared" si="10"/>
        <v>343.48651433257271</v>
      </c>
    </row>
    <row r="217" spans="3:7" x14ac:dyDescent="0.2">
      <c r="C217" s="153">
        <v>2042</v>
      </c>
      <c r="D217" s="153" t="s">
        <v>286</v>
      </c>
      <c r="E217" s="182">
        <f>'Vehicle Fleet Gallon conversion'!H79</f>
        <v>34027.681275732481</v>
      </c>
      <c r="F217" s="136">
        <f t="shared" si="9"/>
        <v>761539.50695089286</v>
      </c>
      <c r="G217" s="136">
        <f t="shared" si="10"/>
        <v>345.428509806487</v>
      </c>
    </row>
    <row r="218" spans="3:7" x14ac:dyDescent="0.2">
      <c r="C218" s="153">
        <v>2043</v>
      </c>
      <c r="D218" s="153" t="s">
        <v>286</v>
      </c>
      <c r="E218" s="182">
        <f>'Vehicle Fleet Gallon conversion'!H80</f>
        <v>34220.066130065628</v>
      </c>
      <c r="F218" s="136">
        <f t="shared" si="9"/>
        <v>765845.07999086869</v>
      </c>
      <c r="G218" s="136">
        <f t="shared" si="10"/>
        <v>347.38148488589775</v>
      </c>
    </row>
    <row r="219" spans="3:7" x14ac:dyDescent="0.2">
      <c r="C219" s="153">
        <v>2044</v>
      </c>
      <c r="D219" s="153" t="s">
        <v>286</v>
      </c>
      <c r="E219" s="182">
        <f>'Vehicle Fleet Gallon conversion'!H81</f>
        <v>34413.538685082138</v>
      </c>
      <c r="F219" s="136">
        <f t="shared" si="9"/>
        <v>770174.99577213824</v>
      </c>
      <c r="G219" s="136">
        <f t="shared" si="10"/>
        <v>349.34550164702421</v>
      </c>
    </row>
    <row r="220" spans="3:7" x14ac:dyDescent="0.2">
      <c r="C220" s="153">
        <v>2045</v>
      </c>
      <c r="D220" s="153" t="s">
        <v>286</v>
      </c>
      <c r="E220" s="182">
        <f>'Vehicle Fleet Gallon conversion'!H82</f>
        <v>34608.105090396959</v>
      </c>
      <c r="F220" s="136">
        <f t="shared" si="9"/>
        <v>774529.39192308392</v>
      </c>
      <c r="G220" s="136">
        <f t="shared" si="10"/>
        <v>351.32062251705054</v>
      </c>
    </row>
    <row r="221" spans="3:7" x14ac:dyDescent="0.2">
      <c r="C221" s="153">
        <v>2046</v>
      </c>
      <c r="D221" s="153" t="s">
        <v>286</v>
      </c>
      <c r="E221" s="182">
        <f>'Vehicle Fleet Gallon conversion'!H83</f>
        <v>34803.771530393584</v>
      </c>
      <c r="F221" s="136">
        <f t="shared" si="9"/>
        <v>778908.40685020841</v>
      </c>
      <c r="G221" s="136">
        <f t="shared" si="10"/>
        <v>353.30691027611027</v>
      </c>
    </row>
    <row r="222" spans="3:7" x14ac:dyDescent="0.2">
      <c r="C222" s="153">
        <v>2047</v>
      </c>
      <c r="D222" s="153" t="s">
        <v>286</v>
      </c>
      <c r="E222" s="182">
        <f>'Vehicle Fleet Gallon conversion'!H84</f>
        <v>35000.544224420613</v>
      </c>
      <c r="F222" s="136">
        <f t="shared" si="9"/>
        <v>783312.17974253325</v>
      </c>
      <c r="G222" s="136">
        <f t="shared" si="10"/>
        <v>355.30442805928169</v>
      </c>
    </row>
    <row r="223" spans="3:7" x14ac:dyDescent="0.2">
      <c r="C223" s="153">
        <v>2048</v>
      </c>
      <c r="D223" s="153" t="s">
        <v>286</v>
      </c>
      <c r="E223" s="182">
        <f>'Vehicle Fleet Gallon conversion'!H85</f>
        <v>35198.429426989445</v>
      </c>
      <c r="F223" s="136">
        <f t="shared" si="9"/>
        <v>787740.8505760238</v>
      </c>
      <c r="G223" s="136">
        <f t="shared" si="10"/>
        <v>357.31323935859456</v>
      </c>
    </row>
    <row r="224" spans="3:7" x14ac:dyDescent="0.2">
      <c r="C224" s="153">
        <v>2049</v>
      </c>
      <c r="D224" s="153" t="s">
        <v>286</v>
      </c>
      <c r="E224" s="182">
        <f>'Vehicle Fleet Gallon conversion'!H86</f>
        <v>35397.43342797309</v>
      </c>
      <c r="F224" s="136">
        <f t="shared" si="9"/>
        <v>792194.56011803774</v>
      </c>
      <c r="G224" s="136">
        <f t="shared" si="10"/>
        <v>359.3334080250483</v>
      </c>
    </row>
    <row r="225" spans="3:7" x14ac:dyDescent="0.2">
      <c r="C225" s="153">
        <v>2050</v>
      </c>
      <c r="D225" s="153" t="s">
        <v>286</v>
      </c>
      <c r="E225" s="182">
        <f>'Vehicle Fleet Gallon conversion'!H87</f>
        <v>35597.56255280607</v>
      </c>
      <c r="F225" s="136">
        <f t="shared" si="9"/>
        <v>796673.44993179978</v>
      </c>
      <c r="G225" s="136">
        <f t="shared" si="10"/>
        <v>361.36499827064142</v>
      </c>
    </row>
  </sheetData>
  <autoFilter ref="A12:H225"/>
  <mergeCells count="3">
    <mergeCell ref="D9:H9"/>
    <mergeCell ref="A1:G1"/>
    <mergeCell ref="J1:W1"/>
  </mergeCells>
  <pageMargins left="0.7" right="0.7" top="0.75" bottom="0.75" header="0.3" footer="0.3"/>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2:AL87"/>
  <sheetViews>
    <sheetView workbookViewId="0"/>
  </sheetViews>
  <sheetFormatPr baseColWidth="10" defaultColWidth="8.83203125" defaultRowHeight="16" x14ac:dyDescent="0.2"/>
  <cols>
    <col min="1" max="1" width="23" bestFit="1" customWidth="1"/>
    <col min="2" max="2" width="11.33203125" bestFit="1" customWidth="1"/>
    <col min="3" max="3" width="11.1640625" bestFit="1" customWidth="1"/>
    <col min="4" max="4" width="11.33203125" bestFit="1" customWidth="1"/>
    <col min="5" max="5" width="11.1640625" bestFit="1" customWidth="1"/>
    <col min="6" max="6" width="11.33203125" bestFit="1" customWidth="1"/>
    <col min="7" max="7" width="11.1640625" bestFit="1" customWidth="1"/>
    <col min="8" max="8" width="11.33203125" bestFit="1" customWidth="1"/>
    <col min="9" max="9" width="11.1640625" bestFit="1" customWidth="1"/>
    <col min="10" max="10" width="11.33203125" bestFit="1" customWidth="1"/>
    <col min="11" max="11" width="11.1640625" bestFit="1" customWidth="1"/>
    <col min="12" max="12" width="11.33203125" bestFit="1" customWidth="1"/>
    <col min="13" max="13" width="11.1640625" bestFit="1" customWidth="1"/>
    <col min="14" max="14" width="11.33203125" bestFit="1" customWidth="1"/>
    <col min="15" max="15" width="11.1640625" bestFit="1" customWidth="1"/>
    <col min="16" max="16" width="11.33203125" bestFit="1" customWidth="1"/>
    <col min="17" max="17" width="11.1640625" bestFit="1" customWidth="1"/>
    <col min="18" max="18" width="11.33203125" bestFit="1" customWidth="1"/>
    <col min="19" max="19" width="11.1640625" bestFit="1" customWidth="1"/>
    <col min="20" max="20" width="11.33203125" bestFit="1" customWidth="1"/>
    <col min="21" max="23" width="11.1640625" bestFit="1" customWidth="1"/>
    <col min="24" max="29" width="12.6640625" bestFit="1" customWidth="1"/>
    <col min="30" max="36" width="13.6640625" bestFit="1" customWidth="1"/>
    <col min="37" max="37" width="16.83203125" bestFit="1" customWidth="1"/>
    <col min="38" max="38" width="14.6640625" bestFit="1" customWidth="1"/>
  </cols>
  <sheetData>
    <row r="2" spans="1:21" x14ac:dyDescent="0.2">
      <c r="A2" s="134" t="s">
        <v>254</v>
      </c>
      <c r="B2" s="137" t="s">
        <v>266</v>
      </c>
      <c r="C2" s="137" t="s">
        <v>267</v>
      </c>
      <c r="D2" s="137" t="s">
        <v>268</v>
      </c>
      <c r="E2" s="137" t="s">
        <v>269</v>
      </c>
      <c r="F2" s="137" t="s">
        <v>270</v>
      </c>
      <c r="G2" s="137" t="s">
        <v>271</v>
      </c>
      <c r="H2" s="137" t="s">
        <v>272</v>
      </c>
      <c r="I2" s="137" t="s">
        <v>273</v>
      </c>
      <c r="J2" s="137" t="s">
        <v>274</v>
      </c>
      <c r="K2" s="137" t="s">
        <v>275</v>
      </c>
      <c r="L2" s="137" t="s">
        <v>256</v>
      </c>
      <c r="M2" s="137" t="s">
        <v>257</v>
      </c>
      <c r="N2" s="137" t="s">
        <v>258</v>
      </c>
      <c r="O2" s="137" t="s">
        <v>259</v>
      </c>
      <c r="P2" s="137" t="s">
        <v>260</v>
      </c>
      <c r="Q2" s="137" t="s">
        <v>261</v>
      </c>
      <c r="R2" s="137" t="s">
        <v>262</v>
      </c>
      <c r="S2" s="137" t="s">
        <v>263</v>
      </c>
      <c r="T2" s="137" t="s">
        <v>264</v>
      </c>
      <c r="U2" s="137" t="s">
        <v>265</v>
      </c>
    </row>
    <row r="3" spans="1:21" x14ac:dyDescent="0.2">
      <c r="A3" t="s">
        <v>245</v>
      </c>
      <c r="B3" s="132">
        <v>2357</v>
      </c>
      <c r="C3" s="132">
        <v>2788</v>
      </c>
      <c r="D3" s="132">
        <v>2313</v>
      </c>
      <c r="E3" s="132">
        <v>1931</v>
      </c>
      <c r="F3" s="132">
        <v>2411</v>
      </c>
      <c r="G3" s="132">
        <v>2152</v>
      </c>
      <c r="H3" s="132">
        <v>3602</v>
      </c>
      <c r="I3" s="132">
        <v>5030</v>
      </c>
      <c r="J3" s="132">
        <v>4819</v>
      </c>
      <c r="K3" s="132">
        <v>4845</v>
      </c>
      <c r="L3" s="132">
        <f>3061+1954</f>
        <v>5015</v>
      </c>
      <c r="M3" s="132">
        <v>4980</v>
      </c>
      <c r="N3" s="132">
        <v>4494</v>
      </c>
      <c r="O3" s="132">
        <f>3137+1592</f>
        <v>4729</v>
      </c>
      <c r="P3" s="132">
        <f>3130+1774</f>
        <v>4904</v>
      </c>
      <c r="Q3" s="132">
        <v>4013</v>
      </c>
      <c r="R3" s="132">
        <f>1574+1386</f>
        <v>2960</v>
      </c>
      <c r="S3" s="132">
        <f>1397+1621</f>
        <v>3018</v>
      </c>
      <c r="T3" s="132">
        <v>723</v>
      </c>
      <c r="U3" s="132">
        <v>3672</v>
      </c>
    </row>
    <row r="4" spans="1:21" x14ac:dyDescent="0.2">
      <c r="A4" t="s">
        <v>246</v>
      </c>
      <c r="B4" s="132">
        <v>24474</v>
      </c>
      <c r="C4" s="132">
        <v>26021</v>
      </c>
      <c r="D4" s="132">
        <v>26903</v>
      </c>
      <c r="E4" s="132">
        <v>14980</v>
      </c>
      <c r="F4" s="132">
        <v>22704</v>
      </c>
      <c r="G4" s="132">
        <v>18878</v>
      </c>
      <c r="H4" s="132">
        <v>21054</v>
      </c>
      <c r="I4" s="132">
        <v>23074</v>
      </c>
      <c r="J4" s="132">
        <v>29120</v>
      </c>
      <c r="K4" s="132">
        <v>23057</v>
      </c>
      <c r="L4" s="132">
        <f>13855+12706</f>
        <v>26561</v>
      </c>
      <c r="M4" s="132">
        <v>22950</v>
      </c>
      <c r="N4" s="132">
        <v>24548</v>
      </c>
      <c r="O4" s="132">
        <f>13410+10925</f>
        <v>24335</v>
      </c>
      <c r="P4" s="132">
        <f>11929+8776</f>
        <v>20705</v>
      </c>
      <c r="Q4" s="132">
        <v>24767</v>
      </c>
      <c r="R4" s="132">
        <f>15702+13832</f>
        <v>29534</v>
      </c>
      <c r="S4" s="132">
        <f>12358+14343</f>
        <v>26701</v>
      </c>
      <c r="T4" s="132">
        <v>11344</v>
      </c>
      <c r="U4" s="132">
        <v>28253</v>
      </c>
    </row>
    <row r="5" spans="1:21" x14ac:dyDescent="0.2">
      <c r="A5" t="s">
        <v>247</v>
      </c>
      <c r="B5" s="132">
        <v>1824</v>
      </c>
      <c r="C5" s="132">
        <v>2810</v>
      </c>
      <c r="D5" s="132">
        <v>2433</v>
      </c>
      <c r="E5" s="132">
        <v>2878</v>
      </c>
      <c r="F5" s="132">
        <v>2207</v>
      </c>
      <c r="G5" s="132">
        <v>2272</v>
      </c>
      <c r="H5" s="132">
        <v>2009</v>
      </c>
      <c r="I5" s="132">
        <v>2103</v>
      </c>
      <c r="J5" s="132">
        <v>1772</v>
      </c>
      <c r="K5" s="132">
        <v>1558</v>
      </c>
      <c r="L5" s="132">
        <f>1688+187</f>
        <v>1875</v>
      </c>
      <c r="M5" s="132">
        <v>2319</v>
      </c>
      <c r="N5" s="132">
        <v>1912</v>
      </c>
      <c r="O5" s="132">
        <f>1695+188</f>
        <v>1883</v>
      </c>
      <c r="P5" s="132">
        <f>1875+208</f>
        <v>2083</v>
      </c>
      <c r="Q5" s="132">
        <v>2549</v>
      </c>
      <c r="R5" s="132">
        <f>1861+1639</f>
        <v>3500</v>
      </c>
      <c r="S5" s="132">
        <f>2117+2457</f>
        <v>4574</v>
      </c>
      <c r="T5" s="132">
        <v>2359</v>
      </c>
      <c r="U5" s="132">
        <v>2758</v>
      </c>
    </row>
    <row r="6" spans="1:21" x14ac:dyDescent="0.2">
      <c r="A6" t="s">
        <v>248</v>
      </c>
      <c r="B6" s="132">
        <v>393</v>
      </c>
      <c r="C6" s="132">
        <v>400</v>
      </c>
      <c r="D6" s="132">
        <v>345</v>
      </c>
      <c r="E6" s="132">
        <v>427</v>
      </c>
      <c r="F6" s="132">
        <v>340</v>
      </c>
      <c r="G6" s="132">
        <v>240</v>
      </c>
      <c r="H6" s="132">
        <v>270</v>
      </c>
      <c r="I6" s="132">
        <v>251</v>
      </c>
      <c r="J6" s="132">
        <v>398</v>
      </c>
      <c r="K6" s="132">
        <v>286</v>
      </c>
      <c r="L6" s="132">
        <f>336+38</f>
        <v>374</v>
      </c>
      <c r="M6" s="132">
        <v>285</v>
      </c>
      <c r="N6" s="132">
        <v>288</v>
      </c>
      <c r="O6" s="132">
        <f>178+20</f>
        <v>198</v>
      </c>
      <c r="P6" s="132">
        <f>192+21</f>
        <v>213</v>
      </c>
      <c r="Q6" s="132">
        <v>240</v>
      </c>
      <c r="R6" s="132">
        <f>231+203</f>
        <v>434</v>
      </c>
      <c r="S6" s="132">
        <f>216+251</f>
        <v>467</v>
      </c>
      <c r="T6" s="132">
        <v>250</v>
      </c>
      <c r="U6" s="132">
        <v>270</v>
      </c>
    </row>
    <row r="7" spans="1:21" x14ac:dyDescent="0.2">
      <c r="A7" t="s">
        <v>249</v>
      </c>
      <c r="B7" s="132">
        <v>0</v>
      </c>
      <c r="C7" s="132">
        <v>378</v>
      </c>
      <c r="D7" s="132">
        <v>437</v>
      </c>
      <c r="E7" s="132">
        <v>127</v>
      </c>
      <c r="F7" s="132">
        <v>63</v>
      </c>
      <c r="G7" s="132">
        <v>179</v>
      </c>
      <c r="H7" s="132">
        <v>150</v>
      </c>
      <c r="I7" s="132">
        <v>310</v>
      </c>
      <c r="J7" s="132">
        <v>310</v>
      </c>
      <c r="K7" s="132">
        <v>4</v>
      </c>
      <c r="L7" s="132">
        <f>86+10</f>
        <v>96</v>
      </c>
      <c r="M7" s="132">
        <v>41</v>
      </c>
      <c r="N7" s="135">
        <v>0</v>
      </c>
      <c r="O7" s="132">
        <f>35+4</f>
        <v>39</v>
      </c>
      <c r="P7" s="132">
        <f>138+15</f>
        <v>153</v>
      </c>
      <c r="Q7" s="132">
        <v>126</v>
      </c>
      <c r="R7" s="132">
        <f>82+72</f>
        <v>154</v>
      </c>
      <c r="S7" s="132">
        <f>81+94</f>
        <v>175</v>
      </c>
      <c r="T7" s="132">
        <v>104</v>
      </c>
      <c r="U7" s="132">
        <v>302</v>
      </c>
    </row>
    <row r="8" spans="1:21" x14ac:dyDescent="0.2">
      <c r="A8" t="s">
        <v>250</v>
      </c>
      <c r="B8" s="132">
        <v>76</v>
      </c>
      <c r="C8" s="132">
        <v>55</v>
      </c>
      <c r="D8" s="132">
        <v>83</v>
      </c>
      <c r="E8" s="132">
        <v>25</v>
      </c>
      <c r="F8" s="132">
        <v>52</v>
      </c>
      <c r="G8" s="132">
        <v>35</v>
      </c>
      <c r="H8" s="132">
        <v>52</v>
      </c>
      <c r="I8" s="132">
        <v>3</v>
      </c>
      <c r="J8" s="135">
        <v>0</v>
      </c>
      <c r="K8" s="135">
        <v>0</v>
      </c>
      <c r="L8" s="135">
        <v>0</v>
      </c>
      <c r="M8" s="135">
        <v>0</v>
      </c>
      <c r="N8" s="135">
        <v>0</v>
      </c>
      <c r="O8" s="135">
        <v>0</v>
      </c>
      <c r="P8" s="135">
        <v>0</v>
      </c>
      <c r="Q8" s="135">
        <v>0</v>
      </c>
      <c r="R8" s="135">
        <v>0</v>
      </c>
      <c r="S8" s="135">
        <v>0</v>
      </c>
      <c r="T8" s="135">
        <v>0</v>
      </c>
      <c r="U8" s="135">
        <v>0</v>
      </c>
    </row>
    <row r="9" spans="1:21" x14ac:dyDescent="0.2">
      <c r="A9" t="s">
        <v>255</v>
      </c>
      <c r="B9" s="133">
        <f>SUM(B3:B8)</f>
        <v>29124</v>
      </c>
      <c r="C9" s="133">
        <f t="shared" ref="C9:U9" si="0">SUM(C3:C8)</f>
        <v>32452</v>
      </c>
      <c r="D9" s="133">
        <f t="shared" si="0"/>
        <v>32514</v>
      </c>
      <c r="E9" s="133">
        <f t="shared" si="0"/>
        <v>20368</v>
      </c>
      <c r="F9" s="133">
        <f t="shared" si="0"/>
        <v>27777</v>
      </c>
      <c r="G9" s="133">
        <f t="shared" si="0"/>
        <v>23756</v>
      </c>
      <c r="H9" s="133">
        <f t="shared" si="0"/>
        <v>27137</v>
      </c>
      <c r="I9" s="133">
        <f t="shared" si="0"/>
        <v>30771</v>
      </c>
      <c r="J9" s="133">
        <f t="shared" si="0"/>
        <v>36419</v>
      </c>
      <c r="K9" s="133">
        <f t="shared" si="0"/>
        <v>29750</v>
      </c>
      <c r="L9" s="133">
        <f t="shared" si="0"/>
        <v>33921</v>
      </c>
      <c r="M9" s="133">
        <f t="shared" si="0"/>
        <v>30575</v>
      </c>
      <c r="N9" s="133">
        <f t="shared" si="0"/>
        <v>31242</v>
      </c>
      <c r="O9" s="133">
        <f t="shared" si="0"/>
        <v>31184</v>
      </c>
      <c r="P9" s="133">
        <f t="shared" si="0"/>
        <v>28058</v>
      </c>
      <c r="Q9" s="133">
        <f t="shared" si="0"/>
        <v>31695</v>
      </c>
      <c r="R9" s="133">
        <f t="shared" si="0"/>
        <v>36582</v>
      </c>
      <c r="S9" s="133">
        <f t="shared" si="0"/>
        <v>34935</v>
      </c>
      <c r="T9" s="133">
        <f t="shared" si="0"/>
        <v>14780</v>
      </c>
      <c r="U9" s="133">
        <f t="shared" si="0"/>
        <v>35255</v>
      </c>
    </row>
    <row r="10" spans="1:21" x14ac:dyDescent="0.2">
      <c r="B10" t="s">
        <v>276</v>
      </c>
    </row>
    <row r="11" spans="1:21" ht="19" x14ac:dyDescent="0.25">
      <c r="B11" s="151">
        <v>2005</v>
      </c>
      <c r="C11" s="151">
        <v>2006</v>
      </c>
      <c r="D11" s="151">
        <v>2007</v>
      </c>
      <c r="E11" s="151">
        <v>2008</v>
      </c>
      <c r="F11" s="151">
        <v>2009</v>
      </c>
      <c r="G11" s="151">
        <v>2010</v>
      </c>
      <c r="H11" s="151">
        <v>2011</v>
      </c>
      <c r="I11" s="151">
        <v>2012</v>
      </c>
      <c r="J11" s="151">
        <v>2013</v>
      </c>
      <c r="T11" s="124" t="s">
        <v>279</v>
      </c>
    </row>
    <row r="12" spans="1:21" ht="19" x14ac:dyDescent="0.25">
      <c r="A12" t="s">
        <v>245</v>
      </c>
      <c r="B12" s="136">
        <f>SUM(C3:D3)</f>
        <v>5101</v>
      </c>
      <c r="C12" s="136">
        <f>SUM(E3:F3)</f>
        <v>4342</v>
      </c>
      <c r="D12" s="136">
        <f>SUM(G3:H3)</f>
        <v>5754</v>
      </c>
      <c r="E12" s="136">
        <f>SUM(I3:J3)</f>
        <v>9849</v>
      </c>
      <c r="F12" s="136">
        <f>SUM(K3:L3)</f>
        <v>9860</v>
      </c>
      <c r="G12" s="136">
        <f>SUM(M3:N3)</f>
        <v>9474</v>
      </c>
      <c r="H12" s="136">
        <f>SUM(O3:P3)</f>
        <v>9633</v>
      </c>
      <c r="I12" s="136">
        <f>SUM(Q3:R3)</f>
        <v>6973</v>
      </c>
      <c r="J12" s="136">
        <f>SUM(S3:T3)</f>
        <v>3741</v>
      </c>
      <c r="K12" s="136"/>
      <c r="L12" s="147">
        <f t="shared" ref="L12:S12" si="1">(C12-B12)/B12</f>
        <v>-0.14879435404822583</v>
      </c>
      <c r="M12" s="147">
        <f t="shared" si="1"/>
        <v>0.32519576232151082</v>
      </c>
      <c r="N12" s="147">
        <f t="shared" si="1"/>
        <v>0.71167883211678828</v>
      </c>
      <c r="O12" s="147">
        <f t="shared" si="1"/>
        <v>1.1168646563102854E-3</v>
      </c>
      <c r="P12" s="147">
        <f t="shared" si="1"/>
        <v>-3.9148073022312373E-2</v>
      </c>
      <c r="Q12" s="147">
        <f t="shared" si="1"/>
        <v>1.6782773907536415E-2</v>
      </c>
      <c r="R12" s="147">
        <f t="shared" si="1"/>
        <v>-0.27613412228796846</v>
      </c>
      <c r="S12" s="147">
        <f t="shared" si="1"/>
        <v>-0.46350207944930444</v>
      </c>
      <c r="T12" s="178">
        <f>ROUND(AVERAGE(L12:S12),2)</f>
        <v>0.02</v>
      </c>
    </row>
    <row r="13" spans="1:21" ht="19" x14ac:dyDescent="0.25">
      <c r="A13" t="s">
        <v>246</v>
      </c>
      <c r="B13" s="136">
        <f t="shared" ref="B13:B18" si="2">SUM(C4:D4)</f>
        <v>52924</v>
      </c>
      <c r="C13" s="136">
        <f t="shared" ref="C13:C18" si="3">SUM(E4:F4)</f>
        <v>37684</v>
      </c>
      <c r="D13" s="136">
        <f t="shared" ref="D13:D18" si="4">SUM(G4:H4)</f>
        <v>39932</v>
      </c>
      <c r="E13" s="136">
        <f t="shared" ref="E13:E18" si="5">SUM(I4:J4)</f>
        <v>52194</v>
      </c>
      <c r="F13" s="136">
        <f t="shared" ref="F13:F18" si="6">SUM(K4:L4)</f>
        <v>49618</v>
      </c>
      <c r="G13" s="136">
        <f t="shared" ref="G13:G18" si="7">SUM(M4:N4)</f>
        <v>47498</v>
      </c>
      <c r="H13" s="136">
        <f t="shared" ref="H13:H18" si="8">SUM(O4:P4)</f>
        <v>45040</v>
      </c>
      <c r="I13" s="136">
        <f t="shared" ref="I13:I18" si="9">SUM(Q4:R4)</f>
        <v>54301</v>
      </c>
      <c r="J13" s="136">
        <f t="shared" ref="J13:J18" si="10">SUM(S4:T4)</f>
        <v>38045</v>
      </c>
      <c r="L13" s="147">
        <f t="shared" ref="L13:S16" si="11">(C13-B13)/B13</f>
        <v>-0.2879600937192956</v>
      </c>
      <c r="M13" s="147">
        <f t="shared" si="11"/>
        <v>5.9653964547287976E-2</v>
      </c>
      <c r="N13" s="147">
        <f t="shared" si="11"/>
        <v>0.30707202243814485</v>
      </c>
      <c r="O13" s="147">
        <f t="shared" si="11"/>
        <v>-4.9354331915545849E-2</v>
      </c>
      <c r="P13" s="147">
        <f t="shared" si="11"/>
        <v>-4.2726429924624131E-2</v>
      </c>
      <c r="Q13" s="147">
        <f t="shared" si="11"/>
        <v>-5.1749547349362081E-2</v>
      </c>
      <c r="R13" s="147">
        <f t="shared" si="11"/>
        <v>0.20561722912966252</v>
      </c>
      <c r="S13" s="147">
        <f t="shared" si="11"/>
        <v>-0.29936833575808919</v>
      </c>
      <c r="T13" s="178">
        <f>ROUND(AVERAGE(L13:S13),2)</f>
        <v>-0.02</v>
      </c>
    </row>
    <row r="14" spans="1:21" ht="19" x14ac:dyDescent="0.25">
      <c r="A14" t="s">
        <v>247</v>
      </c>
      <c r="B14" s="136">
        <f t="shared" si="2"/>
        <v>5243</v>
      </c>
      <c r="C14" s="136">
        <f t="shared" si="3"/>
        <v>5085</v>
      </c>
      <c r="D14" s="136">
        <f t="shared" si="4"/>
        <v>4281</v>
      </c>
      <c r="E14" s="136">
        <f t="shared" si="5"/>
        <v>3875</v>
      </c>
      <c r="F14" s="136">
        <f t="shared" si="6"/>
        <v>3433</v>
      </c>
      <c r="G14" s="136">
        <f t="shared" si="7"/>
        <v>4231</v>
      </c>
      <c r="H14" s="136">
        <f t="shared" si="8"/>
        <v>3966</v>
      </c>
      <c r="I14" s="136">
        <f t="shared" si="9"/>
        <v>6049</v>
      </c>
      <c r="J14" s="136">
        <f t="shared" si="10"/>
        <v>6933</v>
      </c>
      <c r="L14" s="147">
        <f t="shared" si="11"/>
        <v>-3.0135418653442686E-2</v>
      </c>
      <c r="M14" s="147">
        <f t="shared" si="11"/>
        <v>-0.15811209439528023</v>
      </c>
      <c r="N14" s="147">
        <f t="shared" si="11"/>
        <v>-9.4837654753562248E-2</v>
      </c>
      <c r="O14" s="147">
        <f t="shared" si="11"/>
        <v>-0.11406451612903226</v>
      </c>
      <c r="P14" s="147">
        <f t="shared" si="11"/>
        <v>0.23244975240314594</v>
      </c>
      <c r="Q14" s="147">
        <f t="shared" si="11"/>
        <v>-6.2632947293783978E-2</v>
      </c>
      <c r="R14" s="147">
        <f t="shared" si="11"/>
        <v>0.52521432173474536</v>
      </c>
      <c r="S14" s="147">
        <f t="shared" si="11"/>
        <v>0.14613985782774011</v>
      </c>
      <c r="T14" s="178">
        <f>ROUND(AVERAGE(L14:S14),2)</f>
        <v>0.06</v>
      </c>
    </row>
    <row r="15" spans="1:21" ht="19" x14ac:dyDescent="0.25">
      <c r="A15" t="s">
        <v>248</v>
      </c>
      <c r="B15" s="136">
        <f t="shared" si="2"/>
        <v>745</v>
      </c>
      <c r="C15" s="136">
        <f t="shared" si="3"/>
        <v>767</v>
      </c>
      <c r="D15" s="136">
        <f t="shared" si="4"/>
        <v>510</v>
      </c>
      <c r="E15" s="136">
        <f t="shared" si="5"/>
        <v>649</v>
      </c>
      <c r="F15" s="136">
        <f t="shared" si="6"/>
        <v>660</v>
      </c>
      <c r="G15" s="136">
        <f t="shared" si="7"/>
        <v>573</v>
      </c>
      <c r="H15" s="136">
        <f t="shared" si="8"/>
        <v>411</v>
      </c>
      <c r="I15" s="136">
        <f t="shared" si="9"/>
        <v>674</v>
      </c>
      <c r="J15" s="136">
        <f t="shared" si="10"/>
        <v>717</v>
      </c>
      <c r="L15" s="147">
        <f t="shared" si="11"/>
        <v>2.9530201342281879E-2</v>
      </c>
      <c r="M15" s="147">
        <f t="shared" si="11"/>
        <v>-0.3350717079530639</v>
      </c>
      <c r="N15" s="147">
        <f t="shared" si="11"/>
        <v>0.27254901960784311</v>
      </c>
      <c r="O15" s="147">
        <f t="shared" si="11"/>
        <v>1.6949152542372881E-2</v>
      </c>
      <c r="P15" s="147">
        <f t="shared" si="11"/>
        <v>-0.13181818181818181</v>
      </c>
      <c r="Q15" s="147">
        <f t="shared" si="11"/>
        <v>-0.28272251308900526</v>
      </c>
      <c r="R15" s="147">
        <f t="shared" si="11"/>
        <v>0.63990267639902676</v>
      </c>
      <c r="S15" s="147">
        <f t="shared" si="11"/>
        <v>6.3798219584569729E-2</v>
      </c>
      <c r="T15" s="178">
        <f>ROUND(AVERAGE(L15:S15),2)</f>
        <v>0.03</v>
      </c>
    </row>
    <row r="16" spans="1:21" ht="19" x14ac:dyDescent="0.25">
      <c r="A16" t="s">
        <v>249</v>
      </c>
      <c r="B16" s="136">
        <f t="shared" si="2"/>
        <v>815</v>
      </c>
      <c r="C16" s="136">
        <f t="shared" si="3"/>
        <v>190</v>
      </c>
      <c r="D16" s="136">
        <f t="shared" si="4"/>
        <v>329</v>
      </c>
      <c r="E16" s="136">
        <f t="shared" si="5"/>
        <v>620</v>
      </c>
      <c r="F16" s="136">
        <f t="shared" si="6"/>
        <v>100</v>
      </c>
      <c r="G16" s="136">
        <f t="shared" si="7"/>
        <v>41</v>
      </c>
      <c r="H16" s="136">
        <f t="shared" si="8"/>
        <v>192</v>
      </c>
      <c r="I16" s="136">
        <f t="shared" si="9"/>
        <v>280</v>
      </c>
      <c r="J16" s="136">
        <f t="shared" si="10"/>
        <v>279</v>
      </c>
      <c r="L16" s="147">
        <f t="shared" si="11"/>
        <v>-0.76687116564417179</v>
      </c>
      <c r="M16" s="147">
        <f t="shared" si="11"/>
        <v>0.73157894736842111</v>
      </c>
      <c r="N16" s="147">
        <f t="shared" si="11"/>
        <v>0.88449848024316113</v>
      </c>
      <c r="O16" s="147">
        <f t="shared" si="11"/>
        <v>-0.83870967741935487</v>
      </c>
      <c r="P16" s="147">
        <f t="shared" si="11"/>
        <v>-0.59</v>
      </c>
      <c r="Q16" s="180">
        <f t="shared" si="11"/>
        <v>3.6829268292682928</v>
      </c>
      <c r="R16" s="147">
        <f t="shared" si="11"/>
        <v>0.45833333333333331</v>
      </c>
      <c r="S16" s="147">
        <f t="shared" si="11"/>
        <v>-3.5714285714285713E-3</v>
      </c>
      <c r="T16" s="178">
        <f>ROUND(AVERAGE(L16:P16,R16:S16),2)</f>
        <v>-0.02</v>
      </c>
    </row>
    <row r="17" spans="1:38" ht="19" x14ac:dyDescent="0.25">
      <c r="A17" t="s">
        <v>250</v>
      </c>
      <c r="B17" s="136">
        <f t="shared" si="2"/>
        <v>138</v>
      </c>
      <c r="C17" s="136">
        <f t="shared" si="3"/>
        <v>77</v>
      </c>
      <c r="D17" s="136">
        <f t="shared" si="4"/>
        <v>87</v>
      </c>
      <c r="E17" s="136">
        <f t="shared" si="5"/>
        <v>3</v>
      </c>
      <c r="F17" s="148">
        <f>SUM(K8:L8)</f>
        <v>0</v>
      </c>
      <c r="G17" s="148">
        <f t="shared" si="7"/>
        <v>0</v>
      </c>
      <c r="H17" s="148">
        <f t="shared" si="8"/>
        <v>0</v>
      </c>
      <c r="I17" s="148">
        <f t="shared" si="9"/>
        <v>0</v>
      </c>
      <c r="J17" s="148">
        <f t="shared" si="10"/>
        <v>0</v>
      </c>
      <c r="L17" s="147">
        <f>(C17-B17)/B17</f>
        <v>-0.4420289855072464</v>
      </c>
      <c r="M17" s="147">
        <f>(D17-C17)/C17</f>
        <v>0.12987012987012986</v>
      </c>
      <c r="N17" s="147">
        <f>(E17-D17)/D17</f>
        <v>-0.96551724137931039</v>
      </c>
      <c r="O17" s="147">
        <f>(F17-E17)/E17</f>
        <v>-1</v>
      </c>
      <c r="P17" s="147">
        <v>0</v>
      </c>
      <c r="Q17" s="147">
        <v>0</v>
      </c>
      <c r="R17" s="147">
        <v>0</v>
      </c>
      <c r="S17" s="147">
        <v>0</v>
      </c>
      <c r="T17" s="178">
        <f>ROUND(AVERAGE(L17:S17),2)</f>
        <v>-0.28000000000000003</v>
      </c>
    </row>
    <row r="18" spans="1:38" x14ac:dyDescent="0.2">
      <c r="A18" t="s">
        <v>255</v>
      </c>
      <c r="B18" s="136">
        <f t="shared" si="2"/>
        <v>64966</v>
      </c>
      <c r="C18" s="136">
        <f t="shared" si="3"/>
        <v>48145</v>
      </c>
      <c r="D18" s="136">
        <f t="shared" si="4"/>
        <v>50893</v>
      </c>
      <c r="E18" s="136">
        <f t="shared" si="5"/>
        <v>67190</v>
      </c>
      <c r="F18" s="136">
        <f t="shared" si="6"/>
        <v>63671</v>
      </c>
      <c r="G18" s="136">
        <f t="shared" si="7"/>
        <v>61817</v>
      </c>
      <c r="H18" s="136">
        <f t="shared" si="8"/>
        <v>59242</v>
      </c>
      <c r="I18" s="136">
        <f t="shared" si="9"/>
        <v>68277</v>
      </c>
      <c r="J18" s="136">
        <f t="shared" si="10"/>
        <v>49715</v>
      </c>
    </row>
    <row r="20" spans="1:38" x14ac:dyDescent="0.2">
      <c r="B20" s="150">
        <v>1995</v>
      </c>
      <c r="C20" s="150">
        <v>1996</v>
      </c>
      <c r="D20" s="150">
        <v>1997</v>
      </c>
      <c r="E20" s="150">
        <v>1998</v>
      </c>
      <c r="F20" s="150">
        <v>1999</v>
      </c>
      <c r="G20" s="150">
        <v>2000</v>
      </c>
      <c r="H20" s="150">
        <v>2001</v>
      </c>
      <c r="I20" s="150">
        <v>2002</v>
      </c>
      <c r="J20" s="150">
        <v>2003</v>
      </c>
      <c r="K20" s="150">
        <v>2004</v>
      </c>
    </row>
    <row r="21" spans="1:38" x14ac:dyDescent="0.2">
      <c r="A21" t="s">
        <v>245</v>
      </c>
      <c r="B21" s="136">
        <f t="shared" ref="B21:I21" si="12">C21/(1+$T12)</f>
        <v>4184.5966776631667</v>
      </c>
      <c r="C21" s="136">
        <f t="shared" si="12"/>
        <v>4268.2886112164297</v>
      </c>
      <c r="D21" s="136">
        <f t="shared" si="12"/>
        <v>4353.6543834407585</v>
      </c>
      <c r="E21" s="136">
        <f t="shared" si="12"/>
        <v>4440.7274711095733</v>
      </c>
      <c r="F21" s="136">
        <f t="shared" si="12"/>
        <v>4529.542020531765</v>
      </c>
      <c r="G21" s="136">
        <f t="shared" si="12"/>
        <v>4620.1328609424008</v>
      </c>
      <c r="H21" s="136">
        <f t="shared" si="12"/>
        <v>4712.5355181612485</v>
      </c>
      <c r="I21" s="136">
        <f t="shared" si="12"/>
        <v>4806.7862285244737</v>
      </c>
      <c r="J21" s="136">
        <f>K21/(1+$T12)</f>
        <v>4902.9219530949631</v>
      </c>
      <c r="K21" s="136">
        <f t="shared" ref="K21:K26" si="13">B12/(1+$T12)</f>
        <v>5000.9803921568628</v>
      </c>
    </row>
    <row r="22" spans="1:38" x14ac:dyDescent="0.2">
      <c r="A22" t="s">
        <v>246</v>
      </c>
      <c r="B22" s="136">
        <f t="shared" ref="B22:J22" si="14">C22/(1+$T13)</f>
        <v>64772.685559811936</v>
      </c>
      <c r="C22" s="136">
        <f t="shared" si="14"/>
        <v>63477.231848615695</v>
      </c>
      <c r="D22" s="136">
        <f t="shared" si="14"/>
        <v>62207.687211643381</v>
      </c>
      <c r="E22" s="136">
        <f t="shared" si="14"/>
        <v>60963.533467410511</v>
      </c>
      <c r="F22" s="136">
        <f t="shared" si="14"/>
        <v>59744.2627980623</v>
      </c>
      <c r="G22" s="136">
        <f t="shared" si="14"/>
        <v>58549.37754210105</v>
      </c>
      <c r="H22" s="136">
        <f t="shared" si="14"/>
        <v>57378.389991259028</v>
      </c>
      <c r="I22" s="136">
        <f t="shared" si="14"/>
        <v>56230.822191433843</v>
      </c>
      <c r="J22" s="136">
        <f t="shared" si="14"/>
        <v>55106.205747605163</v>
      </c>
      <c r="K22" s="136">
        <f t="shared" si="13"/>
        <v>54004.081632653062</v>
      </c>
    </row>
    <row r="23" spans="1:38" x14ac:dyDescent="0.2">
      <c r="A23" t="s">
        <v>247</v>
      </c>
      <c r="B23" s="136">
        <f t="shared" ref="B23:J23" si="15">C23/(1+$T14)</f>
        <v>2927.6638153659637</v>
      </c>
      <c r="C23" s="136">
        <f t="shared" si="15"/>
        <v>3103.3236442879215</v>
      </c>
      <c r="D23" s="136">
        <f t="shared" si="15"/>
        <v>3289.5230629451971</v>
      </c>
      <c r="E23" s="136">
        <f t="shared" si="15"/>
        <v>3486.8944467219089</v>
      </c>
      <c r="F23" s="136">
        <f t="shared" si="15"/>
        <v>3696.1081135252239</v>
      </c>
      <c r="G23" s="136">
        <f t="shared" si="15"/>
        <v>3917.8746003367373</v>
      </c>
      <c r="H23" s="136">
        <f t="shared" si="15"/>
        <v>4152.9470763569416</v>
      </c>
      <c r="I23" s="136">
        <f t="shared" si="15"/>
        <v>4402.123900938358</v>
      </c>
      <c r="J23" s="136">
        <f t="shared" si="15"/>
        <v>4666.2513349946594</v>
      </c>
      <c r="K23" s="136">
        <f t="shared" si="13"/>
        <v>4946.2264150943392</v>
      </c>
    </row>
    <row r="24" spans="1:38" x14ac:dyDescent="0.2">
      <c r="A24" t="s">
        <v>248</v>
      </c>
      <c r="B24" s="136">
        <f t="shared" ref="B24:J24" si="16">C24/(1+$T15)</f>
        <v>554.34996659805995</v>
      </c>
      <c r="C24" s="136">
        <f t="shared" si="16"/>
        <v>570.98046559600175</v>
      </c>
      <c r="D24" s="136">
        <f t="shared" si="16"/>
        <v>588.1098795638818</v>
      </c>
      <c r="E24" s="136">
        <f t="shared" si="16"/>
        <v>605.75317595079832</v>
      </c>
      <c r="F24" s="136">
        <f t="shared" si="16"/>
        <v>623.92577122932232</v>
      </c>
      <c r="G24" s="136">
        <f t="shared" si="16"/>
        <v>642.64354436620204</v>
      </c>
      <c r="H24" s="136">
        <f t="shared" si="16"/>
        <v>661.9228506971881</v>
      </c>
      <c r="I24" s="136">
        <f t="shared" si="16"/>
        <v>681.78053621810375</v>
      </c>
      <c r="J24" s="136">
        <f t="shared" si="16"/>
        <v>702.23395230464689</v>
      </c>
      <c r="K24" s="136">
        <f t="shared" si="13"/>
        <v>723.30097087378635</v>
      </c>
    </row>
    <row r="25" spans="1:38" x14ac:dyDescent="0.2">
      <c r="A25" t="s">
        <v>249</v>
      </c>
      <c r="B25" s="136">
        <f t="shared" ref="B25:J25" si="17">C25/(1+$T16)</f>
        <v>997.46313073930003</v>
      </c>
      <c r="C25" s="136">
        <f t="shared" si="17"/>
        <v>977.51386812451403</v>
      </c>
      <c r="D25" s="136">
        <f t="shared" si="17"/>
        <v>957.96359076202373</v>
      </c>
      <c r="E25" s="136">
        <f t="shared" si="17"/>
        <v>938.80431894678327</v>
      </c>
      <c r="F25" s="136">
        <f t="shared" si="17"/>
        <v>920.02823256784757</v>
      </c>
      <c r="G25" s="136">
        <f t="shared" si="17"/>
        <v>901.62766791649062</v>
      </c>
      <c r="H25" s="136">
        <f t="shared" si="17"/>
        <v>883.59511455816084</v>
      </c>
      <c r="I25" s="136">
        <f t="shared" si="17"/>
        <v>865.92321226699767</v>
      </c>
      <c r="J25" s="136">
        <f t="shared" si="17"/>
        <v>848.60474802165766</v>
      </c>
      <c r="K25" s="136">
        <f t="shared" si="13"/>
        <v>831.63265306122446</v>
      </c>
    </row>
    <row r="26" spans="1:38" x14ac:dyDescent="0.2">
      <c r="A26" t="s">
        <v>250</v>
      </c>
      <c r="B26" s="136">
        <f t="shared" ref="B26:J26" si="18">C26/(1+$T17)</f>
        <v>3685.9897405780584</v>
      </c>
      <c r="C26" s="136">
        <f t="shared" si="18"/>
        <v>2653.9126132162019</v>
      </c>
      <c r="D26" s="136">
        <f t="shared" si="18"/>
        <v>1910.8170815156652</v>
      </c>
      <c r="E26" s="136">
        <f t="shared" si="18"/>
        <v>1375.7882986912789</v>
      </c>
      <c r="F26" s="136">
        <f t="shared" si="18"/>
        <v>990.56757505772077</v>
      </c>
      <c r="G26" s="136">
        <f t="shared" si="18"/>
        <v>713.20865404155893</v>
      </c>
      <c r="H26" s="136">
        <f t="shared" si="18"/>
        <v>513.51023090992237</v>
      </c>
      <c r="I26" s="136">
        <f t="shared" si="18"/>
        <v>369.72736625514409</v>
      </c>
      <c r="J26" s="136">
        <f t="shared" si="18"/>
        <v>266.20370370370375</v>
      </c>
      <c r="K26" s="136">
        <f t="shared" si="13"/>
        <v>191.66666666666669</v>
      </c>
    </row>
    <row r="27" spans="1:38" x14ac:dyDescent="0.2">
      <c r="A27" t="s">
        <v>255</v>
      </c>
      <c r="B27" s="136">
        <f>SUM(B21:B26)</f>
        <v>77122.748890756484</v>
      </c>
      <c r="C27" s="136">
        <f t="shared" ref="C27:K27" si="19">SUM(C21:C26)</f>
        <v>75051.251051056781</v>
      </c>
      <c r="D27" s="136">
        <f t="shared" si="19"/>
        <v>73307.755209870913</v>
      </c>
      <c r="E27" s="136">
        <f t="shared" si="19"/>
        <v>71811.501178830847</v>
      </c>
      <c r="F27" s="136">
        <f t="shared" si="19"/>
        <v>70504.43451097417</v>
      </c>
      <c r="G27" s="136">
        <f t="shared" si="19"/>
        <v>69344.864869704441</v>
      </c>
      <c r="H27" s="136">
        <f t="shared" si="19"/>
        <v>68302.900781942488</v>
      </c>
      <c r="I27" s="136">
        <f t="shared" si="19"/>
        <v>67357.163435636918</v>
      </c>
      <c r="J27" s="136">
        <f t="shared" si="19"/>
        <v>66492.4214397248</v>
      </c>
      <c r="K27" s="136">
        <f t="shared" si="19"/>
        <v>65697.888730505947</v>
      </c>
    </row>
    <row r="29" spans="1:38" s="59" customFormat="1" x14ac:dyDescent="0.2">
      <c r="B29" s="152">
        <v>2014</v>
      </c>
      <c r="C29" s="152">
        <v>2015</v>
      </c>
      <c r="D29" s="152">
        <v>2016</v>
      </c>
      <c r="E29" s="152">
        <v>2017</v>
      </c>
      <c r="F29" s="152">
        <v>2018</v>
      </c>
      <c r="G29" s="152">
        <v>2019</v>
      </c>
      <c r="H29" s="152">
        <v>2020</v>
      </c>
      <c r="I29" s="152">
        <v>2021</v>
      </c>
      <c r="J29" s="152">
        <v>2022</v>
      </c>
      <c r="K29" s="152">
        <v>2023</v>
      </c>
      <c r="L29" s="152">
        <v>2024</v>
      </c>
      <c r="M29" s="152">
        <v>2025</v>
      </c>
      <c r="N29" s="152">
        <v>2026</v>
      </c>
      <c r="O29" s="152">
        <v>2027</v>
      </c>
      <c r="P29" s="152">
        <v>2028</v>
      </c>
      <c r="Q29" s="152">
        <v>2029</v>
      </c>
      <c r="R29" s="152">
        <v>2030</v>
      </c>
      <c r="S29" s="152">
        <v>2031</v>
      </c>
      <c r="T29" s="152">
        <v>2032</v>
      </c>
      <c r="U29" s="152">
        <v>2033</v>
      </c>
      <c r="V29" s="152">
        <v>2034</v>
      </c>
      <c r="W29" s="152">
        <v>2035</v>
      </c>
      <c r="X29" s="152">
        <v>2036</v>
      </c>
      <c r="Y29" s="152">
        <v>2037</v>
      </c>
      <c r="Z29" s="152">
        <v>2038</v>
      </c>
      <c r="AA29" s="152">
        <v>2039</v>
      </c>
      <c r="AB29" s="152">
        <v>2040</v>
      </c>
      <c r="AC29" s="152">
        <v>2041</v>
      </c>
      <c r="AD29" s="152">
        <v>2042</v>
      </c>
      <c r="AE29" s="152">
        <v>2043</v>
      </c>
      <c r="AF29" s="152">
        <v>2044</v>
      </c>
      <c r="AG29" s="152">
        <v>2045</v>
      </c>
      <c r="AH29" s="152">
        <v>2046</v>
      </c>
      <c r="AI29" s="152">
        <v>2047</v>
      </c>
      <c r="AJ29" s="152">
        <v>2048</v>
      </c>
      <c r="AK29" s="152">
        <v>2049</v>
      </c>
      <c r="AL29" s="152">
        <v>2050</v>
      </c>
    </row>
    <row r="30" spans="1:38" x14ac:dyDescent="0.2">
      <c r="A30" t="s">
        <v>245</v>
      </c>
      <c r="B30" s="146">
        <f t="shared" ref="B30:B35" si="20">(J12*$T12)+J12</f>
        <v>3815.82</v>
      </c>
      <c r="C30" s="136">
        <f>(B30*$T12)+B30</f>
        <v>3892.1364000000003</v>
      </c>
      <c r="D30" s="136">
        <f t="shared" ref="D30:AL30" si="21">(C30*$T12)+C30</f>
        <v>3969.9791280000004</v>
      </c>
      <c r="E30" s="136">
        <f t="shared" si="21"/>
        <v>4049.3787105600004</v>
      </c>
      <c r="F30" s="136">
        <f t="shared" si="21"/>
        <v>4130.3662847712003</v>
      </c>
      <c r="G30" s="136">
        <f t="shared" si="21"/>
        <v>4212.9736104666245</v>
      </c>
      <c r="H30" s="136">
        <f t="shared" si="21"/>
        <v>4297.2330826759571</v>
      </c>
      <c r="I30" s="136">
        <f t="shared" si="21"/>
        <v>4383.1777443294759</v>
      </c>
      <c r="J30" s="136">
        <f t="shared" si="21"/>
        <v>4470.8412992160656</v>
      </c>
      <c r="K30" s="136">
        <f t="shared" si="21"/>
        <v>4560.2581252003865</v>
      </c>
      <c r="L30" s="136">
        <f t="shared" si="21"/>
        <v>4651.4632877043941</v>
      </c>
      <c r="M30" s="136">
        <f t="shared" si="21"/>
        <v>4744.4925534584818</v>
      </c>
      <c r="N30" s="136">
        <f t="shared" si="21"/>
        <v>4839.3824045276515</v>
      </c>
      <c r="O30" s="136">
        <f t="shared" si="21"/>
        <v>4936.1700526182049</v>
      </c>
      <c r="P30" s="136">
        <f t="shared" si="21"/>
        <v>5034.8934536705692</v>
      </c>
      <c r="Q30" s="136">
        <f t="shared" si="21"/>
        <v>5135.5913227439805</v>
      </c>
      <c r="R30" s="136">
        <f t="shared" si="21"/>
        <v>5238.3031491988604</v>
      </c>
      <c r="S30" s="136">
        <f t="shared" si="21"/>
        <v>5343.0692121828379</v>
      </c>
      <c r="T30" s="136">
        <f t="shared" si="21"/>
        <v>5449.930596426495</v>
      </c>
      <c r="U30" s="136">
        <f t="shared" si="21"/>
        <v>5558.9292083550245</v>
      </c>
      <c r="V30" s="136">
        <f t="shared" si="21"/>
        <v>5670.1077925221252</v>
      </c>
      <c r="W30" s="136">
        <f t="shared" si="21"/>
        <v>5783.509948372568</v>
      </c>
      <c r="X30" s="136">
        <f t="shared" si="21"/>
        <v>5899.1801473400192</v>
      </c>
      <c r="Y30" s="136">
        <f t="shared" si="21"/>
        <v>6017.1637502868198</v>
      </c>
      <c r="Z30" s="136">
        <f t="shared" si="21"/>
        <v>6137.5070252925561</v>
      </c>
      <c r="AA30" s="136">
        <f t="shared" si="21"/>
        <v>6260.2571657984072</v>
      </c>
      <c r="AB30" s="136">
        <f t="shared" si="21"/>
        <v>6385.4623091143749</v>
      </c>
      <c r="AC30" s="136">
        <f t="shared" si="21"/>
        <v>6513.1715552966625</v>
      </c>
      <c r="AD30" s="136">
        <f t="shared" si="21"/>
        <v>6643.4349864025953</v>
      </c>
      <c r="AE30" s="136">
        <f t="shared" si="21"/>
        <v>6776.3036861306473</v>
      </c>
      <c r="AF30" s="136">
        <f t="shared" si="21"/>
        <v>6911.8297598532599</v>
      </c>
      <c r="AG30" s="136">
        <f t="shared" si="21"/>
        <v>7050.066355050325</v>
      </c>
      <c r="AH30" s="136">
        <f t="shared" si="21"/>
        <v>7191.0676821513316</v>
      </c>
      <c r="AI30" s="136">
        <f t="shared" si="21"/>
        <v>7334.8890357943583</v>
      </c>
      <c r="AJ30" s="136">
        <f t="shared" si="21"/>
        <v>7481.5868165102456</v>
      </c>
      <c r="AK30" s="136">
        <f t="shared" si="21"/>
        <v>7631.2185528404507</v>
      </c>
      <c r="AL30" s="136">
        <f t="shared" si="21"/>
        <v>7783.8429238972594</v>
      </c>
    </row>
    <row r="31" spans="1:38" x14ac:dyDescent="0.2">
      <c r="A31" t="s">
        <v>246</v>
      </c>
      <c r="B31" s="136">
        <f t="shared" si="20"/>
        <v>37284.1</v>
      </c>
      <c r="C31" s="136">
        <f t="shared" ref="C31:AL31" si="22">(B31*$T13)+B31</f>
        <v>36538.417999999998</v>
      </c>
      <c r="D31" s="136">
        <f t="shared" si="22"/>
        <v>35807.649639999996</v>
      </c>
      <c r="E31" s="136">
        <f t="shared" si="22"/>
        <v>35091.496647199994</v>
      </c>
      <c r="F31" s="136">
        <f t="shared" si="22"/>
        <v>34389.666714255996</v>
      </c>
      <c r="G31" s="136">
        <f t="shared" si="22"/>
        <v>33701.873379970879</v>
      </c>
      <c r="H31" s="136">
        <f t="shared" si="22"/>
        <v>33027.835912371462</v>
      </c>
      <c r="I31" s="136">
        <f t="shared" si="22"/>
        <v>32367.279194124032</v>
      </c>
      <c r="J31" s="136">
        <f t="shared" si="22"/>
        <v>31719.933610241551</v>
      </c>
      <c r="K31" s="136">
        <f t="shared" si="22"/>
        <v>31085.534938036719</v>
      </c>
      <c r="L31" s="136">
        <f t="shared" si="22"/>
        <v>30463.824239275986</v>
      </c>
      <c r="M31" s="136">
        <f t="shared" si="22"/>
        <v>29854.547754490464</v>
      </c>
      <c r="N31" s="136">
        <f t="shared" si="22"/>
        <v>29257.456799400654</v>
      </c>
      <c r="O31" s="136">
        <f t="shared" si="22"/>
        <v>28672.307663412641</v>
      </c>
      <c r="P31" s="136">
        <f t="shared" si="22"/>
        <v>28098.861510144387</v>
      </c>
      <c r="Q31" s="136">
        <f t="shared" si="22"/>
        <v>27536.8842799415</v>
      </c>
      <c r="R31" s="136">
        <f t="shared" si="22"/>
        <v>26986.14659434267</v>
      </c>
      <c r="S31" s="136">
        <f t="shared" si="22"/>
        <v>26446.423662455818</v>
      </c>
      <c r="T31" s="136">
        <f t="shared" si="22"/>
        <v>25917.4951892067</v>
      </c>
      <c r="U31" s="136">
        <f t="shared" si="22"/>
        <v>25399.145285422564</v>
      </c>
      <c r="V31" s="136">
        <f t="shared" si="22"/>
        <v>24891.162379714115</v>
      </c>
      <c r="W31" s="136">
        <f t="shared" si="22"/>
        <v>24393.339132119832</v>
      </c>
      <c r="X31" s="136">
        <f t="shared" si="22"/>
        <v>23905.472349477437</v>
      </c>
      <c r="Y31" s="136">
        <f t="shared" si="22"/>
        <v>23427.36290248789</v>
      </c>
      <c r="Z31" s="136">
        <f t="shared" si="22"/>
        <v>22958.815644438131</v>
      </c>
      <c r="AA31" s="136">
        <f t="shared" si="22"/>
        <v>22499.63933154937</v>
      </c>
      <c r="AB31" s="136">
        <f t="shared" si="22"/>
        <v>22049.646544918382</v>
      </c>
      <c r="AC31" s="136">
        <f t="shared" si="22"/>
        <v>21608.653614020015</v>
      </c>
      <c r="AD31" s="136">
        <f t="shared" si="22"/>
        <v>21176.480541739616</v>
      </c>
      <c r="AE31" s="136">
        <f t="shared" si="22"/>
        <v>20752.950930904823</v>
      </c>
      <c r="AF31" s="136">
        <f t="shared" si="22"/>
        <v>20337.891912286726</v>
      </c>
      <c r="AG31" s="136">
        <f t="shared" si="22"/>
        <v>19931.134074040991</v>
      </c>
      <c r="AH31" s="136">
        <f t="shared" si="22"/>
        <v>19532.511392560169</v>
      </c>
      <c r="AI31" s="136">
        <f t="shared" si="22"/>
        <v>19141.861164708967</v>
      </c>
      <c r="AJ31" s="136">
        <f t="shared" si="22"/>
        <v>18759.023941414787</v>
      </c>
      <c r="AK31" s="136">
        <f t="shared" si="22"/>
        <v>18383.84346258649</v>
      </c>
      <c r="AL31" s="136">
        <f t="shared" si="22"/>
        <v>18016.166593334761</v>
      </c>
    </row>
    <row r="32" spans="1:38" x14ac:dyDescent="0.2">
      <c r="A32" t="s">
        <v>247</v>
      </c>
      <c r="B32" s="136">
        <f t="shared" si="20"/>
        <v>7348.98</v>
      </c>
      <c r="C32" s="136">
        <f t="shared" ref="C32:AL32" si="23">(B32*$T14)+B32</f>
        <v>7789.9187999999995</v>
      </c>
      <c r="D32" s="136">
        <f t="shared" si="23"/>
        <v>8257.3139279999996</v>
      </c>
      <c r="E32" s="136">
        <f t="shared" si="23"/>
        <v>8752.7527636799987</v>
      </c>
      <c r="F32" s="136">
        <f t="shared" si="23"/>
        <v>9277.917929500798</v>
      </c>
      <c r="G32" s="136">
        <f t="shared" si="23"/>
        <v>9834.5930052708463</v>
      </c>
      <c r="H32" s="136">
        <f t="shared" si="23"/>
        <v>10424.668585587096</v>
      </c>
      <c r="I32" s="136">
        <f t="shared" si="23"/>
        <v>11050.148700722322</v>
      </c>
      <c r="J32" s="136">
        <f t="shared" si="23"/>
        <v>11713.157622765662</v>
      </c>
      <c r="K32" s="136">
        <f t="shared" si="23"/>
        <v>12415.947080131602</v>
      </c>
      <c r="L32" s="136">
        <f t="shared" si="23"/>
        <v>13160.903904939498</v>
      </c>
      <c r="M32" s="136">
        <f t="shared" si="23"/>
        <v>13950.558139235867</v>
      </c>
      <c r="N32" s="136">
        <f t="shared" si="23"/>
        <v>14787.59162759002</v>
      </c>
      <c r="O32" s="136">
        <f t="shared" si="23"/>
        <v>15674.847125245422</v>
      </c>
      <c r="P32" s="136">
        <f t="shared" si="23"/>
        <v>16615.337952760146</v>
      </c>
      <c r="Q32" s="136">
        <f t="shared" si="23"/>
        <v>17612.258229925756</v>
      </c>
      <c r="R32" s="136">
        <f t="shared" si="23"/>
        <v>18668.993723721302</v>
      </c>
      <c r="S32" s="136">
        <f t="shared" si="23"/>
        <v>19789.13334714458</v>
      </c>
      <c r="T32" s="136">
        <f t="shared" si="23"/>
        <v>20976.481347973255</v>
      </c>
      <c r="U32" s="136">
        <f t="shared" si="23"/>
        <v>22235.070228851651</v>
      </c>
      <c r="V32" s="136">
        <f t="shared" si="23"/>
        <v>23569.174442582749</v>
      </c>
      <c r="W32" s="136">
        <f t="shared" si="23"/>
        <v>24983.324909137715</v>
      </c>
      <c r="X32" s="136">
        <f t="shared" si="23"/>
        <v>26482.324403685976</v>
      </c>
      <c r="Y32" s="136">
        <f t="shared" si="23"/>
        <v>28071.263867907135</v>
      </c>
      <c r="Z32" s="136">
        <f t="shared" si="23"/>
        <v>29755.539699981564</v>
      </c>
      <c r="AA32" s="136">
        <f t="shared" si="23"/>
        <v>31540.872081980458</v>
      </c>
      <c r="AB32" s="136">
        <f t="shared" si="23"/>
        <v>33433.324406899286</v>
      </c>
      <c r="AC32" s="136">
        <f t="shared" si="23"/>
        <v>35439.323871313245</v>
      </c>
      <c r="AD32" s="136">
        <f t="shared" si="23"/>
        <v>37565.683303592043</v>
      </c>
      <c r="AE32" s="136">
        <f t="shared" si="23"/>
        <v>39819.624301807562</v>
      </c>
      <c r="AF32" s="136">
        <f t="shared" si="23"/>
        <v>42208.801759916016</v>
      </c>
      <c r="AG32" s="136">
        <f t="shared" si="23"/>
        <v>44741.329865510976</v>
      </c>
      <c r="AH32" s="136">
        <f t="shared" si="23"/>
        <v>47425.809657441634</v>
      </c>
      <c r="AI32" s="136">
        <f t="shared" si="23"/>
        <v>50271.358236888133</v>
      </c>
      <c r="AJ32" s="136">
        <f t="shared" si="23"/>
        <v>53287.639731101423</v>
      </c>
      <c r="AK32" s="136">
        <f t="shared" si="23"/>
        <v>56484.898114967509</v>
      </c>
      <c r="AL32" s="136">
        <f t="shared" si="23"/>
        <v>59873.992001865561</v>
      </c>
    </row>
    <row r="33" spans="1:38" x14ac:dyDescent="0.2">
      <c r="A33" t="s">
        <v>248</v>
      </c>
      <c r="B33" s="136">
        <f t="shared" si="20"/>
        <v>738.51</v>
      </c>
      <c r="C33" s="136">
        <f t="shared" ref="C33:AL33" si="24">(B33*$T15)+B33</f>
        <v>760.6653</v>
      </c>
      <c r="D33" s="136">
        <f t="shared" si="24"/>
        <v>783.48525900000004</v>
      </c>
      <c r="E33" s="136">
        <f t="shared" si="24"/>
        <v>806.98981677000006</v>
      </c>
      <c r="F33" s="136">
        <f t="shared" si="24"/>
        <v>831.19951127310003</v>
      </c>
      <c r="G33" s="136">
        <f t="shared" si="24"/>
        <v>856.13549661129298</v>
      </c>
      <c r="H33" s="136">
        <f t="shared" si="24"/>
        <v>881.81956150963174</v>
      </c>
      <c r="I33" s="136">
        <f t="shared" si="24"/>
        <v>908.27414835492073</v>
      </c>
      <c r="J33" s="136">
        <f t="shared" si="24"/>
        <v>935.52237280556835</v>
      </c>
      <c r="K33" s="136">
        <f t="shared" si="24"/>
        <v>963.58804398973541</v>
      </c>
      <c r="L33" s="136">
        <f t="shared" si="24"/>
        <v>992.49568530942747</v>
      </c>
      <c r="M33" s="136">
        <f t="shared" si="24"/>
        <v>1022.2705558687103</v>
      </c>
      <c r="N33" s="136">
        <f t="shared" si="24"/>
        <v>1052.9386725447716</v>
      </c>
      <c r="O33" s="136">
        <f t="shared" si="24"/>
        <v>1084.5268327211147</v>
      </c>
      <c r="P33" s="136">
        <f t="shared" si="24"/>
        <v>1117.0626377027481</v>
      </c>
      <c r="Q33" s="136">
        <f t="shared" si="24"/>
        <v>1150.5745168338306</v>
      </c>
      <c r="R33" s="136">
        <f t="shared" si="24"/>
        <v>1185.0917523388455</v>
      </c>
      <c r="S33" s="136">
        <f t="shared" si="24"/>
        <v>1220.6445049090109</v>
      </c>
      <c r="T33" s="136">
        <f t="shared" si="24"/>
        <v>1257.2638400562812</v>
      </c>
      <c r="U33" s="136">
        <f t="shared" si="24"/>
        <v>1294.9817552579696</v>
      </c>
      <c r="V33" s="136">
        <f t="shared" si="24"/>
        <v>1333.8312079157085</v>
      </c>
      <c r="W33" s="136">
        <f t="shared" si="24"/>
        <v>1373.8461441531797</v>
      </c>
      <c r="X33" s="136">
        <f t="shared" si="24"/>
        <v>1415.061528477775</v>
      </c>
      <c r="Y33" s="136">
        <f t="shared" si="24"/>
        <v>1457.5133743321082</v>
      </c>
      <c r="Z33" s="136">
        <f t="shared" si="24"/>
        <v>1501.2387755620714</v>
      </c>
      <c r="AA33" s="136">
        <f t="shared" si="24"/>
        <v>1546.2759388289335</v>
      </c>
      <c r="AB33" s="136">
        <f t="shared" si="24"/>
        <v>1592.6642169938016</v>
      </c>
      <c r="AC33" s="136">
        <f t="shared" si="24"/>
        <v>1640.4441435036156</v>
      </c>
      <c r="AD33" s="136">
        <f t="shared" si="24"/>
        <v>1689.657467808724</v>
      </c>
      <c r="AE33" s="136">
        <f t="shared" si="24"/>
        <v>1740.3471918429857</v>
      </c>
      <c r="AF33" s="136">
        <f t="shared" si="24"/>
        <v>1792.5576075982754</v>
      </c>
      <c r="AG33" s="136">
        <f t="shared" si="24"/>
        <v>1846.3343358262237</v>
      </c>
      <c r="AH33" s="136">
        <f t="shared" si="24"/>
        <v>1901.7243659010103</v>
      </c>
      <c r="AI33" s="136">
        <f t="shared" si="24"/>
        <v>1958.7760968780406</v>
      </c>
      <c r="AJ33" s="136">
        <f t="shared" si="24"/>
        <v>2017.5393797843817</v>
      </c>
      <c r="AK33" s="136">
        <f t="shared" si="24"/>
        <v>2078.065561177913</v>
      </c>
      <c r="AL33" s="136">
        <f t="shared" si="24"/>
        <v>2140.4075280132502</v>
      </c>
    </row>
    <row r="34" spans="1:38" x14ac:dyDescent="0.2">
      <c r="A34" t="s">
        <v>249</v>
      </c>
      <c r="B34" s="136">
        <f t="shared" si="20"/>
        <v>273.42</v>
      </c>
      <c r="C34" s="136">
        <f t="shared" ref="C34:AL34" si="25">(B34*$T16)+B34</f>
        <v>267.95160000000004</v>
      </c>
      <c r="D34" s="136">
        <f t="shared" si="25"/>
        <v>262.59256800000003</v>
      </c>
      <c r="E34" s="136">
        <f t="shared" si="25"/>
        <v>257.34071664000004</v>
      </c>
      <c r="F34" s="136">
        <f t="shared" si="25"/>
        <v>252.19390230720003</v>
      </c>
      <c r="G34" s="136">
        <f t="shared" si="25"/>
        <v>247.15002426105605</v>
      </c>
      <c r="H34" s="136">
        <f t="shared" si="25"/>
        <v>242.20702377583493</v>
      </c>
      <c r="I34" s="136">
        <f t="shared" si="25"/>
        <v>237.36288330031823</v>
      </c>
      <c r="J34" s="136">
        <f t="shared" si="25"/>
        <v>232.61562563431187</v>
      </c>
      <c r="K34" s="136">
        <f t="shared" si="25"/>
        <v>227.96331312162562</v>
      </c>
      <c r="L34" s="136">
        <f t="shared" si="25"/>
        <v>223.4040468591931</v>
      </c>
      <c r="M34" s="136">
        <f t="shared" si="25"/>
        <v>218.93596592200925</v>
      </c>
      <c r="N34" s="136">
        <f t="shared" si="25"/>
        <v>214.55724660356907</v>
      </c>
      <c r="O34" s="136">
        <f t="shared" si="25"/>
        <v>210.26610167149769</v>
      </c>
      <c r="P34" s="146">
        <f>(O34*$T16)+O34</f>
        <v>206.06077963806774</v>
      </c>
      <c r="Q34" s="136">
        <f t="shared" si="25"/>
        <v>201.93956404530638</v>
      </c>
      <c r="R34" s="136">
        <f t="shared" si="25"/>
        <v>197.90077276440024</v>
      </c>
      <c r="S34" s="136">
        <f t="shared" si="25"/>
        <v>193.94275730911224</v>
      </c>
      <c r="T34" s="136">
        <f t="shared" si="25"/>
        <v>190.06390216292999</v>
      </c>
      <c r="U34" s="136">
        <f t="shared" si="25"/>
        <v>186.26262411967139</v>
      </c>
      <c r="V34" s="136">
        <f t="shared" si="25"/>
        <v>182.53737163727797</v>
      </c>
      <c r="W34" s="136">
        <f t="shared" si="25"/>
        <v>178.88662420453241</v>
      </c>
      <c r="X34" s="136">
        <f t="shared" si="25"/>
        <v>175.30889172044175</v>
      </c>
      <c r="Y34" s="136">
        <f t="shared" si="25"/>
        <v>171.8027138860329</v>
      </c>
      <c r="Z34" s="136">
        <f t="shared" si="25"/>
        <v>168.36665960831223</v>
      </c>
      <c r="AA34" s="136">
        <f t="shared" si="25"/>
        <v>164.99932641614598</v>
      </c>
      <c r="AB34" s="136">
        <f t="shared" si="25"/>
        <v>161.69933988782304</v>
      </c>
      <c r="AC34" s="136">
        <f t="shared" si="25"/>
        <v>158.46535309006657</v>
      </c>
      <c r="AD34" s="136">
        <f t="shared" si="25"/>
        <v>155.29604602826524</v>
      </c>
      <c r="AE34" s="136">
        <f t="shared" si="25"/>
        <v>152.19012510769994</v>
      </c>
      <c r="AF34" s="136">
        <f t="shared" si="25"/>
        <v>149.14632260554595</v>
      </c>
      <c r="AG34" s="136">
        <f t="shared" si="25"/>
        <v>146.16339615343503</v>
      </c>
      <c r="AH34" s="136">
        <f t="shared" si="25"/>
        <v>143.24012823036634</v>
      </c>
      <c r="AI34" s="136">
        <f t="shared" si="25"/>
        <v>140.37532566575902</v>
      </c>
      <c r="AJ34" s="136">
        <f t="shared" si="25"/>
        <v>137.56781915244383</v>
      </c>
      <c r="AK34" s="136">
        <f t="shared" si="25"/>
        <v>134.81646276939495</v>
      </c>
      <c r="AL34" s="136">
        <f t="shared" si="25"/>
        <v>132.12013351400705</v>
      </c>
    </row>
    <row r="35" spans="1:38" x14ac:dyDescent="0.2">
      <c r="A35" t="s">
        <v>250</v>
      </c>
      <c r="B35" s="136">
        <f t="shared" si="20"/>
        <v>0</v>
      </c>
      <c r="C35" s="136">
        <f t="shared" ref="C35:AL35" si="26">(B35*$T17)+B35</f>
        <v>0</v>
      </c>
      <c r="D35" s="136">
        <f t="shared" si="26"/>
        <v>0</v>
      </c>
      <c r="E35" s="136">
        <f t="shared" si="26"/>
        <v>0</v>
      </c>
      <c r="F35" s="136">
        <f t="shared" si="26"/>
        <v>0</v>
      </c>
      <c r="G35" s="136">
        <f t="shared" si="26"/>
        <v>0</v>
      </c>
      <c r="H35" s="136">
        <f t="shared" si="26"/>
        <v>0</v>
      </c>
      <c r="I35" s="136">
        <f t="shared" si="26"/>
        <v>0</v>
      </c>
      <c r="J35" s="136">
        <f t="shared" si="26"/>
        <v>0</v>
      </c>
      <c r="K35" s="136">
        <f t="shared" si="26"/>
        <v>0</v>
      </c>
      <c r="L35" s="136">
        <f t="shared" si="26"/>
        <v>0</v>
      </c>
      <c r="M35" s="136">
        <f t="shared" si="26"/>
        <v>0</v>
      </c>
      <c r="N35" s="136">
        <f t="shared" si="26"/>
        <v>0</v>
      </c>
      <c r="O35" s="136">
        <f t="shared" si="26"/>
        <v>0</v>
      </c>
      <c r="P35" s="136">
        <f t="shared" si="26"/>
        <v>0</v>
      </c>
      <c r="Q35" s="136">
        <f t="shared" si="26"/>
        <v>0</v>
      </c>
      <c r="R35" s="136">
        <f t="shared" si="26"/>
        <v>0</v>
      </c>
      <c r="S35" s="136">
        <f t="shared" si="26"/>
        <v>0</v>
      </c>
      <c r="T35" s="136">
        <f t="shared" si="26"/>
        <v>0</v>
      </c>
      <c r="U35" s="136">
        <f t="shared" si="26"/>
        <v>0</v>
      </c>
      <c r="V35" s="136">
        <f t="shared" si="26"/>
        <v>0</v>
      </c>
      <c r="W35" s="136">
        <f t="shared" si="26"/>
        <v>0</v>
      </c>
      <c r="X35" s="136">
        <f t="shared" si="26"/>
        <v>0</v>
      </c>
      <c r="Y35" s="136">
        <f t="shared" si="26"/>
        <v>0</v>
      </c>
      <c r="Z35" s="136">
        <f t="shared" si="26"/>
        <v>0</v>
      </c>
      <c r="AA35" s="136">
        <f t="shared" si="26"/>
        <v>0</v>
      </c>
      <c r="AB35" s="136">
        <f t="shared" si="26"/>
        <v>0</v>
      </c>
      <c r="AC35" s="136">
        <f t="shared" si="26"/>
        <v>0</v>
      </c>
      <c r="AD35" s="136">
        <f t="shared" si="26"/>
        <v>0</v>
      </c>
      <c r="AE35" s="136">
        <f t="shared" si="26"/>
        <v>0</v>
      </c>
      <c r="AF35" s="136">
        <f t="shared" si="26"/>
        <v>0</v>
      </c>
      <c r="AG35" s="136">
        <f t="shared" si="26"/>
        <v>0</v>
      </c>
      <c r="AH35" s="136">
        <f t="shared" si="26"/>
        <v>0</v>
      </c>
      <c r="AI35" s="136">
        <f t="shared" si="26"/>
        <v>0</v>
      </c>
      <c r="AJ35" s="136">
        <f t="shared" si="26"/>
        <v>0</v>
      </c>
      <c r="AK35" s="136">
        <f t="shared" si="26"/>
        <v>0</v>
      </c>
      <c r="AL35" s="136">
        <f t="shared" si="26"/>
        <v>0</v>
      </c>
    </row>
    <row r="36" spans="1:38" x14ac:dyDescent="0.2">
      <c r="A36" t="s">
        <v>255</v>
      </c>
      <c r="B36" s="136">
        <f>SUM(B30:B35)</f>
        <v>49460.829999999994</v>
      </c>
      <c r="C36" s="136">
        <f t="shared" ref="C36:AL36" si="27">SUM(C30:C35)</f>
        <v>49249.090100000001</v>
      </c>
      <c r="D36" s="136">
        <f t="shared" si="27"/>
        <v>49081.020522999999</v>
      </c>
      <c r="E36" s="136">
        <f t="shared" si="27"/>
        <v>48957.958654849994</v>
      </c>
      <c r="F36" s="136">
        <f t="shared" si="27"/>
        <v>48881.344342108299</v>
      </c>
      <c r="G36" s="136">
        <f t="shared" si="27"/>
        <v>48852.7255165807</v>
      </c>
      <c r="H36" s="136">
        <f t="shared" si="27"/>
        <v>48873.764165919987</v>
      </c>
      <c r="I36" s="136">
        <f t="shared" si="27"/>
        <v>48946.242670831067</v>
      </c>
      <c r="J36" s="136">
        <f t="shared" si="27"/>
        <v>49072.070530663157</v>
      </c>
      <c r="K36" s="136">
        <f t="shared" si="27"/>
        <v>49253.291500480067</v>
      </c>
      <c r="L36" s="136">
        <f t="shared" si="27"/>
        <v>49492.091164088495</v>
      </c>
      <c r="M36" s="136">
        <f t="shared" si="27"/>
        <v>49790.804968975528</v>
      </c>
      <c r="N36" s="136">
        <f t="shared" si="27"/>
        <v>50151.926750666666</v>
      </c>
      <c r="O36" s="136">
        <f t="shared" si="27"/>
        <v>50578.117775668878</v>
      </c>
      <c r="P36" s="136">
        <f t="shared" si="27"/>
        <v>51072.216333915916</v>
      </c>
      <c r="Q36" s="136">
        <f t="shared" si="27"/>
        <v>51637.247913490377</v>
      </c>
      <c r="R36" s="136">
        <f t="shared" si="27"/>
        <v>52276.435992366081</v>
      </c>
      <c r="S36" s="136">
        <f t="shared" si="27"/>
        <v>52993.21348400136</v>
      </c>
      <c r="T36" s="136">
        <f t="shared" si="27"/>
        <v>53791.234875825663</v>
      </c>
      <c r="U36" s="136">
        <f t="shared" si="27"/>
        <v>54674.389102006877</v>
      </c>
      <c r="V36" s="136">
        <f t="shared" si="27"/>
        <v>55646.813194371978</v>
      </c>
      <c r="W36" s="136">
        <f t="shared" si="27"/>
        <v>56712.906757987825</v>
      </c>
      <c r="X36" s="136">
        <f t="shared" si="27"/>
        <v>57877.34732070165</v>
      </c>
      <c r="Y36" s="136">
        <f t="shared" si="27"/>
        <v>59145.10660889998</v>
      </c>
      <c r="Z36" s="136">
        <f t="shared" si="27"/>
        <v>60521.467804882639</v>
      </c>
      <c r="AA36" s="136">
        <f t="shared" si="27"/>
        <v>62012.043844573316</v>
      </c>
      <c r="AB36" s="136">
        <f t="shared" si="27"/>
        <v>63622.796817813665</v>
      </c>
      <c r="AC36" s="136">
        <f t="shared" si="27"/>
        <v>65360.058537223609</v>
      </c>
      <c r="AD36" s="136">
        <f t="shared" si="27"/>
        <v>67230.552345571239</v>
      </c>
      <c r="AE36" s="136">
        <f t="shared" si="27"/>
        <v>69241.416235793717</v>
      </c>
      <c r="AF36" s="136">
        <f t="shared" si="27"/>
        <v>71400.227362259815</v>
      </c>
      <c r="AG36" s="136">
        <f t="shared" si="27"/>
        <v>73715.02802658196</v>
      </c>
      <c r="AH36" s="136">
        <f t="shared" si="27"/>
        <v>76194.353226284511</v>
      </c>
      <c r="AI36" s="136">
        <f t="shared" si="27"/>
        <v>78847.259859935264</v>
      </c>
      <c r="AJ36" s="136">
        <f t="shared" si="27"/>
        <v>81683.357687963289</v>
      </c>
      <c r="AK36" s="136">
        <f t="shared" si="27"/>
        <v>84712.84215434175</v>
      </c>
      <c r="AL36" s="136">
        <f t="shared" si="27"/>
        <v>87946.529180624842</v>
      </c>
    </row>
    <row r="40" spans="1:38" x14ac:dyDescent="0.2">
      <c r="A40" s="59" t="s">
        <v>283</v>
      </c>
      <c r="B40" s="59"/>
    </row>
    <row r="41" spans="1:38" x14ac:dyDescent="0.2">
      <c r="A41" s="59"/>
      <c r="B41" s="59" t="s">
        <v>280</v>
      </c>
    </row>
    <row r="42" spans="1:38" x14ac:dyDescent="0.2">
      <c r="B42" s="179">
        <v>2007</v>
      </c>
      <c r="C42" s="179">
        <v>2008</v>
      </c>
      <c r="D42" s="179">
        <v>2009</v>
      </c>
      <c r="E42" s="179">
        <v>2010</v>
      </c>
      <c r="F42" s="179">
        <v>2011</v>
      </c>
      <c r="G42" s="179">
        <v>2012</v>
      </c>
      <c r="H42" s="179">
        <v>2013</v>
      </c>
      <c r="I42" s="179">
        <v>2014</v>
      </c>
    </row>
    <row r="43" spans="1:38" ht="19" x14ac:dyDescent="0.25">
      <c r="A43" t="s">
        <v>282</v>
      </c>
      <c r="B43" s="148">
        <v>1221.8</v>
      </c>
      <c r="C43" s="148">
        <v>600</v>
      </c>
      <c r="D43" s="148">
        <v>1309.2</v>
      </c>
      <c r="E43" s="148">
        <v>9335.4000000000015</v>
      </c>
      <c r="F43" s="148">
        <v>9649.4</v>
      </c>
      <c r="G43" s="148">
        <v>11007.3</v>
      </c>
      <c r="H43" s="148">
        <v>7721.2</v>
      </c>
      <c r="I43" s="148">
        <v>3404.4</v>
      </c>
      <c r="K43" s="147">
        <f t="shared" ref="K43:R43" si="28">(C43-B43)/B43</f>
        <v>-0.50892126370928137</v>
      </c>
      <c r="L43" s="147">
        <f t="shared" si="28"/>
        <v>1.1820000000000002</v>
      </c>
      <c r="M43" s="180">
        <f t="shared" si="28"/>
        <v>6.1306141154903768</v>
      </c>
      <c r="N43" s="147">
        <f t="shared" si="28"/>
        <v>3.3635409302225736E-2</v>
      </c>
      <c r="O43" s="147">
        <f t="shared" si="28"/>
        <v>0.14072377557153809</v>
      </c>
      <c r="P43" s="147">
        <f t="shared" si="28"/>
        <v>-0.29853824280250374</v>
      </c>
      <c r="Q43" s="147">
        <f t="shared" si="28"/>
        <v>-0.55908408019478828</v>
      </c>
      <c r="R43" s="147">
        <f t="shared" si="28"/>
        <v>-1</v>
      </c>
      <c r="S43" s="178">
        <f>ROUND(AVERAGE(K43:L43,N43:R43),2)</f>
        <v>-0.14000000000000001</v>
      </c>
    </row>
    <row r="44" spans="1:38" ht="19" x14ac:dyDescent="0.25">
      <c r="H44" s="148"/>
      <c r="I44" s="148"/>
      <c r="S44" s="149"/>
    </row>
    <row r="45" spans="1:38" ht="19" x14ac:dyDescent="0.25">
      <c r="B45" s="150">
        <v>1995</v>
      </c>
      <c r="C45" s="150">
        <v>1996</v>
      </c>
      <c r="D45" s="150">
        <v>1997</v>
      </c>
      <c r="E45" s="150">
        <v>1998</v>
      </c>
      <c r="F45" s="150">
        <v>1999</v>
      </c>
      <c r="G45" s="150">
        <v>2000</v>
      </c>
      <c r="H45" s="150">
        <v>2001</v>
      </c>
      <c r="I45" s="150">
        <v>2002</v>
      </c>
      <c r="J45" s="150">
        <v>2003</v>
      </c>
      <c r="K45" s="150">
        <v>2004</v>
      </c>
      <c r="L45" s="150">
        <v>2005</v>
      </c>
      <c r="M45" s="150">
        <v>2006</v>
      </c>
      <c r="S45" s="149"/>
    </row>
    <row r="46" spans="1:38" ht="19" x14ac:dyDescent="0.25">
      <c r="B46" s="136">
        <f t="shared" ref="B46:K46" si="29">C46/(1+$S43)</f>
        <v>7464.8091004242815</v>
      </c>
      <c r="C46" s="136">
        <f t="shared" si="29"/>
        <v>6419.7358263648821</v>
      </c>
      <c r="D46" s="136">
        <f t="shared" si="29"/>
        <v>5520.9728106737984</v>
      </c>
      <c r="E46" s="136">
        <f t="shared" si="29"/>
        <v>4748.0366171794667</v>
      </c>
      <c r="F46" s="136">
        <f t="shared" si="29"/>
        <v>4083.3114907743416</v>
      </c>
      <c r="G46" s="136">
        <f t="shared" si="29"/>
        <v>3511.6478820659336</v>
      </c>
      <c r="H46" s="136">
        <f t="shared" si="29"/>
        <v>3020.0171785767029</v>
      </c>
      <c r="I46" s="136">
        <f t="shared" si="29"/>
        <v>2597.2147735759645</v>
      </c>
      <c r="J46" s="136">
        <f t="shared" si="29"/>
        <v>2233.6047052753293</v>
      </c>
      <c r="K46" s="136">
        <f t="shared" si="29"/>
        <v>1920.9000465367833</v>
      </c>
      <c r="L46" s="136">
        <f>M46/(1+$S43)</f>
        <v>1651.9740400216335</v>
      </c>
      <c r="M46" s="136">
        <f>B43/(1+$S43)</f>
        <v>1420.6976744186047</v>
      </c>
      <c r="S46" s="149"/>
    </row>
    <row r="47" spans="1:38" ht="19" x14ac:dyDescent="0.25">
      <c r="H47" s="148"/>
      <c r="I47" s="148"/>
      <c r="S47" s="149"/>
    </row>
    <row r="48" spans="1:38" x14ac:dyDescent="0.2">
      <c r="B48" s="152">
        <v>2015</v>
      </c>
      <c r="C48" s="152">
        <v>2016</v>
      </c>
      <c r="D48" s="152">
        <v>2017</v>
      </c>
      <c r="E48" s="152">
        <v>2018</v>
      </c>
      <c r="F48" s="152">
        <v>2019</v>
      </c>
      <c r="G48" s="152">
        <v>2020</v>
      </c>
      <c r="H48" s="152">
        <v>2021</v>
      </c>
      <c r="I48" s="152">
        <v>2022</v>
      </c>
      <c r="J48" s="152">
        <v>2023</v>
      </c>
      <c r="K48" s="152">
        <v>2024</v>
      </c>
      <c r="L48" s="152">
        <v>2025</v>
      </c>
      <c r="M48" s="152">
        <v>2026</v>
      </c>
      <c r="N48" s="152">
        <v>2027</v>
      </c>
      <c r="O48" s="152">
        <v>2028</v>
      </c>
      <c r="P48" s="152">
        <v>2029</v>
      </c>
      <c r="Q48" s="152">
        <v>2030</v>
      </c>
      <c r="R48" s="152">
        <v>2031</v>
      </c>
      <c r="S48" s="152">
        <v>2032</v>
      </c>
      <c r="T48" s="152">
        <v>2033</v>
      </c>
      <c r="U48" s="152">
        <v>2034</v>
      </c>
      <c r="V48" s="152">
        <v>2035</v>
      </c>
      <c r="W48" s="152">
        <v>2036</v>
      </c>
      <c r="X48" s="152">
        <v>2037</v>
      </c>
      <c r="Y48" s="152">
        <v>2038</v>
      </c>
      <c r="Z48" s="152">
        <v>2039</v>
      </c>
      <c r="AA48" s="152">
        <v>2040</v>
      </c>
      <c r="AB48" s="152">
        <v>2041</v>
      </c>
      <c r="AC48" s="152">
        <v>2042</v>
      </c>
      <c r="AD48" s="152">
        <v>2043</v>
      </c>
      <c r="AE48" s="152">
        <v>2044</v>
      </c>
      <c r="AF48" s="152">
        <v>2045</v>
      </c>
      <c r="AG48" s="152">
        <v>2046</v>
      </c>
      <c r="AH48" s="152">
        <v>2047</v>
      </c>
      <c r="AI48" s="152">
        <v>2048</v>
      </c>
      <c r="AJ48" s="152">
        <v>2049</v>
      </c>
      <c r="AK48" s="152">
        <v>2050</v>
      </c>
    </row>
    <row r="49" spans="1:37" x14ac:dyDescent="0.2">
      <c r="B49" s="146">
        <f>(I43*$S43)+I43</f>
        <v>2927.7840000000001</v>
      </c>
      <c r="C49" s="136">
        <f>(B49*$S43)+B49</f>
        <v>2517.8942400000001</v>
      </c>
      <c r="D49" s="136">
        <f t="shared" ref="D49:AK49" si="30">(C49*$S43)+C49</f>
        <v>2165.3890464000001</v>
      </c>
      <c r="E49" s="136">
        <f t="shared" si="30"/>
        <v>1862.2345799039999</v>
      </c>
      <c r="F49" s="136">
        <f t="shared" si="30"/>
        <v>1601.5217387174398</v>
      </c>
      <c r="G49" s="136">
        <f t="shared" si="30"/>
        <v>1377.3086952969982</v>
      </c>
      <c r="H49" s="136">
        <f t="shared" si="30"/>
        <v>1184.4854779554184</v>
      </c>
      <c r="I49" s="136">
        <f t="shared" si="30"/>
        <v>1018.6575110416599</v>
      </c>
      <c r="J49" s="136">
        <f t="shared" si="30"/>
        <v>876.04545949582746</v>
      </c>
      <c r="K49" s="136">
        <f t="shared" si="30"/>
        <v>753.3990951664116</v>
      </c>
      <c r="L49" s="136">
        <f t="shared" si="30"/>
        <v>647.92322184311399</v>
      </c>
      <c r="M49" s="136">
        <f t="shared" si="30"/>
        <v>557.213970785078</v>
      </c>
      <c r="N49" s="136">
        <f t="shared" si="30"/>
        <v>479.2040148751671</v>
      </c>
      <c r="O49" s="136">
        <f t="shared" si="30"/>
        <v>412.11545279264374</v>
      </c>
      <c r="P49" s="136">
        <f t="shared" si="30"/>
        <v>354.41928940167361</v>
      </c>
      <c r="Q49" s="136">
        <f t="shared" si="30"/>
        <v>304.80058888543931</v>
      </c>
      <c r="R49" s="136">
        <f t="shared" si="30"/>
        <v>262.12850644147778</v>
      </c>
      <c r="S49" s="136">
        <f t="shared" si="30"/>
        <v>225.43051553967089</v>
      </c>
      <c r="T49" s="136">
        <f t="shared" si="30"/>
        <v>193.87024336411696</v>
      </c>
      <c r="U49" s="136">
        <f t="shared" si="30"/>
        <v>166.72840929314057</v>
      </c>
      <c r="V49" s="136">
        <f t="shared" si="30"/>
        <v>143.38643199210088</v>
      </c>
      <c r="W49" s="136">
        <f t="shared" si="30"/>
        <v>123.31233151320676</v>
      </c>
      <c r="X49" s="136">
        <f t="shared" si="30"/>
        <v>106.04860510135781</v>
      </c>
      <c r="Y49" s="136">
        <f t="shared" si="30"/>
        <v>91.201800387167708</v>
      </c>
      <c r="Z49" s="136">
        <f t="shared" si="30"/>
        <v>78.433548332964222</v>
      </c>
      <c r="AA49" s="136">
        <f t="shared" si="30"/>
        <v>67.452851566349224</v>
      </c>
      <c r="AB49" s="136">
        <f t="shared" si="30"/>
        <v>58.009452347060332</v>
      </c>
      <c r="AC49" s="136">
        <f t="shared" si="30"/>
        <v>49.888129018471886</v>
      </c>
      <c r="AD49" s="136">
        <f t="shared" si="30"/>
        <v>42.903790955885825</v>
      </c>
      <c r="AE49" s="136">
        <f t="shared" si="30"/>
        <v>36.89726022206181</v>
      </c>
      <c r="AF49" s="136">
        <f t="shared" si="30"/>
        <v>31.731643790973155</v>
      </c>
      <c r="AG49" s="136">
        <f t="shared" si="30"/>
        <v>27.289213660236914</v>
      </c>
      <c r="AH49" s="136">
        <f t="shared" si="30"/>
        <v>23.468723747803747</v>
      </c>
      <c r="AI49" s="136">
        <f t="shared" si="30"/>
        <v>20.183102423111222</v>
      </c>
      <c r="AJ49" s="136">
        <f t="shared" si="30"/>
        <v>17.357468083875652</v>
      </c>
      <c r="AK49" s="136">
        <f t="shared" si="30"/>
        <v>14.927422552133061</v>
      </c>
    </row>
    <row r="50" spans="1:37" x14ac:dyDescent="0.2">
      <c r="H50" s="148"/>
      <c r="I50" s="148"/>
    </row>
    <row r="51" spans="1:37" x14ac:dyDescent="0.2">
      <c r="A51" s="59" t="s">
        <v>286</v>
      </c>
      <c r="H51" s="148"/>
      <c r="I51" s="148"/>
    </row>
    <row r="52" spans="1:37" x14ac:dyDescent="0.2">
      <c r="A52" s="179">
        <v>2004</v>
      </c>
      <c r="B52" s="181">
        <v>31822</v>
      </c>
      <c r="C52" s="31"/>
      <c r="D52" s="150">
        <v>1995</v>
      </c>
      <c r="E52" s="136">
        <f t="shared" ref="E52:E58" si="31">E53/(1+$B$75)</f>
        <v>30247.610895908816</v>
      </c>
      <c r="F52" s="31"/>
      <c r="G52" s="152">
        <v>2015</v>
      </c>
      <c r="H52" s="136">
        <f>(B62*$B$75)+B62</f>
        <v>29222.890786751668</v>
      </c>
      <c r="I52" s="148"/>
    </row>
    <row r="53" spans="1:37" x14ac:dyDescent="0.2">
      <c r="A53" s="179">
        <v>2005</v>
      </c>
      <c r="B53" s="181">
        <v>42942</v>
      </c>
      <c r="C53" s="31"/>
      <c r="D53" s="150">
        <v>1996</v>
      </c>
      <c r="E53" s="136">
        <f t="shared" si="31"/>
        <v>30418.624082760467</v>
      </c>
      <c r="F53" s="31"/>
      <c r="G53" s="152">
        <v>2016</v>
      </c>
      <c r="H53" s="136">
        <f>(H52*$B$75)+H52</f>
        <v>29388.11043664924</v>
      </c>
      <c r="I53" s="148"/>
    </row>
    <row r="54" spans="1:37" x14ac:dyDescent="0.2">
      <c r="A54" s="179">
        <v>2006</v>
      </c>
      <c r="B54" s="181">
        <v>47548</v>
      </c>
      <c r="C54" s="31"/>
      <c r="D54" s="150">
        <v>1997</v>
      </c>
      <c r="E54" s="136">
        <f t="shared" si="31"/>
        <v>30590.604139695766</v>
      </c>
      <c r="F54" s="31"/>
      <c r="G54" s="152">
        <v>2017</v>
      </c>
      <c r="H54" s="136">
        <f t="shared" ref="H54:H87" si="32">(H53*$B$75)+H53</f>
        <v>29554.264201275964</v>
      </c>
    </row>
    <row r="55" spans="1:37" x14ac:dyDescent="0.2">
      <c r="A55" s="179">
        <v>2007</v>
      </c>
      <c r="B55" s="181">
        <v>35808</v>
      </c>
      <c r="C55" s="31"/>
      <c r="D55" s="150">
        <v>1998</v>
      </c>
      <c r="E55" s="136">
        <f t="shared" si="31"/>
        <v>30763.556533180643</v>
      </c>
      <c r="F55" s="31"/>
      <c r="G55" s="152">
        <v>2018</v>
      </c>
      <c r="H55" s="136">
        <f t="shared" si="32"/>
        <v>29721.357361906357</v>
      </c>
    </row>
    <row r="56" spans="1:37" x14ac:dyDescent="0.2">
      <c r="A56" s="179">
        <v>2008</v>
      </c>
      <c r="B56" s="181">
        <v>28671.899999999998</v>
      </c>
      <c r="C56" s="31"/>
      <c r="D56" s="150">
        <v>1999</v>
      </c>
      <c r="E56" s="136">
        <f t="shared" si="31"/>
        <v>30937.486760587188</v>
      </c>
      <c r="F56" s="31"/>
      <c r="G56" s="152">
        <v>2019</v>
      </c>
      <c r="H56" s="136">
        <f t="shared" si="32"/>
        <v>29889.395229674079</v>
      </c>
    </row>
    <row r="57" spans="1:37" x14ac:dyDescent="0.2">
      <c r="A57" s="179">
        <v>2009</v>
      </c>
      <c r="B57" s="181">
        <v>30845.300000000003</v>
      </c>
      <c r="C57" s="31"/>
      <c r="D57" s="150">
        <v>2000</v>
      </c>
      <c r="E57" s="136">
        <f t="shared" si="31"/>
        <v>31112.4003503684</v>
      </c>
      <c r="F57" s="31"/>
      <c r="G57" s="152">
        <v>2020</v>
      </c>
      <c r="H57" s="136">
        <f t="shared" si="32"/>
        <v>30058.383145740743</v>
      </c>
    </row>
    <row r="58" spans="1:37" x14ac:dyDescent="0.2">
      <c r="A58" s="179">
        <v>2010</v>
      </c>
      <c r="B58" s="181">
        <v>36939.699999999997</v>
      </c>
      <c r="C58" s="31"/>
      <c r="D58" s="150">
        <v>2001</v>
      </c>
      <c r="E58" s="136">
        <f t="shared" si="31"/>
        <v>31288.302862233908</v>
      </c>
      <c r="F58" s="31"/>
      <c r="G58" s="152">
        <v>2021</v>
      </c>
      <c r="H58" s="136">
        <f t="shared" si="32"/>
        <v>30228.32648146569</v>
      </c>
    </row>
    <row r="59" spans="1:37" x14ac:dyDescent="0.2">
      <c r="A59" s="179">
        <v>2011</v>
      </c>
      <c r="B59" s="181">
        <v>34942</v>
      </c>
      <c r="C59" s="31"/>
      <c r="D59" s="150">
        <v>2002</v>
      </c>
      <c r="E59" s="136">
        <f>E60/(1+$B$75)</f>
        <v>31465.199887326686</v>
      </c>
      <c r="F59" s="31"/>
      <c r="G59" s="152">
        <v>2022</v>
      </c>
      <c r="H59" s="136">
        <f t="shared" si="32"/>
        <v>30399.230638576711</v>
      </c>
    </row>
    <row r="60" spans="1:37" x14ac:dyDescent="0.2">
      <c r="A60" s="179">
        <v>2012</v>
      </c>
      <c r="B60" s="181">
        <v>30074.199999999997</v>
      </c>
      <c r="C60" s="31"/>
      <c r="D60" s="150">
        <v>2003</v>
      </c>
      <c r="E60" s="136">
        <f>B52/(1+$B$75)</f>
        <v>31643.097048400774</v>
      </c>
      <c r="F60" s="31"/>
      <c r="G60" s="152">
        <v>2023</v>
      </c>
      <c r="H60" s="136">
        <f t="shared" si="32"/>
        <v>30571.10104934176</v>
      </c>
    </row>
    <row r="61" spans="1:37" x14ac:dyDescent="0.2">
      <c r="A61" s="179">
        <v>2013</v>
      </c>
      <c r="B61" s="181">
        <v>29858.7</v>
      </c>
      <c r="C61" s="31"/>
      <c r="D61" s="31"/>
      <c r="E61" s="31"/>
      <c r="F61" s="31"/>
      <c r="G61" s="152">
        <v>2024</v>
      </c>
      <c r="H61" s="136">
        <f t="shared" si="32"/>
        <v>30743.943176741606</v>
      </c>
    </row>
    <row r="62" spans="1:37" x14ac:dyDescent="0.2">
      <c r="A62" s="179">
        <v>2014</v>
      </c>
      <c r="B62" s="181">
        <v>29058.6</v>
      </c>
      <c r="C62" s="31"/>
      <c r="D62" s="31"/>
      <c r="E62" s="31"/>
      <c r="F62" s="31"/>
      <c r="G62" s="152">
        <v>2025</v>
      </c>
      <c r="H62" s="136">
        <f t="shared" si="32"/>
        <v>30917.762514643484</v>
      </c>
    </row>
    <row r="63" spans="1:37" x14ac:dyDescent="0.2">
      <c r="A63" s="31"/>
      <c r="B63" s="31"/>
      <c r="C63" s="31"/>
      <c r="D63" s="31"/>
      <c r="E63" s="31"/>
      <c r="F63" s="31"/>
      <c r="G63" s="152">
        <v>2026</v>
      </c>
      <c r="H63" s="136">
        <f t="shared" si="32"/>
        <v>31092.564587975718</v>
      </c>
    </row>
    <row r="64" spans="1:37" x14ac:dyDescent="0.2">
      <c r="A64" s="31"/>
      <c r="B64" s="147">
        <f>(B53-B52)/B52</f>
        <v>0.34944378103199042</v>
      </c>
      <c r="C64" s="31"/>
      <c r="D64" s="31"/>
      <c r="E64" s="31"/>
      <c r="F64" s="31"/>
      <c r="G64" s="152">
        <v>2027</v>
      </c>
      <c r="H64" s="136">
        <f t="shared" si="32"/>
        <v>31268.354952903333</v>
      </c>
    </row>
    <row r="65" spans="1:8" x14ac:dyDescent="0.2">
      <c r="A65" s="31"/>
      <c r="B65" s="147">
        <f t="shared" ref="B65:B74" si="33">(B54-B53)/B53</f>
        <v>0.10726095663918774</v>
      </c>
      <c r="C65" s="31"/>
      <c r="D65" s="31"/>
      <c r="E65" s="31"/>
      <c r="F65" s="31"/>
      <c r="G65" s="152">
        <v>2028</v>
      </c>
      <c r="H65" s="136">
        <f t="shared" si="32"/>
        <v>31445.139197004668</v>
      </c>
    </row>
    <row r="66" spans="1:8" x14ac:dyDescent="0.2">
      <c r="A66" s="31"/>
      <c r="B66" s="147">
        <f t="shared" si="33"/>
        <v>-0.2469083873138723</v>
      </c>
      <c r="C66" s="31"/>
      <c r="D66" s="31"/>
      <c r="E66" s="31"/>
      <c r="F66" s="31"/>
      <c r="G66" s="152">
        <v>2029</v>
      </c>
      <c r="H66" s="136">
        <f t="shared" si="32"/>
        <v>31622.922939448959</v>
      </c>
    </row>
    <row r="67" spans="1:8" x14ac:dyDescent="0.2">
      <c r="A67" s="31"/>
      <c r="B67" s="147">
        <f t="shared" si="33"/>
        <v>-0.19928786863270784</v>
      </c>
      <c r="C67" s="31"/>
      <c r="D67" s="31"/>
      <c r="E67" s="31"/>
      <c r="F67" s="31"/>
      <c r="G67" s="152">
        <v>2030</v>
      </c>
      <c r="H67" s="136">
        <f t="shared" si="32"/>
        <v>31801.711831174973</v>
      </c>
    </row>
    <row r="68" spans="1:8" x14ac:dyDescent="0.2">
      <c r="A68" s="31"/>
      <c r="B68" s="147">
        <f t="shared" si="33"/>
        <v>7.5802440717218089E-2</v>
      </c>
      <c r="C68" s="31"/>
      <c r="D68" s="31"/>
      <c r="E68" s="31"/>
      <c r="F68" s="31"/>
      <c r="G68" s="152">
        <v>2031</v>
      </c>
      <c r="H68" s="136">
        <f t="shared" si="32"/>
        <v>31981.511555070607</v>
      </c>
    </row>
    <row r="69" spans="1:8" x14ac:dyDescent="0.2">
      <c r="A69" s="31"/>
      <c r="B69" s="147">
        <f t="shared" si="33"/>
        <v>0.19757953399707553</v>
      </c>
      <c r="C69" s="31"/>
      <c r="D69" s="31"/>
      <c r="E69" s="31"/>
      <c r="F69" s="31"/>
      <c r="G69" s="152">
        <v>2032</v>
      </c>
      <c r="H69" s="136">
        <f t="shared" si="32"/>
        <v>32162.327826153531</v>
      </c>
    </row>
    <row r="70" spans="1:8" x14ac:dyDescent="0.2">
      <c r="A70" s="31"/>
      <c r="B70" s="147">
        <f t="shared" si="33"/>
        <v>-5.4080027720853102E-2</v>
      </c>
      <c r="C70" s="31"/>
      <c r="D70" s="31"/>
      <c r="E70" s="31"/>
      <c r="F70" s="31"/>
      <c r="G70" s="152">
        <v>2033</v>
      </c>
      <c r="H70" s="136">
        <f t="shared" si="32"/>
        <v>32344.166391752835</v>
      </c>
    </row>
    <row r="71" spans="1:8" x14ac:dyDescent="0.2">
      <c r="A71" s="31"/>
      <c r="B71" s="147">
        <f t="shared" si="33"/>
        <v>-0.13931085799324602</v>
      </c>
      <c r="C71" s="31"/>
      <c r="D71" s="31"/>
      <c r="E71" s="31"/>
      <c r="F71" s="31"/>
      <c r="G71" s="152">
        <v>2034</v>
      </c>
      <c r="H71" s="136">
        <f t="shared" si="32"/>
        <v>32527.033031691717</v>
      </c>
    </row>
    <row r="72" spans="1:8" x14ac:dyDescent="0.2">
      <c r="A72" s="31"/>
      <c r="B72" s="147">
        <f t="shared" si="33"/>
        <v>-7.1656103903012013E-3</v>
      </c>
      <c r="C72" s="31"/>
      <c r="D72" s="31"/>
      <c r="E72" s="31"/>
      <c r="F72" s="31"/>
      <c r="G72" s="152">
        <v>2035</v>
      </c>
      <c r="H72" s="136">
        <f t="shared" si="32"/>
        <v>32710.933558471199</v>
      </c>
    </row>
    <row r="73" spans="1:8" x14ac:dyDescent="0.2">
      <c r="A73" s="31"/>
      <c r="B73" s="147">
        <f t="shared" si="33"/>
        <v>-2.6796210149805658E-2</v>
      </c>
      <c r="C73" s="31"/>
      <c r="D73" s="31"/>
      <c r="E73" s="31"/>
      <c r="F73" s="31"/>
      <c r="G73" s="152">
        <v>2036</v>
      </c>
      <c r="H73" s="136">
        <f t="shared" si="32"/>
        <v>32895.873817454871</v>
      </c>
    </row>
    <row r="74" spans="1:8" x14ac:dyDescent="0.2">
      <c r="A74" s="31"/>
      <c r="B74" s="180">
        <f t="shared" si="33"/>
        <v>-1</v>
      </c>
      <c r="C74" s="31"/>
      <c r="D74" s="31"/>
      <c r="E74" s="31"/>
      <c r="F74" s="31"/>
      <c r="G74" s="152">
        <v>2037</v>
      </c>
      <c r="H74" s="136">
        <f t="shared" si="32"/>
        <v>33081.85968705469</v>
      </c>
    </row>
    <row r="75" spans="1:8" ht="19" x14ac:dyDescent="0.25">
      <c r="A75" s="31"/>
      <c r="B75" s="178">
        <f>AVERAGE(B64:B73)</f>
        <v>5.6537750184685685E-3</v>
      </c>
      <c r="C75" s="31"/>
      <c r="D75" s="31"/>
      <c r="E75" s="31"/>
      <c r="F75" s="31"/>
      <c r="G75" s="152">
        <v>2038</v>
      </c>
      <c r="H75" s="136">
        <f t="shared" si="32"/>
        <v>33268.897078917842</v>
      </c>
    </row>
    <row r="76" spans="1:8" x14ac:dyDescent="0.2">
      <c r="A76" s="31"/>
      <c r="B76" s="31"/>
      <c r="C76" s="31"/>
      <c r="D76" s="31"/>
      <c r="E76" s="31"/>
      <c r="F76" s="31"/>
      <c r="G76" s="152">
        <v>2039</v>
      </c>
      <c r="H76" s="136">
        <f t="shared" si="32"/>
        <v>33456.991938114632</v>
      </c>
    </row>
    <row r="77" spans="1:8" x14ac:dyDescent="0.2">
      <c r="A77" s="31"/>
      <c r="B77" s="31"/>
      <c r="C77" s="31"/>
      <c r="D77" s="31"/>
      <c r="E77" s="31"/>
      <c r="F77" s="31"/>
      <c r="G77" s="152">
        <v>2040</v>
      </c>
      <c r="H77" s="136">
        <f t="shared" si="32"/>
        <v>33646.150243327451</v>
      </c>
    </row>
    <row r="78" spans="1:8" x14ac:dyDescent="0.2">
      <c r="A78" s="31"/>
      <c r="B78" s="31"/>
      <c r="C78" s="31"/>
      <c r="D78" s="31"/>
      <c r="E78" s="31"/>
      <c r="F78" s="31"/>
      <c r="G78" s="152">
        <v>2041</v>
      </c>
      <c r="H78" s="136">
        <f t="shared" si="32"/>
        <v>33836.378007040817</v>
      </c>
    </row>
    <row r="79" spans="1:8" x14ac:dyDescent="0.2">
      <c r="A79" s="31"/>
      <c r="B79" s="31"/>
      <c r="C79" s="31"/>
      <c r="D79" s="31"/>
      <c r="E79" s="31"/>
      <c r="F79" s="31"/>
      <c r="G79" s="152">
        <v>2042</v>
      </c>
      <c r="H79" s="136">
        <f t="shared" si="32"/>
        <v>34027.681275732481</v>
      </c>
    </row>
    <row r="80" spans="1:8" x14ac:dyDescent="0.2">
      <c r="A80" s="31"/>
      <c r="B80" s="31"/>
      <c r="C80" s="31"/>
      <c r="D80" s="31"/>
      <c r="E80" s="31"/>
      <c r="F80" s="31"/>
      <c r="G80" s="152">
        <v>2043</v>
      </c>
      <c r="H80" s="136">
        <f t="shared" si="32"/>
        <v>34220.066130065628</v>
      </c>
    </row>
    <row r="81" spans="1:8" x14ac:dyDescent="0.2">
      <c r="A81" s="31"/>
      <c r="B81" s="31"/>
      <c r="C81" s="31"/>
      <c r="D81" s="31"/>
      <c r="E81" s="31"/>
      <c r="F81" s="31"/>
      <c r="G81" s="152">
        <v>2044</v>
      </c>
      <c r="H81" s="136">
        <f t="shared" si="32"/>
        <v>34413.538685082138</v>
      </c>
    </row>
    <row r="82" spans="1:8" x14ac:dyDescent="0.2">
      <c r="A82" s="31"/>
      <c r="B82" s="31"/>
      <c r="C82" s="31"/>
      <c r="D82" s="31"/>
      <c r="E82" s="31"/>
      <c r="F82" s="31"/>
      <c r="G82" s="152">
        <v>2045</v>
      </c>
      <c r="H82" s="136">
        <f t="shared" si="32"/>
        <v>34608.105090396959</v>
      </c>
    </row>
    <row r="83" spans="1:8" x14ac:dyDescent="0.2">
      <c r="A83" s="31"/>
      <c r="B83" s="31"/>
      <c r="C83" s="31"/>
      <c r="D83" s="31"/>
      <c r="E83" s="31"/>
      <c r="F83" s="31"/>
      <c r="G83" s="152">
        <v>2046</v>
      </c>
      <c r="H83" s="136">
        <f t="shared" si="32"/>
        <v>34803.771530393584</v>
      </c>
    </row>
    <row r="84" spans="1:8" x14ac:dyDescent="0.2">
      <c r="A84" s="31"/>
      <c r="B84" s="31"/>
      <c r="C84" s="31"/>
      <c r="D84" s="31"/>
      <c r="E84" s="31"/>
      <c r="F84" s="31"/>
      <c r="G84" s="152">
        <v>2047</v>
      </c>
      <c r="H84" s="136">
        <f t="shared" si="32"/>
        <v>35000.544224420613</v>
      </c>
    </row>
    <row r="85" spans="1:8" x14ac:dyDescent="0.2">
      <c r="A85" s="31"/>
      <c r="B85" s="31"/>
      <c r="C85" s="31"/>
      <c r="D85" s="31"/>
      <c r="E85" s="31"/>
      <c r="F85" s="31"/>
      <c r="G85" s="152">
        <v>2048</v>
      </c>
      <c r="H85" s="136">
        <f t="shared" si="32"/>
        <v>35198.429426989445</v>
      </c>
    </row>
    <row r="86" spans="1:8" x14ac:dyDescent="0.2">
      <c r="A86" s="31"/>
      <c r="B86" s="31"/>
      <c r="C86" s="31"/>
      <c r="D86" s="31"/>
      <c r="E86" s="31"/>
      <c r="F86" s="31"/>
      <c r="G86" s="152">
        <v>2049</v>
      </c>
      <c r="H86" s="136">
        <f t="shared" si="32"/>
        <v>35397.43342797309</v>
      </c>
    </row>
    <row r="87" spans="1:8" x14ac:dyDescent="0.2">
      <c r="A87" s="31"/>
      <c r="B87" s="31"/>
      <c r="C87" s="31"/>
      <c r="D87" s="31"/>
      <c r="E87" s="31"/>
      <c r="F87" s="31"/>
      <c r="G87" s="152">
        <v>2050</v>
      </c>
      <c r="H87" s="136">
        <f t="shared" si="32"/>
        <v>35597.56255280607</v>
      </c>
    </row>
  </sheetData>
  <pageMargins left="0.7" right="0.7" top="0.75" bottom="0.75" header="0.3" footer="0.3"/>
  <ignoredErrors>
    <ignoredError sqref="B12 B13:J17 C12:J12" formulaRange="1"/>
    <ignoredError sqref="T16"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2:F303"/>
  <sheetViews>
    <sheetView workbookViewId="0"/>
  </sheetViews>
  <sheetFormatPr baseColWidth="10" defaultColWidth="8.83203125" defaultRowHeight="15" x14ac:dyDescent="0.2"/>
  <cols>
    <col min="1" max="1" width="46" style="76" customWidth="1"/>
    <col min="2" max="2" width="22.6640625" style="76" customWidth="1"/>
    <col min="3" max="3" width="30.6640625" style="76" customWidth="1"/>
    <col min="4" max="8" width="18.1640625" style="76" customWidth="1"/>
    <col min="9" max="14" width="16.5" style="76" customWidth="1"/>
    <col min="15" max="315" width="18" style="76" customWidth="1"/>
    <col min="316" max="752" width="18.1640625" style="76" customWidth="1"/>
    <col min="753" max="753" width="12.6640625" style="76" customWidth="1"/>
    <col min="754" max="16384" width="8.83203125" style="76"/>
  </cols>
  <sheetData>
    <row r="2" spans="1:6" ht="24" thickBot="1" x14ac:dyDescent="0.3">
      <c r="A2" s="75" t="s">
        <v>200</v>
      </c>
    </row>
    <row r="3" spans="1:6" ht="34" customHeight="1" thickBot="1" x14ac:dyDescent="0.25">
      <c r="A3" s="77"/>
      <c r="B3" s="78" t="s">
        <v>189</v>
      </c>
      <c r="C3" s="79" t="s">
        <v>190</v>
      </c>
      <c r="D3" s="79" t="s">
        <v>191</v>
      </c>
      <c r="E3" s="79" t="s">
        <v>192</v>
      </c>
      <c r="F3" s="80" t="s">
        <v>193</v>
      </c>
    </row>
    <row r="4" spans="1:6" ht="23" customHeight="1" thickTop="1" thickBot="1" x14ac:dyDescent="0.25">
      <c r="A4" s="81" t="s">
        <v>197</v>
      </c>
      <c r="B4" s="82">
        <v>2426</v>
      </c>
      <c r="C4" s="83">
        <v>8.0610000000000001E-2</v>
      </c>
      <c r="D4" s="84">
        <v>5032.0158499999998</v>
      </c>
      <c r="E4" s="85">
        <v>27.940556389117905</v>
      </c>
      <c r="F4" s="86">
        <v>202.76834798734541</v>
      </c>
    </row>
    <row r="5" spans="1:6" ht="23" customHeight="1" thickTop="1" thickBot="1" x14ac:dyDescent="0.25">
      <c r="A5" s="81" t="s">
        <v>55</v>
      </c>
      <c r="B5" s="82">
        <v>1632</v>
      </c>
      <c r="C5" s="83">
        <v>8.0610000000000001E-2</v>
      </c>
      <c r="D5" s="84">
        <v>5032.0158499999998</v>
      </c>
      <c r="E5" s="85">
        <v>29.977230870100001</v>
      </c>
      <c r="F5" s="86">
        <v>225.45676106472001</v>
      </c>
    </row>
    <row r="6" spans="1:6" ht="21" customHeight="1" thickTop="1" thickBot="1" x14ac:dyDescent="0.25">
      <c r="A6" s="81" t="s">
        <v>194</v>
      </c>
      <c r="B6" s="82">
        <v>665</v>
      </c>
      <c r="C6" s="83">
        <v>0.24964</v>
      </c>
      <c r="D6" s="84">
        <v>3491.0633499999999</v>
      </c>
      <c r="E6" s="85">
        <v>25.906839037593951</v>
      </c>
      <c r="F6" s="86">
        <v>158.56074697590628</v>
      </c>
    </row>
    <row r="7" spans="1:6" ht="22" customHeight="1" thickTop="1" thickBot="1" x14ac:dyDescent="0.25">
      <c r="A7" s="81" t="s">
        <v>56</v>
      </c>
      <c r="B7" s="82">
        <v>229</v>
      </c>
      <c r="C7" s="83">
        <v>0.55730999999999997</v>
      </c>
      <c r="D7" s="84">
        <v>1616.1652099999999</v>
      </c>
      <c r="E7" s="85">
        <v>19.488070917030569</v>
      </c>
      <c r="F7" s="86">
        <v>110.08535634629865</v>
      </c>
    </row>
    <row r="8" spans="1:6" ht="22" customHeight="1" thickTop="1" thickBot="1" x14ac:dyDescent="0.25">
      <c r="A8" s="87" t="s">
        <v>195</v>
      </c>
      <c r="B8" s="88">
        <v>436</v>
      </c>
      <c r="C8" s="89">
        <v>0.24964</v>
      </c>
      <c r="D8" s="90">
        <v>3491.0633499999999</v>
      </c>
      <c r="E8" s="91">
        <v>29.278164495412828</v>
      </c>
      <c r="F8" s="92">
        <v>178.86287938995795</v>
      </c>
    </row>
    <row r="10" spans="1:6" ht="24" thickBot="1" x14ac:dyDescent="0.3">
      <c r="A10" s="75" t="s">
        <v>201</v>
      </c>
    </row>
    <row r="11" spans="1:6" ht="17" thickBot="1" x14ac:dyDescent="0.25">
      <c r="A11" s="77"/>
      <c r="B11" s="78" t="s">
        <v>189</v>
      </c>
      <c r="C11" s="79" t="s">
        <v>190</v>
      </c>
      <c r="D11" s="79" t="s">
        <v>191</v>
      </c>
      <c r="E11" s="79" t="s">
        <v>192</v>
      </c>
      <c r="F11" s="80" t="s">
        <v>193</v>
      </c>
    </row>
    <row r="12" spans="1:6" ht="18" thickTop="1" thickBot="1" x14ac:dyDescent="0.25">
      <c r="A12" s="81" t="s">
        <v>197</v>
      </c>
      <c r="B12" s="82">
        <v>2426</v>
      </c>
      <c r="C12" s="83">
        <f t="shared" ref="C12:F16" si="0">C4*0.621371</f>
        <v>5.0088716310000003E-2</v>
      </c>
      <c r="D12" s="83">
        <f t="shared" si="0"/>
        <v>3126.7487207303498</v>
      </c>
      <c r="E12" s="83">
        <f t="shared" si="0"/>
        <v>17.361451464062583</v>
      </c>
      <c r="F12" s="93">
        <f t="shared" si="0"/>
        <v>125.9943711572448</v>
      </c>
    </row>
    <row r="13" spans="1:6" ht="18" thickTop="1" thickBot="1" x14ac:dyDescent="0.25">
      <c r="A13" s="81" t="s">
        <v>55</v>
      </c>
      <c r="B13" s="82">
        <v>1632</v>
      </c>
      <c r="C13" s="83">
        <f t="shared" si="0"/>
        <v>5.0088716310000003E-2</v>
      </c>
      <c r="D13" s="83">
        <f t="shared" si="0"/>
        <v>3126.7487207303498</v>
      </c>
      <c r="E13" s="83">
        <f t="shared" si="0"/>
        <v>18.626981922984907</v>
      </c>
      <c r="F13" s="93">
        <f t="shared" si="0"/>
        <v>140.09229307954615</v>
      </c>
    </row>
    <row r="14" spans="1:6" ht="18" thickTop="1" thickBot="1" x14ac:dyDescent="0.25">
      <c r="A14" s="81" t="s">
        <v>194</v>
      </c>
      <c r="B14" s="82">
        <v>665</v>
      </c>
      <c r="C14" s="83">
        <f t="shared" si="0"/>
        <v>0.15511905644000001</v>
      </c>
      <c r="D14" s="83">
        <f t="shared" si="0"/>
        <v>2169.2455248528499</v>
      </c>
      <c r="E14" s="83">
        <f t="shared" si="0"/>
        <v>16.097758479628791</v>
      </c>
      <c r="F14" s="93">
        <f t="shared" si="0"/>
        <v>98.525049909165858</v>
      </c>
    </row>
    <row r="15" spans="1:6" ht="18" thickTop="1" thickBot="1" x14ac:dyDescent="0.25">
      <c r="A15" s="81" t="s">
        <v>56</v>
      </c>
      <c r="B15" s="82">
        <v>229</v>
      </c>
      <c r="C15" s="83">
        <f t="shared" si="0"/>
        <v>0.34629627200999996</v>
      </c>
      <c r="D15" s="83">
        <f t="shared" si="0"/>
        <v>1004.2381927029099</v>
      </c>
      <c r="E15" s="83">
        <f t="shared" si="0"/>
        <v>12.109322113786202</v>
      </c>
      <c r="F15" s="93">
        <f t="shared" si="0"/>
        <v>68.403847958255938</v>
      </c>
    </row>
    <row r="16" spans="1:6" ht="18" thickTop="1" thickBot="1" x14ac:dyDescent="0.25">
      <c r="A16" s="87" t="s">
        <v>195</v>
      </c>
      <c r="B16" s="88">
        <v>436</v>
      </c>
      <c r="C16" s="89">
        <f t="shared" si="0"/>
        <v>0.15511905644000001</v>
      </c>
      <c r="D16" s="89">
        <f t="shared" si="0"/>
        <v>2169.2455248528499</v>
      </c>
      <c r="E16" s="89">
        <f t="shared" si="0"/>
        <v>18.192602350679163</v>
      </c>
      <c r="F16" s="94">
        <f t="shared" si="0"/>
        <v>111.14020622941756</v>
      </c>
    </row>
    <row r="18" spans="1:4" s="190" customFormat="1" x14ac:dyDescent="0.2">
      <c r="A18" s="190" t="s">
        <v>296</v>
      </c>
      <c r="B18" s="190" t="s">
        <v>20</v>
      </c>
      <c r="C18" s="190" t="s">
        <v>307</v>
      </c>
    </row>
    <row r="19" spans="1:4" x14ac:dyDescent="0.2">
      <c r="A19" s="191" t="s">
        <v>297</v>
      </c>
      <c r="B19" s="191">
        <v>24</v>
      </c>
      <c r="C19" s="191">
        <v>5</v>
      </c>
      <c r="D19" s="191">
        <f>C19*B19</f>
        <v>120</v>
      </c>
    </row>
    <row r="20" spans="1:4" x14ac:dyDescent="0.2">
      <c r="A20" s="191" t="s">
        <v>298</v>
      </c>
      <c r="B20" s="191">
        <v>24</v>
      </c>
      <c r="C20" s="191">
        <v>5</v>
      </c>
      <c r="D20" s="191">
        <f t="shared" ref="D20:D28" si="1">C20*B20</f>
        <v>120</v>
      </c>
    </row>
    <row r="21" spans="1:4" x14ac:dyDescent="0.2">
      <c r="A21" s="191" t="s">
        <v>299</v>
      </c>
      <c r="B21" s="191">
        <v>4</v>
      </c>
      <c r="C21" s="191">
        <v>5</v>
      </c>
      <c r="D21" s="191">
        <f t="shared" si="1"/>
        <v>20</v>
      </c>
    </row>
    <row r="22" spans="1:4" x14ac:dyDescent="0.2">
      <c r="A22" s="191" t="s">
        <v>300</v>
      </c>
      <c r="B22" s="191">
        <v>10</v>
      </c>
      <c r="C22" s="191">
        <v>2</v>
      </c>
      <c r="D22" s="191">
        <f t="shared" si="1"/>
        <v>20</v>
      </c>
    </row>
    <row r="23" spans="1:4" x14ac:dyDescent="0.2">
      <c r="A23" s="191" t="s">
        <v>301</v>
      </c>
      <c r="B23" s="191">
        <v>24</v>
      </c>
      <c r="C23" s="191">
        <v>5</v>
      </c>
      <c r="D23" s="191">
        <f t="shared" si="1"/>
        <v>120</v>
      </c>
    </row>
    <row r="24" spans="1:4" x14ac:dyDescent="0.2">
      <c r="A24" s="191" t="s">
        <v>302</v>
      </c>
      <c r="B24" s="191">
        <v>24</v>
      </c>
      <c r="C24" s="191">
        <v>5</v>
      </c>
      <c r="D24" s="191">
        <f t="shared" si="1"/>
        <v>120</v>
      </c>
    </row>
    <row r="25" spans="1:4" x14ac:dyDescent="0.2">
      <c r="A25" s="191" t="s">
        <v>303</v>
      </c>
      <c r="B25" s="191">
        <v>10</v>
      </c>
      <c r="C25" s="191">
        <v>2</v>
      </c>
      <c r="D25" s="191">
        <f t="shared" si="1"/>
        <v>20</v>
      </c>
    </row>
    <row r="26" spans="1:4" x14ac:dyDescent="0.2">
      <c r="A26" s="191" t="s">
        <v>305</v>
      </c>
      <c r="B26" s="191">
        <v>24</v>
      </c>
      <c r="C26" s="191">
        <v>5</v>
      </c>
      <c r="D26" s="191">
        <f t="shared" si="1"/>
        <v>120</v>
      </c>
    </row>
    <row r="27" spans="1:4" x14ac:dyDescent="0.2">
      <c r="A27" s="191" t="s">
        <v>306</v>
      </c>
      <c r="B27" s="191">
        <v>4</v>
      </c>
      <c r="C27" s="191">
        <v>5</v>
      </c>
      <c r="D27" s="191">
        <f t="shared" si="1"/>
        <v>20</v>
      </c>
    </row>
    <row r="28" spans="1:4" x14ac:dyDescent="0.2">
      <c r="A28" s="191" t="s">
        <v>308</v>
      </c>
      <c r="B28" s="191">
        <v>10</v>
      </c>
      <c r="C28" s="191">
        <v>1</v>
      </c>
      <c r="D28" s="191">
        <f t="shared" si="1"/>
        <v>10</v>
      </c>
    </row>
    <row r="29" spans="1:4" x14ac:dyDescent="0.2">
      <c r="A29" s="191" t="s">
        <v>309</v>
      </c>
      <c r="B29" s="191">
        <v>24</v>
      </c>
      <c r="C29" s="191">
        <v>5</v>
      </c>
      <c r="D29" s="191">
        <f>C29*B29</f>
        <v>120</v>
      </c>
    </row>
    <row r="30" spans="1:4" x14ac:dyDescent="0.2">
      <c r="A30" s="191" t="s">
        <v>310</v>
      </c>
      <c r="B30" s="191">
        <v>4</v>
      </c>
      <c r="C30" s="191">
        <v>5</v>
      </c>
      <c r="D30" s="191">
        <f>C30*B30</f>
        <v>20</v>
      </c>
    </row>
    <row r="31" spans="1:4" x14ac:dyDescent="0.2">
      <c r="A31" s="191" t="s">
        <v>311</v>
      </c>
      <c r="B31" s="191">
        <v>10</v>
      </c>
      <c r="C31" s="191">
        <v>1</v>
      </c>
      <c r="D31" s="191">
        <f>C31*B31</f>
        <v>10</v>
      </c>
    </row>
    <row r="32" spans="1:4" x14ac:dyDescent="0.2">
      <c r="A32" s="190" t="s">
        <v>312</v>
      </c>
      <c r="D32" s="76">
        <f>SUM(D19:D31)</f>
        <v>840</v>
      </c>
    </row>
    <row r="33" spans="1:1" x14ac:dyDescent="0.2">
      <c r="A33" s="76" t="s">
        <v>316</v>
      </c>
    </row>
    <row r="303" spans="1:1" x14ac:dyDescent="0.2">
      <c r="A303" s="76" t="s">
        <v>196</v>
      </c>
    </row>
  </sheetData>
  <pageMargins left="0.7" right="0.7" top="0.75" bottom="0.75" header="0.3" footer="0.3"/>
  <pageSetup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1:AT72"/>
  <sheetViews>
    <sheetView workbookViewId="0"/>
  </sheetViews>
  <sheetFormatPr baseColWidth="10" defaultColWidth="11" defaultRowHeight="16" x14ac:dyDescent="0.2"/>
  <cols>
    <col min="4" max="5" width="10.83203125" hidden="1" customWidth="1"/>
    <col min="6" max="6" width="10.83203125" customWidth="1"/>
    <col min="7" max="16" width="10.83203125" hidden="1" customWidth="1"/>
    <col min="18" max="23" width="0" hidden="1" customWidth="1"/>
    <col min="25" max="26" width="0" hidden="1" customWidth="1"/>
    <col min="28" max="29" width="0" hidden="1" customWidth="1"/>
    <col min="31" max="42" width="0" hidden="1" customWidth="1"/>
    <col min="44" max="45" width="0" hidden="1" customWidth="1"/>
  </cols>
  <sheetData>
    <row r="1" spans="1:46" x14ac:dyDescent="0.2">
      <c r="A1" t="s">
        <v>88</v>
      </c>
    </row>
    <row r="2" spans="1:46" x14ac:dyDescent="0.2">
      <c r="A2" t="s">
        <v>89</v>
      </c>
    </row>
    <row r="3" spans="1:46" x14ac:dyDescent="0.2">
      <c r="A3" t="s">
        <v>90</v>
      </c>
    </row>
    <row r="4" spans="1:46" x14ac:dyDescent="0.2">
      <c r="A4" t="s">
        <v>91</v>
      </c>
    </row>
    <row r="5" spans="1:46" x14ac:dyDescent="0.2">
      <c r="A5" t="s">
        <v>92</v>
      </c>
    </row>
    <row r="6" spans="1:46" x14ac:dyDescent="0.2">
      <c r="A6" t="s">
        <v>93</v>
      </c>
    </row>
    <row r="7" spans="1:46" x14ac:dyDescent="0.2">
      <c r="A7" t="s">
        <v>94</v>
      </c>
    </row>
    <row r="8" spans="1:46" x14ac:dyDescent="0.2">
      <c r="J8" t="s">
        <v>95</v>
      </c>
      <c r="AA8">
        <v>0.31</v>
      </c>
    </row>
    <row r="9" spans="1:46" x14ac:dyDescent="0.2">
      <c r="A9" s="201" t="s">
        <v>96</v>
      </c>
      <c r="B9" s="201" t="s">
        <v>97</v>
      </c>
      <c r="C9" s="201" t="s">
        <v>98</v>
      </c>
      <c r="D9" s="201" t="s">
        <v>99</v>
      </c>
      <c r="E9" s="201" t="s">
        <v>100</v>
      </c>
      <c r="F9" s="201" t="s">
        <v>101</v>
      </c>
      <c r="G9" s="201" t="s">
        <v>102</v>
      </c>
      <c r="H9" s="201" t="s">
        <v>103</v>
      </c>
      <c r="I9" s="201" t="s">
        <v>104</v>
      </c>
      <c r="J9" s="201" t="s">
        <v>105</v>
      </c>
      <c r="K9" s="201" t="s">
        <v>106</v>
      </c>
      <c r="L9" s="201" t="s">
        <v>107</v>
      </c>
      <c r="M9" s="201" t="s">
        <v>108</v>
      </c>
      <c r="N9" s="201" t="s">
        <v>109</v>
      </c>
      <c r="O9" s="201" t="s">
        <v>110</v>
      </c>
      <c r="P9" s="201" t="s">
        <v>111</v>
      </c>
      <c r="Q9" s="201" t="s">
        <v>112</v>
      </c>
      <c r="R9" s="201" t="s">
        <v>113</v>
      </c>
      <c r="S9" s="201" t="s">
        <v>114</v>
      </c>
      <c r="T9" s="201" t="s">
        <v>115</v>
      </c>
      <c r="U9" s="201" t="s">
        <v>116</v>
      </c>
      <c r="V9" s="201" t="s">
        <v>117</v>
      </c>
      <c r="W9" s="201" t="s">
        <v>118</v>
      </c>
      <c r="X9" s="201" t="s">
        <v>119</v>
      </c>
      <c r="Y9" s="201" t="s">
        <v>120</v>
      </c>
      <c r="Z9" s="201" t="s">
        <v>121</v>
      </c>
      <c r="AA9" s="126" t="s">
        <v>122</v>
      </c>
      <c r="AB9" s="126" t="s">
        <v>123</v>
      </c>
      <c r="AC9" s="126" t="s">
        <v>124</v>
      </c>
      <c r="AD9" s="126" t="s">
        <v>125</v>
      </c>
      <c r="AE9" s="201" t="s">
        <v>126</v>
      </c>
      <c r="AF9" s="201" t="s">
        <v>127</v>
      </c>
      <c r="AG9" s="201" t="s">
        <v>128</v>
      </c>
      <c r="AH9" s="201" t="s">
        <v>129</v>
      </c>
      <c r="AI9" s="201" t="s">
        <v>130</v>
      </c>
      <c r="AJ9" s="201" t="s">
        <v>131</v>
      </c>
      <c r="AK9" s="201" t="s">
        <v>132</v>
      </c>
      <c r="AL9" s="201" t="s">
        <v>133</v>
      </c>
      <c r="AM9" s="201" t="s">
        <v>134</v>
      </c>
      <c r="AN9" s="201" t="s">
        <v>135</v>
      </c>
      <c r="AO9" s="201" t="s">
        <v>136</v>
      </c>
      <c r="AP9" s="201" t="s">
        <v>137</v>
      </c>
      <c r="AQ9" s="201" t="s">
        <v>138</v>
      </c>
      <c r="AR9" s="201" t="s">
        <v>139</v>
      </c>
      <c r="AS9" s="201" t="s">
        <v>140</v>
      </c>
      <c r="AT9" s="201" t="s">
        <v>244</v>
      </c>
    </row>
    <row r="10" spans="1:46" hidden="1" x14ac:dyDescent="0.2">
      <c r="A10" s="201" t="s">
        <v>141</v>
      </c>
      <c r="B10" s="201">
        <v>2015</v>
      </c>
      <c r="C10" s="201" t="s">
        <v>142</v>
      </c>
      <c r="D10" s="201" t="s">
        <v>143</v>
      </c>
      <c r="E10" s="201" t="s">
        <v>143</v>
      </c>
      <c r="F10" s="201" t="s">
        <v>144</v>
      </c>
      <c r="G10" s="201">
        <v>121.90140479999999</v>
      </c>
      <c r="H10" s="201">
        <v>7686.3779340000001</v>
      </c>
      <c r="I10" s="201">
        <v>0</v>
      </c>
      <c r="J10" s="201">
        <v>0.23274956399999999</v>
      </c>
      <c r="K10" s="201">
        <v>0.13056633100000001</v>
      </c>
      <c r="L10" s="201">
        <v>0</v>
      </c>
      <c r="M10" s="201">
        <v>0</v>
      </c>
      <c r="N10" s="201">
        <v>0</v>
      </c>
      <c r="O10" s="201">
        <v>0</v>
      </c>
      <c r="P10" s="201">
        <v>0</v>
      </c>
      <c r="Q10" s="201">
        <v>0.26496766199999999</v>
      </c>
      <c r="R10" s="201">
        <v>0.148639829</v>
      </c>
      <c r="S10" s="201">
        <v>0</v>
      </c>
      <c r="T10" s="201">
        <v>0</v>
      </c>
      <c r="U10" s="201">
        <v>0</v>
      </c>
      <c r="V10" s="201">
        <v>0</v>
      </c>
      <c r="W10" s="201">
        <v>0</v>
      </c>
      <c r="X10" s="201">
        <v>0.60055556600000004</v>
      </c>
      <c r="Y10" s="201">
        <v>0.99116902399999995</v>
      </c>
      <c r="Z10" s="201">
        <v>0</v>
      </c>
      <c r="AA10" s="126">
        <v>5.5210503879999999</v>
      </c>
      <c r="AB10" s="126">
        <v>7.6501023359999998</v>
      </c>
      <c r="AC10" s="126">
        <v>0</v>
      </c>
      <c r="AD10" s="126">
        <v>1243.3924930000001</v>
      </c>
      <c r="AE10" s="201">
        <v>713.55131859999995</v>
      </c>
      <c r="AF10" s="201">
        <v>0</v>
      </c>
      <c r="AG10" s="201">
        <v>7.7813295000000005E-2</v>
      </c>
      <c r="AH10" s="201">
        <v>3.4935467999999997E-2</v>
      </c>
      <c r="AI10" s="201">
        <v>0</v>
      </c>
      <c r="AJ10" s="201">
        <v>1.2000003E-2</v>
      </c>
      <c r="AK10" s="201">
        <v>0.13034003699999999</v>
      </c>
      <c r="AL10" s="201">
        <v>7.4447126000000002E-2</v>
      </c>
      <c r="AM10" s="201">
        <v>3.3424175E-2</v>
      </c>
      <c r="AN10" s="201">
        <v>0</v>
      </c>
      <c r="AO10" s="201">
        <v>3.000001E-3</v>
      </c>
      <c r="AP10" s="201">
        <v>5.5860015999999998E-2</v>
      </c>
      <c r="AQ10" s="201">
        <v>1.1862546E-2</v>
      </c>
      <c r="AR10" s="201">
        <v>6.8076129999999997E-3</v>
      </c>
      <c r="AS10" s="201">
        <v>0</v>
      </c>
      <c r="AT10" s="201"/>
    </row>
    <row r="11" spans="1:46" x14ac:dyDescent="0.2">
      <c r="A11" s="201" t="s">
        <v>141</v>
      </c>
      <c r="B11" s="201">
        <v>2015</v>
      </c>
      <c r="C11" s="201" t="s">
        <v>145</v>
      </c>
      <c r="D11" s="201" t="s">
        <v>143</v>
      </c>
      <c r="E11" s="201" t="s">
        <v>143</v>
      </c>
      <c r="F11" s="201" t="s">
        <v>146</v>
      </c>
      <c r="G11" s="201">
        <v>107794.58229999999</v>
      </c>
      <c r="H11" s="201">
        <v>4017840.8739999998</v>
      </c>
      <c r="I11" s="201">
        <v>672900.55810000002</v>
      </c>
      <c r="J11" s="201">
        <v>3.6196843999999999E-2</v>
      </c>
      <c r="K11" s="201">
        <v>0</v>
      </c>
      <c r="L11" s="201">
        <v>0.30724969299999999</v>
      </c>
      <c r="M11" s="201">
        <v>0.21276362900000001</v>
      </c>
      <c r="N11" s="201">
        <v>0.45239456900000002</v>
      </c>
      <c r="O11" s="201">
        <v>0.29862355000000002</v>
      </c>
      <c r="P11" s="201">
        <v>0.41322520499999998</v>
      </c>
      <c r="Q11" s="201">
        <v>4.9130241999999998E-2</v>
      </c>
      <c r="R11" s="201">
        <v>0</v>
      </c>
      <c r="S11" s="201">
        <v>0.33608919399999998</v>
      </c>
      <c r="T11" s="201">
        <v>0.21276362900000001</v>
      </c>
      <c r="U11" s="201">
        <v>0.45239456900000002</v>
      </c>
      <c r="V11" s="201">
        <v>0.29862355000000002</v>
      </c>
      <c r="W11" s="201">
        <v>0.41322520499999998</v>
      </c>
      <c r="X11" s="201">
        <v>1.2254926239999999</v>
      </c>
      <c r="Y11" s="201">
        <v>0</v>
      </c>
      <c r="Z11" s="201">
        <v>3.6777887900000001</v>
      </c>
      <c r="AA11" s="126">
        <v>0.13468907399999999</v>
      </c>
      <c r="AB11" s="126">
        <v>0</v>
      </c>
      <c r="AC11" s="126">
        <v>0.27319503699999997</v>
      </c>
      <c r="AD11" s="126">
        <v>305.86959589999998</v>
      </c>
      <c r="AE11" s="201">
        <v>0</v>
      </c>
      <c r="AF11" s="201">
        <v>70.986748259999999</v>
      </c>
      <c r="AG11" s="201">
        <v>1.6981780000000001E-3</v>
      </c>
      <c r="AH11" s="201">
        <v>0</v>
      </c>
      <c r="AI11" s="201">
        <v>3.068355E-3</v>
      </c>
      <c r="AJ11" s="201">
        <v>8.0000020000000008E-3</v>
      </c>
      <c r="AK11" s="201">
        <v>3.6750010999999999E-2</v>
      </c>
      <c r="AL11" s="201">
        <v>1.5652089999999999E-3</v>
      </c>
      <c r="AM11" s="201">
        <v>0</v>
      </c>
      <c r="AN11" s="201">
        <v>2.8336820000000001E-3</v>
      </c>
      <c r="AO11" s="201">
        <v>2.0000009999999999E-3</v>
      </c>
      <c r="AP11" s="201">
        <v>1.5750005000000001E-2</v>
      </c>
      <c r="AQ11" s="201">
        <v>3.0737799999999999E-3</v>
      </c>
      <c r="AR11" s="201">
        <v>0</v>
      </c>
      <c r="AS11" s="201">
        <v>7.7645199999999996E-4</v>
      </c>
      <c r="AT11" s="201">
        <f>(AA11*AA8)+AD11</f>
        <v>305.91134951293998</v>
      </c>
    </row>
    <row r="12" spans="1:46" hidden="1" x14ac:dyDescent="0.2">
      <c r="A12" s="201" t="s">
        <v>141</v>
      </c>
      <c r="B12" s="201">
        <v>2015</v>
      </c>
      <c r="C12" s="201" t="s">
        <v>145</v>
      </c>
      <c r="D12" s="201" t="s">
        <v>143</v>
      </c>
      <c r="E12" s="201" t="s">
        <v>143</v>
      </c>
      <c r="F12" s="201" t="s">
        <v>144</v>
      </c>
      <c r="G12" s="201">
        <v>1389.7153740000001</v>
      </c>
      <c r="H12" s="201">
        <v>53003.303569999996</v>
      </c>
      <c r="I12" s="201">
        <v>8345.9490939999996</v>
      </c>
      <c r="J12" s="201">
        <v>4.3400292E-2</v>
      </c>
      <c r="K12" s="201">
        <v>0</v>
      </c>
      <c r="L12" s="201">
        <v>0</v>
      </c>
      <c r="M12" s="201">
        <v>0</v>
      </c>
      <c r="N12" s="201">
        <v>0</v>
      </c>
      <c r="O12" s="201">
        <v>0</v>
      </c>
      <c r="P12" s="201">
        <v>0</v>
      </c>
      <c r="Q12" s="201">
        <v>4.9408346999999998E-2</v>
      </c>
      <c r="R12" s="201">
        <v>0</v>
      </c>
      <c r="S12" s="201">
        <v>0</v>
      </c>
      <c r="T12" s="201">
        <v>0</v>
      </c>
      <c r="U12" s="201">
        <v>0</v>
      </c>
      <c r="V12" s="201">
        <v>0</v>
      </c>
      <c r="W12" s="201">
        <v>0</v>
      </c>
      <c r="X12" s="201">
        <v>0.39021690799999997</v>
      </c>
      <c r="Y12" s="201">
        <v>0</v>
      </c>
      <c r="Z12" s="201">
        <v>0</v>
      </c>
      <c r="AA12" s="126">
        <v>0.37296269700000001</v>
      </c>
      <c r="AB12" s="126">
        <v>0</v>
      </c>
      <c r="AC12" s="126">
        <v>0</v>
      </c>
      <c r="AD12" s="126">
        <v>305.42989829999999</v>
      </c>
      <c r="AE12" s="201">
        <v>0</v>
      </c>
      <c r="AF12" s="201">
        <v>0</v>
      </c>
      <c r="AG12" s="201">
        <v>2.8689536000000002E-2</v>
      </c>
      <c r="AH12" s="201">
        <v>0</v>
      </c>
      <c r="AI12" s="201">
        <v>0</v>
      </c>
      <c r="AJ12" s="201">
        <v>8.0000020000000008E-3</v>
      </c>
      <c r="AK12" s="201">
        <v>3.6750010999999999E-2</v>
      </c>
      <c r="AL12" s="201">
        <v>2.7448439000000002E-2</v>
      </c>
      <c r="AM12" s="201">
        <v>0</v>
      </c>
      <c r="AN12" s="201">
        <v>0</v>
      </c>
      <c r="AO12" s="201">
        <v>2.0000009999999999E-3</v>
      </c>
      <c r="AP12" s="201">
        <v>1.5750005000000001E-2</v>
      </c>
      <c r="AQ12" s="201">
        <v>2.9158230000000001E-3</v>
      </c>
      <c r="AR12" s="201">
        <v>0</v>
      </c>
      <c r="AS12" s="201">
        <v>0</v>
      </c>
      <c r="AT12" s="201" t="e">
        <f t="shared" ref="AT12:AT61" si="0">(AA12*AA9)+AD12</f>
        <v>#VALUE!</v>
      </c>
    </row>
    <row r="13" spans="1:46" hidden="1" x14ac:dyDescent="0.2">
      <c r="A13" s="201" t="s">
        <v>141</v>
      </c>
      <c r="B13" s="201">
        <v>2015</v>
      </c>
      <c r="C13" s="201" t="s">
        <v>145</v>
      </c>
      <c r="D13" s="201" t="s">
        <v>143</v>
      </c>
      <c r="E13" s="201" t="s">
        <v>143</v>
      </c>
      <c r="F13" s="201" t="s">
        <v>147</v>
      </c>
      <c r="G13" s="201">
        <v>447.3287416</v>
      </c>
      <c r="H13" s="201">
        <v>23826.590560000001</v>
      </c>
      <c r="I13" s="201">
        <v>2876.090346</v>
      </c>
      <c r="J13" s="201">
        <v>0</v>
      </c>
      <c r="K13" s="201">
        <v>0</v>
      </c>
      <c r="L13" s="201">
        <v>0</v>
      </c>
      <c r="M13" s="201">
        <v>4.8839850000000004E-3</v>
      </c>
      <c r="N13" s="201">
        <v>0</v>
      </c>
      <c r="O13" s="201">
        <v>3.4272349999999998E-3</v>
      </c>
      <c r="P13" s="201">
        <v>1.41993E-2</v>
      </c>
      <c r="Q13" s="201">
        <v>0</v>
      </c>
      <c r="R13" s="201">
        <v>0</v>
      </c>
      <c r="S13" s="201">
        <v>0</v>
      </c>
      <c r="T13" s="201">
        <v>4.8839850000000004E-3</v>
      </c>
      <c r="U13" s="201">
        <v>0</v>
      </c>
      <c r="V13" s="201">
        <v>3.4272349999999998E-3</v>
      </c>
      <c r="W13" s="201">
        <v>1.41993E-2</v>
      </c>
      <c r="X13" s="201">
        <v>0</v>
      </c>
      <c r="Y13" s="201">
        <v>0</v>
      </c>
      <c r="Z13" s="201">
        <v>0</v>
      </c>
      <c r="AA13" s="126">
        <v>0</v>
      </c>
      <c r="AB13" s="126">
        <v>0</v>
      </c>
      <c r="AC13" s="126">
        <v>0</v>
      </c>
      <c r="AD13" s="126">
        <v>0</v>
      </c>
      <c r="AE13" s="201">
        <v>0</v>
      </c>
      <c r="AF13" s="201">
        <v>0</v>
      </c>
      <c r="AG13" s="201">
        <v>0</v>
      </c>
      <c r="AH13" s="201">
        <v>0</v>
      </c>
      <c r="AI13" s="201">
        <v>0</v>
      </c>
      <c r="AJ13" s="201">
        <v>8.0000020000000008E-3</v>
      </c>
      <c r="AK13" s="201">
        <v>3.6750010999999999E-2</v>
      </c>
      <c r="AL13" s="201">
        <v>0</v>
      </c>
      <c r="AM13" s="201">
        <v>0</v>
      </c>
      <c r="AN13" s="201">
        <v>0</v>
      </c>
      <c r="AO13" s="201">
        <v>2.0000009999999999E-3</v>
      </c>
      <c r="AP13" s="201">
        <v>1.5750005000000001E-2</v>
      </c>
      <c r="AQ13" s="201">
        <v>0</v>
      </c>
      <c r="AR13" s="201">
        <v>0</v>
      </c>
      <c r="AS13" s="201">
        <v>0</v>
      </c>
      <c r="AT13" s="201">
        <f t="shared" si="0"/>
        <v>0</v>
      </c>
    </row>
    <row r="14" spans="1:46" hidden="1" x14ac:dyDescent="0.2">
      <c r="A14" s="201" t="s">
        <v>141</v>
      </c>
      <c r="B14" s="201">
        <v>2015</v>
      </c>
      <c r="C14" s="201" t="s">
        <v>148</v>
      </c>
      <c r="D14" s="201" t="s">
        <v>143</v>
      </c>
      <c r="E14" s="201" t="s">
        <v>143</v>
      </c>
      <c r="F14" s="201" t="s">
        <v>146</v>
      </c>
      <c r="G14" s="201">
        <v>10404.6913</v>
      </c>
      <c r="H14" s="201">
        <v>333628.5932</v>
      </c>
      <c r="I14" s="201">
        <v>62869.141929999998</v>
      </c>
      <c r="J14" s="201">
        <v>0.14768346099999999</v>
      </c>
      <c r="K14" s="201">
        <v>0</v>
      </c>
      <c r="L14" s="201">
        <v>0.578784996</v>
      </c>
      <c r="M14" s="201">
        <v>0.39181132200000002</v>
      </c>
      <c r="N14" s="201">
        <v>1.3124279729999999</v>
      </c>
      <c r="O14" s="201">
        <v>0.54889733799999996</v>
      </c>
      <c r="P14" s="201">
        <v>0.79410560699999999</v>
      </c>
      <c r="Q14" s="201">
        <v>0.182403433</v>
      </c>
      <c r="R14" s="201">
        <v>0</v>
      </c>
      <c r="S14" s="201">
        <v>0.63212491699999995</v>
      </c>
      <c r="T14" s="201">
        <v>0.39181132200000002</v>
      </c>
      <c r="U14" s="201">
        <v>1.3124279729999999</v>
      </c>
      <c r="V14" s="201">
        <v>0.54889733799999996</v>
      </c>
      <c r="W14" s="201">
        <v>0.79410560699999999</v>
      </c>
      <c r="X14" s="201">
        <v>3.5293510349999999</v>
      </c>
      <c r="Y14" s="201">
        <v>0</v>
      </c>
      <c r="Z14" s="201">
        <v>6.8394918990000004</v>
      </c>
      <c r="AA14" s="126">
        <v>0.35849122700000002</v>
      </c>
      <c r="AB14" s="126">
        <v>0</v>
      </c>
      <c r="AC14" s="126">
        <v>0.39867690700000002</v>
      </c>
      <c r="AD14" s="126">
        <v>358.0447471</v>
      </c>
      <c r="AE14" s="201">
        <v>0</v>
      </c>
      <c r="AF14" s="201">
        <v>84.545161160000006</v>
      </c>
      <c r="AG14" s="201">
        <v>3.548762E-3</v>
      </c>
      <c r="AH14" s="201">
        <v>0</v>
      </c>
      <c r="AI14" s="201">
        <v>5.6578540000000004E-3</v>
      </c>
      <c r="AJ14" s="201">
        <v>8.0000020000000008E-3</v>
      </c>
      <c r="AK14" s="201">
        <v>3.6750010999999999E-2</v>
      </c>
      <c r="AL14" s="201">
        <v>3.296977E-3</v>
      </c>
      <c r="AM14" s="201">
        <v>0</v>
      </c>
      <c r="AN14" s="201">
        <v>5.2637530000000004E-3</v>
      </c>
      <c r="AO14" s="201">
        <v>2.0000009999999999E-3</v>
      </c>
      <c r="AP14" s="201">
        <v>1.5750005000000001E-2</v>
      </c>
      <c r="AQ14" s="201">
        <v>3.6346400000000002E-3</v>
      </c>
      <c r="AR14" s="201">
        <v>0</v>
      </c>
      <c r="AS14" s="201">
        <v>9.7034200000000001E-4</v>
      </c>
      <c r="AT14" s="201">
        <f t="shared" si="0"/>
        <v>358.09303195140177</v>
      </c>
    </row>
    <row r="15" spans="1:46" hidden="1" x14ac:dyDescent="0.2">
      <c r="A15" s="201" t="s">
        <v>141</v>
      </c>
      <c r="B15" s="201">
        <v>2015</v>
      </c>
      <c r="C15" s="201" t="s">
        <v>148</v>
      </c>
      <c r="D15" s="201" t="s">
        <v>143</v>
      </c>
      <c r="E15" s="201" t="s">
        <v>143</v>
      </c>
      <c r="F15" s="201" t="s">
        <v>144</v>
      </c>
      <c r="G15" s="201">
        <v>40.422010069999999</v>
      </c>
      <c r="H15" s="201">
        <v>747.97981970000001</v>
      </c>
      <c r="I15" s="201">
        <v>189.95454459999999</v>
      </c>
      <c r="J15" s="201">
        <v>0.25164711000000001</v>
      </c>
      <c r="K15" s="201">
        <v>0</v>
      </c>
      <c r="L15" s="201">
        <v>0</v>
      </c>
      <c r="M15" s="201">
        <v>0</v>
      </c>
      <c r="N15" s="201">
        <v>0</v>
      </c>
      <c r="O15" s="201">
        <v>0</v>
      </c>
      <c r="P15" s="201">
        <v>0</v>
      </c>
      <c r="Q15" s="201">
        <v>0.286483504</v>
      </c>
      <c r="R15" s="201">
        <v>0</v>
      </c>
      <c r="S15" s="201">
        <v>0</v>
      </c>
      <c r="T15" s="201">
        <v>0</v>
      </c>
      <c r="U15" s="201">
        <v>0</v>
      </c>
      <c r="V15" s="201">
        <v>0</v>
      </c>
      <c r="W15" s="201">
        <v>0</v>
      </c>
      <c r="X15" s="201">
        <v>1.567717931</v>
      </c>
      <c r="Y15" s="201">
        <v>0</v>
      </c>
      <c r="Z15" s="201">
        <v>0</v>
      </c>
      <c r="AA15" s="126">
        <v>1.5513567370000001</v>
      </c>
      <c r="AB15" s="126">
        <v>0</v>
      </c>
      <c r="AC15" s="126">
        <v>0</v>
      </c>
      <c r="AD15" s="126">
        <v>390.09739990000003</v>
      </c>
      <c r="AE15" s="201">
        <v>0</v>
      </c>
      <c r="AF15" s="201">
        <v>0</v>
      </c>
      <c r="AG15" s="201">
        <v>0.200664645</v>
      </c>
      <c r="AH15" s="201">
        <v>0</v>
      </c>
      <c r="AI15" s="201">
        <v>0</v>
      </c>
      <c r="AJ15" s="201">
        <v>8.0000020000000008E-3</v>
      </c>
      <c r="AK15" s="201">
        <v>3.6750010999999999E-2</v>
      </c>
      <c r="AL15" s="201">
        <v>0.191983981</v>
      </c>
      <c r="AM15" s="201">
        <v>0</v>
      </c>
      <c r="AN15" s="201">
        <v>0</v>
      </c>
      <c r="AO15" s="201">
        <v>2.0000009999999999E-3</v>
      </c>
      <c r="AP15" s="201">
        <v>1.5750005000000001E-2</v>
      </c>
      <c r="AQ15" s="201">
        <v>3.724111E-3</v>
      </c>
      <c r="AR15" s="201">
        <v>0</v>
      </c>
      <c r="AS15" s="201">
        <v>0</v>
      </c>
      <c r="AT15" s="201">
        <f t="shared" si="0"/>
        <v>390.67599809264067</v>
      </c>
    </row>
    <row r="16" spans="1:46" hidden="1" x14ac:dyDescent="0.2">
      <c r="A16" s="201" t="s">
        <v>141</v>
      </c>
      <c r="B16" s="201">
        <v>2015</v>
      </c>
      <c r="C16" s="201" t="s">
        <v>148</v>
      </c>
      <c r="D16" s="201" t="s">
        <v>143</v>
      </c>
      <c r="E16" s="201" t="s">
        <v>143</v>
      </c>
      <c r="F16" s="201" t="s">
        <v>147</v>
      </c>
      <c r="G16" s="201">
        <v>15.74309549</v>
      </c>
      <c r="H16" s="201">
        <v>441.59689880000002</v>
      </c>
      <c r="I16" s="201">
        <v>96.077544169999996</v>
      </c>
      <c r="J16" s="201">
        <v>0</v>
      </c>
      <c r="K16" s="201">
        <v>0</v>
      </c>
      <c r="L16" s="201">
        <v>0</v>
      </c>
      <c r="M16" s="201">
        <v>4.8839850000000004E-3</v>
      </c>
      <c r="N16" s="201">
        <v>0</v>
      </c>
      <c r="O16" s="201">
        <v>3.4272349999999998E-3</v>
      </c>
      <c r="P16" s="201">
        <v>1.41993E-2</v>
      </c>
      <c r="Q16" s="201">
        <v>0</v>
      </c>
      <c r="R16" s="201">
        <v>0</v>
      </c>
      <c r="S16" s="201">
        <v>0</v>
      </c>
      <c r="T16" s="201">
        <v>4.8839850000000004E-3</v>
      </c>
      <c r="U16" s="201">
        <v>0</v>
      </c>
      <c r="V16" s="201">
        <v>3.4272349999999998E-3</v>
      </c>
      <c r="W16" s="201">
        <v>1.41993E-2</v>
      </c>
      <c r="X16" s="201">
        <v>0</v>
      </c>
      <c r="Y16" s="201">
        <v>0</v>
      </c>
      <c r="Z16" s="201">
        <v>0</v>
      </c>
      <c r="AA16" s="126">
        <v>0</v>
      </c>
      <c r="AB16" s="126">
        <v>0</v>
      </c>
      <c r="AC16" s="126">
        <v>0</v>
      </c>
      <c r="AD16" s="126">
        <v>0</v>
      </c>
      <c r="AE16" s="201">
        <v>0</v>
      </c>
      <c r="AF16" s="201">
        <v>0</v>
      </c>
      <c r="AG16" s="201">
        <v>0</v>
      </c>
      <c r="AH16" s="201">
        <v>0</v>
      </c>
      <c r="AI16" s="201">
        <v>0</v>
      </c>
      <c r="AJ16" s="201">
        <v>8.0000020000000008E-3</v>
      </c>
      <c r="AK16" s="201">
        <v>3.6750010999999999E-2</v>
      </c>
      <c r="AL16" s="201">
        <v>0</v>
      </c>
      <c r="AM16" s="201">
        <v>0</v>
      </c>
      <c r="AN16" s="201">
        <v>0</v>
      </c>
      <c r="AO16" s="201">
        <v>2.0000009999999999E-3</v>
      </c>
      <c r="AP16" s="201">
        <v>1.5750005000000001E-2</v>
      </c>
      <c r="AQ16" s="201">
        <v>0</v>
      </c>
      <c r="AR16" s="201">
        <v>0</v>
      </c>
      <c r="AS16" s="201">
        <v>0</v>
      </c>
      <c r="AT16" s="201">
        <f t="shared" si="0"/>
        <v>0</v>
      </c>
    </row>
    <row r="17" spans="1:46" hidden="1" x14ac:dyDescent="0.2">
      <c r="A17" s="201" t="s">
        <v>141</v>
      </c>
      <c r="B17" s="201">
        <v>2015</v>
      </c>
      <c r="C17" s="201" t="s">
        <v>149</v>
      </c>
      <c r="D17" s="201" t="s">
        <v>143</v>
      </c>
      <c r="E17" s="201" t="s">
        <v>143</v>
      </c>
      <c r="F17" s="201" t="s">
        <v>146</v>
      </c>
      <c r="G17" s="201">
        <v>48019.40526</v>
      </c>
      <c r="H17" s="201">
        <v>1627614.2039999999</v>
      </c>
      <c r="I17" s="201">
        <v>297395.63089999999</v>
      </c>
      <c r="J17" s="201">
        <v>6.2503084E-2</v>
      </c>
      <c r="K17" s="201">
        <v>0</v>
      </c>
      <c r="L17" s="201">
        <v>0.46427206199999999</v>
      </c>
      <c r="M17" s="201">
        <v>0.26683270399999998</v>
      </c>
      <c r="N17" s="201">
        <v>0.97840786899999999</v>
      </c>
      <c r="O17" s="201">
        <v>0.39591325900000002</v>
      </c>
      <c r="P17" s="201">
        <v>0.54548967900000001</v>
      </c>
      <c r="Q17" s="201">
        <v>8.7069190000000005E-2</v>
      </c>
      <c r="R17" s="201">
        <v>0</v>
      </c>
      <c r="S17" s="201">
        <v>0.50811431799999995</v>
      </c>
      <c r="T17" s="201">
        <v>0.26683270399999998</v>
      </c>
      <c r="U17" s="201">
        <v>0.97840786899999999</v>
      </c>
      <c r="V17" s="201">
        <v>0.39591325900000002</v>
      </c>
      <c r="W17" s="201">
        <v>0.54548967900000001</v>
      </c>
      <c r="X17" s="201">
        <v>2.137114409</v>
      </c>
      <c r="Y17" s="201">
        <v>0</v>
      </c>
      <c r="Z17" s="201">
        <v>5.8435261880000002</v>
      </c>
      <c r="AA17" s="126">
        <v>0.34018543499999998</v>
      </c>
      <c r="AB17" s="126">
        <v>0</v>
      </c>
      <c r="AC17" s="126">
        <v>0.58336560500000001</v>
      </c>
      <c r="AD17" s="126">
        <v>418.70141089999998</v>
      </c>
      <c r="AE17" s="201">
        <v>0</v>
      </c>
      <c r="AF17" s="201">
        <v>96.515190829999995</v>
      </c>
      <c r="AG17" s="201">
        <v>2.1851879999999998E-3</v>
      </c>
      <c r="AH17" s="201">
        <v>0</v>
      </c>
      <c r="AI17" s="201">
        <v>3.4200849999999998E-3</v>
      </c>
      <c r="AJ17" s="201">
        <v>8.0000020000000008E-3</v>
      </c>
      <c r="AK17" s="201">
        <v>3.6750010999999999E-2</v>
      </c>
      <c r="AL17" s="201">
        <v>2.0136020000000002E-3</v>
      </c>
      <c r="AM17" s="201">
        <v>0</v>
      </c>
      <c r="AN17" s="201">
        <v>3.152827E-3</v>
      </c>
      <c r="AO17" s="201">
        <v>2.0000009999999999E-3</v>
      </c>
      <c r="AP17" s="201">
        <v>1.5750005000000001E-2</v>
      </c>
      <c r="AQ17" s="201">
        <v>4.2154499999999999E-3</v>
      </c>
      <c r="AR17" s="201">
        <v>0</v>
      </c>
      <c r="AS17" s="201">
        <v>1.0704620000000001E-3</v>
      </c>
      <c r="AT17" s="201">
        <f t="shared" si="0"/>
        <v>418.82336439400069</v>
      </c>
    </row>
    <row r="18" spans="1:46" hidden="1" x14ac:dyDescent="0.2">
      <c r="A18" s="201" t="s">
        <v>141</v>
      </c>
      <c r="B18" s="201">
        <v>2015</v>
      </c>
      <c r="C18" s="201" t="s">
        <v>149</v>
      </c>
      <c r="D18" s="201" t="s">
        <v>143</v>
      </c>
      <c r="E18" s="201" t="s">
        <v>143</v>
      </c>
      <c r="F18" s="201" t="s">
        <v>144</v>
      </c>
      <c r="G18" s="201">
        <v>55.235313720000001</v>
      </c>
      <c r="H18" s="201">
        <v>2413.4531229999998</v>
      </c>
      <c r="I18" s="201">
        <v>344.74328070000001</v>
      </c>
      <c r="J18" s="201">
        <v>2.9304512000000001E-2</v>
      </c>
      <c r="K18" s="201">
        <v>0</v>
      </c>
      <c r="L18" s="201">
        <v>0</v>
      </c>
      <c r="M18" s="201">
        <v>0</v>
      </c>
      <c r="N18" s="201">
        <v>0</v>
      </c>
      <c r="O18" s="201">
        <v>0</v>
      </c>
      <c r="P18" s="201">
        <v>0</v>
      </c>
      <c r="Q18" s="201">
        <v>3.3361239000000001E-2</v>
      </c>
      <c r="R18" s="201">
        <v>0</v>
      </c>
      <c r="S18" s="201">
        <v>0</v>
      </c>
      <c r="T18" s="201">
        <v>0</v>
      </c>
      <c r="U18" s="201">
        <v>0</v>
      </c>
      <c r="V18" s="201">
        <v>0</v>
      </c>
      <c r="W18" s="201">
        <v>0</v>
      </c>
      <c r="X18" s="201">
        <v>0.19672118799999999</v>
      </c>
      <c r="Y18" s="201">
        <v>0</v>
      </c>
      <c r="Z18" s="201">
        <v>0</v>
      </c>
      <c r="AA18" s="126">
        <v>0.14649366699999999</v>
      </c>
      <c r="AB18" s="126">
        <v>0</v>
      </c>
      <c r="AC18" s="126">
        <v>0</v>
      </c>
      <c r="AD18" s="126">
        <v>376.91662860000002</v>
      </c>
      <c r="AE18" s="201">
        <v>0</v>
      </c>
      <c r="AF18" s="201">
        <v>0</v>
      </c>
      <c r="AG18" s="201">
        <v>1.6485461999999999E-2</v>
      </c>
      <c r="AH18" s="201">
        <v>0</v>
      </c>
      <c r="AI18" s="201">
        <v>0</v>
      </c>
      <c r="AJ18" s="201">
        <v>8.0000020000000008E-3</v>
      </c>
      <c r="AK18" s="201">
        <v>3.6750010999999999E-2</v>
      </c>
      <c r="AL18" s="201">
        <v>1.5772307999999999E-2</v>
      </c>
      <c r="AM18" s="201">
        <v>0</v>
      </c>
      <c r="AN18" s="201">
        <v>0</v>
      </c>
      <c r="AO18" s="201">
        <v>2.0000009999999999E-3</v>
      </c>
      <c r="AP18" s="201">
        <v>1.5750005000000001E-2</v>
      </c>
      <c r="AQ18" s="201">
        <v>3.5982800000000001E-3</v>
      </c>
      <c r="AR18" s="201">
        <v>0</v>
      </c>
      <c r="AS18" s="201">
        <v>0</v>
      </c>
      <c r="AT18" s="201">
        <f t="shared" si="0"/>
        <v>377.14389253722828</v>
      </c>
    </row>
    <row r="19" spans="1:46" hidden="1" x14ac:dyDescent="0.2">
      <c r="A19" s="201" t="s">
        <v>141</v>
      </c>
      <c r="B19" s="201">
        <v>2015</v>
      </c>
      <c r="C19" s="201" t="s">
        <v>150</v>
      </c>
      <c r="D19" s="201" t="s">
        <v>143</v>
      </c>
      <c r="E19" s="201" t="s">
        <v>143</v>
      </c>
      <c r="F19" s="201" t="s">
        <v>146</v>
      </c>
      <c r="G19" s="201">
        <v>5172.7926360000001</v>
      </c>
      <c r="H19" s="201">
        <v>159954.60329999999</v>
      </c>
      <c r="I19" s="201">
        <v>77066.902820000003</v>
      </c>
      <c r="J19" s="201">
        <v>0.172703411</v>
      </c>
      <c r="K19" s="201">
        <v>0.375504</v>
      </c>
      <c r="L19" s="201">
        <v>0.67373626399999997</v>
      </c>
      <c r="M19" s="201">
        <v>0.19687960700000001</v>
      </c>
      <c r="N19" s="201">
        <v>1.5420659889999999</v>
      </c>
      <c r="O19" s="201">
        <v>3.4086006000000002E-2</v>
      </c>
      <c r="P19" s="201">
        <v>7.1210199000000002E-2</v>
      </c>
      <c r="Q19" s="201">
        <v>0.248271566</v>
      </c>
      <c r="R19" s="201">
        <v>0.54730725499999999</v>
      </c>
      <c r="S19" s="201">
        <v>0.73742755800000004</v>
      </c>
      <c r="T19" s="201">
        <v>0.19687960700000001</v>
      </c>
      <c r="U19" s="201">
        <v>1.5420659889999999</v>
      </c>
      <c r="V19" s="201">
        <v>3.4086006000000002E-2</v>
      </c>
      <c r="W19" s="201">
        <v>7.1210199000000002E-2</v>
      </c>
      <c r="X19" s="201">
        <v>3.2877085140000002</v>
      </c>
      <c r="Y19" s="201">
        <v>3.1548065799999998</v>
      </c>
      <c r="Z19" s="201">
        <v>7.1494545880000002</v>
      </c>
      <c r="AA19" s="126">
        <v>0.67141480499999995</v>
      </c>
      <c r="AB19" s="126">
        <v>3.1582264999999998E-2</v>
      </c>
      <c r="AC19" s="126">
        <v>1.9617115199999999</v>
      </c>
      <c r="AD19" s="126">
        <v>855.41218200000003</v>
      </c>
      <c r="AE19" s="201">
        <v>116.3575577</v>
      </c>
      <c r="AF19" s="201">
        <v>56.043696400000002</v>
      </c>
      <c r="AG19" s="201">
        <v>3.8426689999999999E-3</v>
      </c>
      <c r="AH19" s="201">
        <v>0</v>
      </c>
      <c r="AI19" s="201">
        <v>2.6654249999999999E-3</v>
      </c>
      <c r="AJ19" s="201">
        <v>8.0000020000000008E-3</v>
      </c>
      <c r="AK19" s="201">
        <v>7.6440021999999996E-2</v>
      </c>
      <c r="AL19" s="201">
        <v>3.5367649999999999E-3</v>
      </c>
      <c r="AM19" s="201">
        <v>0</v>
      </c>
      <c r="AN19" s="201">
        <v>2.4579020000000001E-3</v>
      </c>
      <c r="AO19" s="201">
        <v>2.0000009999999999E-3</v>
      </c>
      <c r="AP19" s="201">
        <v>3.2760009E-2</v>
      </c>
      <c r="AQ19" s="201">
        <v>8.5973539999999998E-3</v>
      </c>
      <c r="AR19" s="201">
        <v>1.2269449999999999E-3</v>
      </c>
      <c r="AS19" s="201">
        <v>6.9392599999999998E-4</v>
      </c>
      <c r="AT19" s="201">
        <f t="shared" si="0"/>
        <v>855.41218200000003</v>
      </c>
    </row>
    <row r="20" spans="1:46" hidden="1" x14ac:dyDescent="0.2">
      <c r="A20" s="201" t="s">
        <v>141</v>
      </c>
      <c r="B20" s="201">
        <v>2015</v>
      </c>
      <c r="C20" s="201" t="s">
        <v>150</v>
      </c>
      <c r="D20" s="201" t="s">
        <v>143</v>
      </c>
      <c r="E20" s="201" t="s">
        <v>143</v>
      </c>
      <c r="F20" s="201" t="s">
        <v>144</v>
      </c>
      <c r="G20" s="201">
        <v>6244.1669910000001</v>
      </c>
      <c r="H20" s="201">
        <v>212963.4957</v>
      </c>
      <c r="I20" s="201">
        <v>78543.765580000007</v>
      </c>
      <c r="J20" s="201">
        <v>0.23826322799999999</v>
      </c>
      <c r="K20" s="201">
        <v>0.109759705</v>
      </c>
      <c r="L20" s="201">
        <v>0</v>
      </c>
      <c r="M20" s="201">
        <v>0</v>
      </c>
      <c r="N20" s="201">
        <v>0</v>
      </c>
      <c r="O20" s="201">
        <v>0</v>
      </c>
      <c r="P20" s="201">
        <v>0</v>
      </c>
      <c r="Q20" s="201">
        <v>0.27124684399999999</v>
      </c>
      <c r="R20" s="201">
        <v>0.124954127</v>
      </c>
      <c r="S20" s="201">
        <v>0</v>
      </c>
      <c r="T20" s="201">
        <v>0</v>
      </c>
      <c r="U20" s="201">
        <v>0</v>
      </c>
      <c r="V20" s="201">
        <v>0</v>
      </c>
      <c r="W20" s="201">
        <v>0</v>
      </c>
      <c r="X20" s="201">
        <v>1.131154175</v>
      </c>
      <c r="Y20" s="201">
        <v>0.90974507599999999</v>
      </c>
      <c r="Z20" s="201">
        <v>0</v>
      </c>
      <c r="AA20" s="126">
        <v>5.3581466000000004</v>
      </c>
      <c r="AB20" s="126">
        <v>2.5960942089999999</v>
      </c>
      <c r="AC20" s="126">
        <v>0</v>
      </c>
      <c r="AD20" s="126">
        <v>593.07947009999998</v>
      </c>
      <c r="AE20" s="201">
        <v>141.7180573</v>
      </c>
      <c r="AF20" s="201">
        <v>0</v>
      </c>
      <c r="AG20" s="201">
        <v>4.9583744999999999E-2</v>
      </c>
      <c r="AH20" s="201">
        <v>2.8911659999999999E-2</v>
      </c>
      <c r="AI20" s="201">
        <v>0</v>
      </c>
      <c r="AJ20" s="201">
        <v>1.2000003E-2</v>
      </c>
      <c r="AK20" s="201">
        <v>7.6440021999999996E-2</v>
      </c>
      <c r="AL20" s="201">
        <v>4.7438774000000003E-2</v>
      </c>
      <c r="AM20" s="201">
        <v>2.7660955000000001E-2</v>
      </c>
      <c r="AN20" s="201">
        <v>0</v>
      </c>
      <c r="AO20" s="201">
        <v>3.000001E-3</v>
      </c>
      <c r="AP20" s="201">
        <v>3.2760009E-2</v>
      </c>
      <c r="AQ20" s="201">
        <v>5.6619039999999997E-3</v>
      </c>
      <c r="AR20" s="201">
        <v>1.352928E-3</v>
      </c>
      <c r="AS20" s="201">
        <v>0</v>
      </c>
      <c r="AT20" s="201">
        <f t="shared" si="0"/>
        <v>594.9022335319147</v>
      </c>
    </row>
    <row r="21" spans="1:46" hidden="1" x14ac:dyDescent="0.2">
      <c r="A21" s="201" t="s">
        <v>141</v>
      </c>
      <c r="B21" s="201">
        <v>2015</v>
      </c>
      <c r="C21" s="201" t="s">
        <v>151</v>
      </c>
      <c r="D21" s="201" t="s">
        <v>143</v>
      </c>
      <c r="E21" s="201" t="s">
        <v>143</v>
      </c>
      <c r="F21" s="201" t="s">
        <v>146</v>
      </c>
      <c r="G21" s="201">
        <v>590.15782100000001</v>
      </c>
      <c r="H21" s="201">
        <v>20313.715560000001</v>
      </c>
      <c r="I21" s="201">
        <v>8792.4721979999995</v>
      </c>
      <c r="J21" s="201">
        <v>0.10458437199999999</v>
      </c>
      <c r="K21" s="201">
        <v>0.38446856499999998</v>
      </c>
      <c r="L21" s="201">
        <v>0.55423378999999995</v>
      </c>
      <c r="M21" s="201">
        <v>0.14961086200000001</v>
      </c>
      <c r="N21" s="201">
        <v>1.139536857</v>
      </c>
      <c r="O21" s="201">
        <v>2.5546360000000001E-2</v>
      </c>
      <c r="P21" s="201">
        <v>5.1274341000000001E-2</v>
      </c>
      <c r="Q21" s="201">
        <v>0.15127986099999999</v>
      </c>
      <c r="R21" s="201">
        <v>0.56077286100000001</v>
      </c>
      <c r="S21" s="201">
        <v>0.60672767400000005</v>
      </c>
      <c r="T21" s="201">
        <v>0.14961086200000001</v>
      </c>
      <c r="U21" s="201">
        <v>1.139536857</v>
      </c>
      <c r="V21" s="201">
        <v>2.5546360000000001E-2</v>
      </c>
      <c r="W21" s="201">
        <v>5.1274341000000001E-2</v>
      </c>
      <c r="X21" s="201">
        <v>1.973402552</v>
      </c>
      <c r="Y21" s="201">
        <v>3.2089918150000001</v>
      </c>
      <c r="Z21" s="201">
        <v>5.5557524479999998</v>
      </c>
      <c r="AA21" s="126">
        <v>0.48302197099999999</v>
      </c>
      <c r="AB21" s="126">
        <v>3.2358653000000001E-2</v>
      </c>
      <c r="AC21" s="126">
        <v>1.8039762930000001</v>
      </c>
      <c r="AD21" s="126">
        <v>959.80716759999996</v>
      </c>
      <c r="AE21" s="201">
        <v>135.33877029999999</v>
      </c>
      <c r="AF21" s="201">
        <v>65.788588930000003</v>
      </c>
      <c r="AG21" s="201">
        <v>2.8066089999999998E-3</v>
      </c>
      <c r="AH21" s="201">
        <v>0</v>
      </c>
      <c r="AI21" s="201">
        <v>2.0136049999999999E-3</v>
      </c>
      <c r="AJ21" s="201">
        <v>8.0000020000000008E-3</v>
      </c>
      <c r="AK21" s="201">
        <v>8.9180025999999996E-2</v>
      </c>
      <c r="AL21" s="201">
        <v>2.5818450000000001E-3</v>
      </c>
      <c r="AM21" s="201">
        <v>0</v>
      </c>
      <c r="AN21" s="201">
        <v>1.854199E-3</v>
      </c>
      <c r="AO21" s="201">
        <v>2.0000009999999999E-3</v>
      </c>
      <c r="AP21" s="201">
        <v>3.8220010999999998E-2</v>
      </c>
      <c r="AQ21" s="201">
        <v>9.6159460000000002E-3</v>
      </c>
      <c r="AR21" s="201">
        <v>1.417654E-3</v>
      </c>
      <c r="AS21" s="201">
        <v>7.6223700000000003E-4</v>
      </c>
      <c r="AT21" s="201">
        <f t="shared" si="0"/>
        <v>959.87792725977329</v>
      </c>
    </row>
    <row r="22" spans="1:46" hidden="1" x14ac:dyDescent="0.2">
      <c r="A22" s="201" t="s">
        <v>141</v>
      </c>
      <c r="B22" s="201">
        <v>2015</v>
      </c>
      <c r="C22" s="201" t="s">
        <v>151</v>
      </c>
      <c r="D22" s="201" t="s">
        <v>143</v>
      </c>
      <c r="E22" s="201" t="s">
        <v>143</v>
      </c>
      <c r="F22" s="201" t="s">
        <v>144</v>
      </c>
      <c r="G22" s="201">
        <v>1697.9417679999999</v>
      </c>
      <c r="H22" s="201">
        <v>63354.097500000003</v>
      </c>
      <c r="I22" s="201">
        <v>21357.971430000001</v>
      </c>
      <c r="J22" s="201">
        <v>0.205397038</v>
      </c>
      <c r="K22" s="201">
        <v>0.109759705</v>
      </c>
      <c r="L22" s="201">
        <v>0</v>
      </c>
      <c r="M22" s="201">
        <v>0</v>
      </c>
      <c r="N22" s="201">
        <v>0</v>
      </c>
      <c r="O22" s="201">
        <v>0</v>
      </c>
      <c r="P22" s="201">
        <v>0</v>
      </c>
      <c r="Q22" s="201">
        <v>0.233830872</v>
      </c>
      <c r="R22" s="201">
        <v>0.124954127</v>
      </c>
      <c r="S22" s="201">
        <v>0</v>
      </c>
      <c r="T22" s="201">
        <v>0</v>
      </c>
      <c r="U22" s="201">
        <v>0</v>
      </c>
      <c r="V22" s="201">
        <v>0</v>
      </c>
      <c r="W22" s="201">
        <v>0</v>
      </c>
      <c r="X22" s="201">
        <v>0.95840029199999999</v>
      </c>
      <c r="Y22" s="201">
        <v>0.90974507599999999</v>
      </c>
      <c r="Z22" s="201">
        <v>0</v>
      </c>
      <c r="AA22" s="126">
        <v>4.123500022</v>
      </c>
      <c r="AB22" s="126">
        <v>2.5960942089999999</v>
      </c>
      <c r="AC22" s="126">
        <v>0</v>
      </c>
      <c r="AD22" s="126">
        <v>664.77010229999996</v>
      </c>
      <c r="AE22" s="201">
        <v>226.78051099999999</v>
      </c>
      <c r="AF22" s="201">
        <v>0</v>
      </c>
      <c r="AG22" s="201">
        <v>4.0484816999999999E-2</v>
      </c>
      <c r="AH22" s="201">
        <v>2.7888046E-2</v>
      </c>
      <c r="AI22" s="201">
        <v>0</v>
      </c>
      <c r="AJ22" s="201">
        <v>1.2000003E-2</v>
      </c>
      <c r="AK22" s="201">
        <v>8.9180025999999996E-2</v>
      </c>
      <c r="AL22" s="201">
        <v>3.8733462000000003E-2</v>
      </c>
      <c r="AM22" s="201">
        <v>2.6681620999999999E-2</v>
      </c>
      <c r="AN22" s="201">
        <v>0</v>
      </c>
      <c r="AO22" s="201">
        <v>3.000001E-3</v>
      </c>
      <c r="AP22" s="201">
        <v>3.8220010999999998E-2</v>
      </c>
      <c r="AQ22" s="201">
        <v>6.3463069999999998E-3</v>
      </c>
      <c r="AR22" s="201">
        <v>2.1649870000000002E-3</v>
      </c>
      <c r="AS22" s="201">
        <v>0</v>
      </c>
      <c r="AT22" s="201">
        <f t="shared" si="0"/>
        <v>667.53868126318855</v>
      </c>
    </row>
    <row r="23" spans="1:46" hidden="1" x14ac:dyDescent="0.2">
      <c r="A23" s="201" t="s">
        <v>141</v>
      </c>
      <c r="B23" s="201">
        <v>2015</v>
      </c>
      <c r="C23" s="201" t="s">
        <v>152</v>
      </c>
      <c r="D23" s="201" t="s">
        <v>143</v>
      </c>
      <c r="E23" s="201" t="s">
        <v>143</v>
      </c>
      <c r="F23" s="201" t="s">
        <v>146</v>
      </c>
      <c r="G23" s="201">
        <v>8831.1501970000008</v>
      </c>
      <c r="H23" s="201">
        <v>54550.043060000004</v>
      </c>
      <c r="I23" s="201">
        <v>17660.534159999999</v>
      </c>
      <c r="J23" s="201">
        <v>2.6040524299999999</v>
      </c>
      <c r="K23" s="201">
        <v>0</v>
      </c>
      <c r="L23" s="201">
        <v>2.5192716370000001</v>
      </c>
      <c r="M23" s="201">
        <v>0.99515717000000004</v>
      </c>
      <c r="N23" s="201">
        <v>3.8905744339999999</v>
      </c>
      <c r="O23" s="201">
        <v>1.003322372</v>
      </c>
      <c r="P23" s="201">
        <v>1.8198960230000001</v>
      </c>
      <c r="Q23" s="201">
        <v>3.052516776</v>
      </c>
      <c r="R23" s="201">
        <v>0</v>
      </c>
      <c r="S23" s="201">
        <v>2.7367912990000001</v>
      </c>
      <c r="T23" s="201">
        <v>0.99515717000000004</v>
      </c>
      <c r="U23" s="201">
        <v>3.8905744339999999</v>
      </c>
      <c r="V23" s="201">
        <v>1.003322372</v>
      </c>
      <c r="W23" s="201">
        <v>1.8198960230000001</v>
      </c>
      <c r="X23" s="201">
        <v>26.035161250000002</v>
      </c>
      <c r="Y23" s="201">
        <v>0</v>
      </c>
      <c r="Z23" s="201">
        <v>10.01919305</v>
      </c>
      <c r="AA23" s="126">
        <v>1.251552209</v>
      </c>
      <c r="AB23" s="126">
        <v>0</v>
      </c>
      <c r="AC23" s="126">
        <v>0.32238889399999998</v>
      </c>
      <c r="AD23" s="126">
        <v>157.28695289999999</v>
      </c>
      <c r="AE23" s="201">
        <v>0</v>
      </c>
      <c r="AF23" s="201">
        <v>51.300421569999997</v>
      </c>
      <c r="AG23" s="201">
        <v>2.0514299999999999E-3</v>
      </c>
      <c r="AH23" s="201">
        <v>0</v>
      </c>
      <c r="AI23" s="201">
        <v>6.6783959999999996E-3</v>
      </c>
      <c r="AJ23" s="201">
        <v>4.0000010000000004E-3</v>
      </c>
      <c r="AK23" s="201">
        <v>1.1760003E-2</v>
      </c>
      <c r="AL23" s="201">
        <v>1.9445949999999999E-3</v>
      </c>
      <c r="AM23" s="201">
        <v>0</v>
      </c>
      <c r="AN23" s="201">
        <v>6.3562209999999996E-3</v>
      </c>
      <c r="AO23" s="201">
        <v>1E-3</v>
      </c>
      <c r="AP23" s="201">
        <v>5.0400009999999997E-3</v>
      </c>
      <c r="AQ23" s="201">
        <v>2.0682909999999999E-3</v>
      </c>
      <c r="AR23" s="201">
        <v>0</v>
      </c>
      <c r="AS23" s="201">
        <v>7.5188499999999999E-4</v>
      </c>
      <c r="AT23" s="201">
        <f t="shared" si="0"/>
        <v>163.99295311337582</v>
      </c>
    </row>
    <row r="24" spans="1:46" hidden="1" x14ac:dyDescent="0.2">
      <c r="A24" s="201" t="s">
        <v>141</v>
      </c>
      <c r="B24" s="201">
        <v>2015</v>
      </c>
      <c r="C24" s="201" t="s">
        <v>153</v>
      </c>
      <c r="D24" s="201" t="s">
        <v>143</v>
      </c>
      <c r="E24" s="201" t="s">
        <v>143</v>
      </c>
      <c r="F24" s="201" t="s">
        <v>146</v>
      </c>
      <c r="G24" s="201">
        <v>37208.7817</v>
      </c>
      <c r="H24" s="201">
        <v>1216595.4790000001</v>
      </c>
      <c r="I24" s="201">
        <v>231257.65909999999</v>
      </c>
      <c r="J24" s="201">
        <v>7.9475447000000005E-2</v>
      </c>
      <c r="K24" s="201">
        <v>0</v>
      </c>
      <c r="L24" s="201">
        <v>0.58924659099999999</v>
      </c>
      <c r="M24" s="201">
        <v>0.22457237299999999</v>
      </c>
      <c r="N24" s="201">
        <v>0.76580849100000004</v>
      </c>
      <c r="O24" s="201">
        <v>0.35618256300000001</v>
      </c>
      <c r="P24" s="201">
        <v>0.448869819</v>
      </c>
      <c r="Q24" s="201">
        <v>0.109091143</v>
      </c>
      <c r="R24" s="201">
        <v>0</v>
      </c>
      <c r="S24" s="201">
        <v>0.64482395299999995</v>
      </c>
      <c r="T24" s="201">
        <v>0.22457237299999999</v>
      </c>
      <c r="U24" s="201">
        <v>0.76580849100000004</v>
      </c>
      <c r="V24" s="201">
        <v>0.35618256300000001</v>
      </c>
      <c r="W24" s="201">
        <v>0.448869819</v>
      </c>
      <c r="X24" s="201">
        <v>2.5371546139999999</v>
      </c>
      <c r="Y24" s="201">
        <v>0</v>
      </c>
      <c r="Z24" s="201">
        <v>6.8418221050000003</v>
      </c>
      <c r="AA24" s="126">
        <v>0.42013475500000003</v>
      </c>
      <c r="AB24" s="126">
        <v>0</v>
      </c>
      <c r="AC24" s="126">
        <v>0.72909321400000004</v>
      </c>
      <c r="AD24" s="126">
        <v>539.56931659999998</v>
      </c>
      <c r="AE24" s="201">
        <v>0</v>
      </c>
      <c r="AF24" s="201">
        <v>123.2606454</v>
      </c>
      <c r="AG24" s="201">
        <v>1.916835E-3</v>
      </c>
      <c r="AH24" s="201">
        <v>0</v>
      </c>
      <c r="AI24" s="201">
        <v>3.345659E-3</v>
      </c>
      <c r="AJ24" s="201">
        <v>8.0000020000000008E-3</v>
      </c>
      <c r="AK24" s="201">
        <v>3.6750010999999999E-2</v>
      </c>
      <c r="AL24" s="201">
        <v>1.7680459999999999E-3</v>
      </c>
      <c r="AM24" s="201">
        <v>0</v>
      </c>
      <c r="AN24" s="201">
        <v>3.0866040000000002E-3</v>
      </c>
      <c r="AO24" s="201">
        <v>2.0000009999999999E-3</v>
      </c>
      <c r="AP24" s="201">
        <v>1.5750005000000001E-2</v>
      </c>
      <c r="AQ24" s="201">
        <v>5.4288460000000002E-3</v>
      </c>
      <c r="AR24" s="201">
        <v>0</v>
      </c>
      <c r="AS24" s="201">
        <v>1.357233E-3</v>
      </c>
      <c r="AT24" s="201">
        <f t="shared" si="0"/>
        <v>539.77225091744572</v>
      </c>
    </row>
    <row r="25" spans="1:46" hidden="1" x14ac:dyDescent="0.2">
      <c r="A25" s="201" t="s">
        <v>141</v>
      </c>
      <c r="B25" s="201">
        <v>2015</v>
      </c>
      <c r="C25" s="201" t="s">
        <v>153</v>
      </c>
      <c r="D25" s="201" t="s">
        <v>143</v>
      </c>
      <c r="E25" s="201" t="s">
        <v>143</v>
      </c>
      <c r="F25" s="201" t="s">
        <v>144</v>
      </c>
      <c r="G25" s="201">
        <v>280.18103400000001</v>
      </c>
      <c r="H25" s="201">
        <v>12296.79392</v>
      </c>
      <c r="I25" s="201">
        <v>1760.3598850000001</v>
      </c>
      <c r="J25" s="201">
        <v>2.2473630000000001E-2</v>
      </c>
      <c r="K25" s="201">
        <v>0</v>
      </c>
      <c r="L25" s="201">
        <v>0</v>
      </c>
      <c r="M25" s="201">
        <v>0</v>
      </c>
      <c r="N25" s="201">
        <v>0</v>
      </c>
      <c r="O25" s="201">
        <v>0</v>
      </c>
      <c r="P25" s="201">
        <v>0</v>
      </c>
      <c r="Q25" s="201">
        <v>2.5584732999999998E-2</v>
      </c>
      <c r="R25" s="201">
        <v>0</v>
      </c>
      <c r="S25" s="201">
        <v>0</v>
      </c>
      <c r="T25" s="201">
        <v>0</v>
      </c>
      <c r="U25" s="201">
        <v>0</v>
      </c>
      <c r="V25" s="201">
        <v>0</v>
      </c>
      <c r="W25" s="201">
        <v>0</v>
      </c>
      <c r="X25" s="201">
        <v>0.248072933</v>
      </c>
      <c r="Y25" s="201">
        <v>0</v>
      </c>
      <c r="Z25" s="201">
        <v>0</v>
      </c>
      <c r="AA25" s="126">
        <v>0.148435808</v>
      </c>
      <c r="AB25" s="126">
        <v>0</v>
      </c>
      <c r="AC25" s="126">
        <v>0</v>
      </c>
      <c r="AD25" s="126">
        <v>495.39167040000001</v>
      </c>
      <c r="AE25" s="201">
        <v>0</v>
      </c>
      <c r="AF25" s="201">
        <v>0</v>
      </c>
      <c r="AG25" s="201">
        <v>1.3911371000000001E-2</v>
      </c>
      <c r="AH25" s="201">
        <v>0</v>
      </c>
      <c r="AI25" s="201">
        <v>0</v>
      </c>
      <c r="AJ25" s="201">
        <v>8.0000020000000008E-3</v>
      </c>
      <c r="AK25" s="201">
        <v>3.6750010999999999E-2</v>
      </c>
      <c r="AL25" s="201">
        <v>1.3309570999999999E-2</v>
      </c>
      <c r="AM25" s="201">
        <v>0</v>
      </c>
      <c r="AN25" s="201">
        <v>0</v>
      </c>
      <c r="AO25" s="201">
        <v>2.0000009999999999E-3</v>
      </c>
      <c r="AP25" s="201">
        <v>1.5750005000000001E-2</v>
      </c>
      <c r="AQ25" s="201">
        <v>4.7293159999999999E-3</v>
      </c>
      <c r="AR25" s="201">
        <v>0</v>
      </c>
      <c r="AS25" s="201">
        <v>0</v>
      </c>
      <c r="AT25" s="201">
        <f t="shared" si="0"/>
        <v>496.00374545755358</v>
      </c>
    </row>
    <row r="26" spans="1:46" hidden="1" x14ac:dyDescent="0.2">
      <c r="A26" s="201" t="s">
        <v>141</v>
      </c>
      <c r="B26" s="201">
        <v>2015</v>
      </c>
      <c r="C26" s="201" t="s">
        <v>154</v>
      </c>
      <c r="D26" s="201" t="s">
        <v>143</v>
      </c>
      <c r="E26" s="201" t="s">
        <v>143</v>
      </c>
      <c r="F26" s="201" t="s">
        <v>146</v>
      </c>
      <c r="G26" s="201">
        <v>2063.6538890000002</v>
      </c>
      <c r="H26" s="201">
        <v>16285.057290000001</v>
      </c>
      <c r="I26" s="201">
        <v>206.4479351</v>
      </c>
      <c r="J26" s="201">
        <v>0.42182756999999999</v>
      </c>
      <c r="K26" s="201">
        <v>0</v>
      </c>
      <c r="L26" s="201">
        <v>1.030387859</v>
      </c>
      <c r="M26" s="201">
        <v>0.150641373</v>
      </c>
      <c r="N26" s="201">
        <v>3.16975886</v>
      </c>
      <c r="O26" s="201">
        <v>6.2645397000000005E-2</v>
      </c>
      <c r="P26" s="201">
        <v>0.171286573</v>
      </c>
      <c r="Q26" s="201">
        <v>0.54434127300000001</v>
      </c>
      <c r="R26" s="201">
        <v>0</v>
      </c>
      <c r="S26" s="201">
        <v>1.1240456350000001</v>
      </c>
      <c r="T26" s="201">
        <v>0.150641373</v>
      </c>
      <c r="U26" s="201">
        <v>3.16975886</v>
      </c>
      <c r="V26" s="201">
        <v>6.2645397000000005E-2</v>
      </c>
      <c r="W26" s="201">
        <v>0.171286573</v>
      </c>
      <c r="X26" s="201">
        <v>11.95362643</v>
      </c>
      <c r="Y26" s="201">
        <v>0</v>
      </c>
      <c r="Z26" s="201">
        <v>14.769662200000001</v>
      </c>
      <c r="AA26" s="126">
        <v>1.257032181</v>
      </c>
      <c r="AB26" s="126">
        <v>0</v>
      </c>
      <c r="AC26" s="126">
        <v>1.5153293830000001</v>
      </c>
      <c r="AD26" s="126">
        <v>1311.3282429999999</v>
      </c>
      <c r="AE26" s="201">
        <v>0</v>
      </c>
      <c r="AF26" s="201">
        <v>93.720085429999997</v>
      </c>
      <c r="AG26" s="201">
        <v>4.4062069999999997E-3</v>
      </c>
      <c r="AH26" s="201">
        <v>0</v>
      </c>
      <c r="AI26" s="201">
        <v>4.5310039999999999E-3</v>
      </c>
      <c r="AJ26" s="201">
        <v>1.2000003E-2</v>
      </c>
      <c r="AK26" s="201">
        <v>0.13034003699999999</v>
      </c>
      <c r="AL26" s="201">
        <v>4.0966989999999997E-3</v>
      </c>
      <c r="AM26" s="201">
        <v>0</v>
      </c>
      <c r="AN26" s="201">
        <v>4.2545279999999996E-3</v>
      </c>
      <c r="AO26" s="201">
        <v>3.000001E-3</v>
      </c>
      <c r="AP26" s="201">
        <v>5.5860015999999998E-2</v>
      </c>
      <c r="AQ26" s="201">
        <v>1.3292847E-2</v>
      </c>
      <c r="AR26" s="201">
        <v>0</v>
      </c>
      <c r="AS26" s="201">
        <v>1.2011929999999999E-3</v>
      </c>
      <c r="AT26" s="201">
        <f t="shared" si="0"/>
        <v>1312.9014844029145</v>
      </c>
    </row>
    <row r="27" spans="1:46" hidden="1" x14ac:dyDescent="0.2">
      <c r="A27" s="201" t="s">
        <v>141</v>
      </c>
      <c r="B27" s="201">
        <v>2015</v>
      </c>
      <c r="C27" s="201" t="s">
        <v>154</v>
      </c>
      <c r="D27" s="201" t="s">
        <v>143</v>
      </c>
      <c r="E27" s="201" t="s">
        <v>143</v>
      </c>
      <c r="F27" s="201" t="s">
        <v>144</v>
      </c>
      <c r="G27" s="201">
        <v>545.81716919999997</v>
      </c>
      <c r="H27" s="201">
        <v>4794.9948340000001</v>
      </c>
      <c r="I27" s="201">
        <v>54.581716919999998</v>
      </c>
      <c r="J27" s="201">
        <v>0.16898550100000001</v>
      </c>
      <c r="K27" s="201">
        <v>0</v>
      </c>
      <c r="L27" s="201">
        <v>0</v>
      </c>
      <c r="M27" s="201">
        <v>0</v>
      </c>
      <c r="N27" s="201">
        <v>0</v>
      </c>
      <c r="O27" s="201">
        <v>0</v>
      </c>
      <c r="P27" s="201">
        <v>0</v>
      </c>
      <c r="Q27" s="201">
        <v>0.19237875800000001</v>
      </c>
      <c r="R27" s="201">
        <v>0</v>
      </c>
      <c r="S27" s="201">
        <v>0</v>
      </c>
      <c r="T27" s="201">
        <v>0</v>
      </c>
      <c r="U27" s="201">
        <v>0</v>
      </c>
      <c r="V27" s="201">
        <v>0</v>
      </c>
      <c r="W27" s="201">
        <v>0</v>
      </c>
      <c r="X27" s="201">
        <v>0.65246547799999999</v>
      </c>
      <c r="Y27" s="201">
        <v>0</v>
      </c>
      <c r="Z27" s="201">
        <v>0</v>
      </c>
      <c r="AA27" s="126">
        <v>7.1287635910000002</v>
      </c>
      <c r="AB27" s="126">
        <v>0</v>
      </c>
      <c r="AC27" s="126">
        <v>0</v>
      </c>
      <c r="AD27" s="126">
        <v>1073.1610659999999</v>
      </c>
      <c r="AE27" s="201">
        <v>0</v>
      </c>
      <c r="AF27" s="201">
        <v>0</v>
      </c>
      <c r="AG27" s="201">
        <v>0.20026977800000001</v>
      </c>
      <c r="AH27" s="201">
        <v>0</v>
      </c>
      <c r="AI27" s="201">
        <v>0</v>
      </c>
      <c r="AJ27" s="201">
        <v>1.6000005000000001E-2</v>
      </c>
      <c r="AK27" s="201">
        <v>0.13034003699999999</v>
      </c>
      <c r="AL27" s="201">
        <v>0.19160619600000001</v>
      </c>
      <c r="AM27" s="201">
        <v>0</v>
      </c>
      <c r="AN27" s="201">
        <v>0</v>
      </c>
      <c r="AO27" s="201">
        <v>4.0000010000000004E-3</v>
      </c>
      <c r="AP27" s="201">
        <v>5.5860015999999998E-2</v>
      </c>
      <c r="AQ27" s="201">
        <v>1.024506E-2</v>
      </c>
      <c r="AR27" s="201">
        <v>0</v>
      </c>
      <c r="AS27" s="201">
        <v>0</v>
      </c>
      <c r="AT27" s="201">
        <f t="shared" si="0"/>
        <v>1076.1561073447576</v>
      </c>
    </row>
    <row r="28" spans="1:46" hidden="1" x14ac:dyDescent="0.2">
      <c r="A28" s="201" t="s">
        <v>141</v>
      </c>
      <c r="B28" s="201">
        <v>2015</v>
      </c>
      <c r="C28" s="201" t="s">
        <v>155</v>
      </c>
      <c r="D28" s="201" t="s">
        <v>143</v>
      </c>
      <c r="E28" s="201" t="s">
        <v>143</v>
      </c>
      <c r="F28" s="201" t="s">
        <v>144</v>
      </c>
      <c r="G28" s="201">
        <v>18.883090639999999</v>
      </c>
      <c r="H28" s="201">
        <v>2738.8151790000002</v>
      </c>
      <c r="I28" s="201">
        <v>0</v>
      </c>
      <c r="J28" s="201">
        <v>0.339601918</v>
      </c>
      <c r="K28" s="201">
        <v>4.3839271990000004</v>
      </c>
      <c r="L28" s="201">
        <v>0</v>
      </c>
      <c r="M28" s="201">
        <v>0</v>
      </c>
      <c r="N28" s="201">
        <v>0</v>
      </c>
      <c r="O28" s="201">
        <v>0</v>
      </c>
      <c r="P28" s="201">
        <v>0</v>
      </c>
      <c r="Q28" s="201">
        <v>0.38661093299999999</v>
      </c>
      <c r="R28" s="201">
        <v>4.9907674059999998</v>
      </c>
      <c r="S28" s="201">
        <v>0</v>
      </c>
      <c r="T28" s="201">
        <v>0</v>
      </c>
      <c r="U28" s="201">
        <v>0</v>
      </c>
      <c r="V28" s="201">
        <v>0</v>
      </c>
      <c r="W28" s="201">
        <v>0</v>
      </c>
      <c r="X28" s="201">
        <v>1.03385087</v>
      </c>
      <c r="Y28" s="201">
        <v>19.565701319999999</v>
      </c>
      <c r="Z28" s="201">
        <v>0</v>
      </c>
      <c r="AA28" s="126">
        <v>8.8445777379999999</v>
      </c>
      <c r="AB28" s="126">
        <v>127.9041421</v>
      </c>
      <c r="AC28" s="126">
        <v>0</v>
      </c>
      <c r="AD28" s="126">
        <v>1799.640392</v>
      </c>
      <c r="AE28" s="201">
        <v>11924.698609999999</v>
      </c>
      <c r="AF28" s="201">
        <v>0</v>
      </c>
      <c r="AG28" s="201">
        <v>9.2676215000000006E-2</v>
      </c>
      <c r="AH28" s="201">
        <v>0.38516282499999999</v>
      </c>
      <c r="AI28" s="201">
        <v>0</v>
      </c>
      <c r="AJ28" s="201">
        <v>1.2000003E-2</v>
      </c>
      <c r="AK28" s="201">
        <v>0.13034003699999999</v>
      </c>
      <c r="AL28" s="201">
        <v>8.8667082999999994E-2</v>
      </c>
      <c r="AM28" s="201">
        <v>0.36850085199999999</v>
      </c>
      <c r="AN28" s="201">
        <v>0</v>
      </c>
      <c r="AO28" s="201">
        <v>3.000001E-3</v>
      </c>
      <c r="AP28" s="201">
        <v>5.5860015999999998E-2</v>
      </c>
      <c r="AQ28" s="201">
        <v>1.7169410999999999E-2</v>
      </c>
      <c r="AR28" s="201">
        <v>0.113767199</v>
      </c>
      <c r="AS28" s="201">
        <v>0</v>
      </c>
      <c r="AT28" s="201">
        <f t="shared" si="0"/>
        <v>1800.9532440429589</v>
      </c>
    </row>
    <row r="29" spans="1:46" hidden="1" x14ac:dyDescent="0.2">
      <c r="A29" s="201" t="s">
        <v>141</v>
      </c>
      <c r="B29" s="201">
        <v>2015</v>
      </c>
      <c r="C29" s="201" t="s">
        <v>156</v>
      </c>
      <c r="D29" s="201" t="s">
        <v>143</v>
      </c>
      <c r="E29" s="201" t="s">
        <v>143</v>
      </c>
      <c r="F29" s="201" t="s">
        <v>146</v>
      </c>
      <c r="G29" s="201">
        <v>205.50606790000001</v>
      </c>
      <c r="H29" s="201">
        <v>10320.80222</v>
      </c>
      <c r="I29" s="201">
        <v>4111.7654069999999</v>
      </c>
      <c r="J29" s="201">
        <v>0.15152443500000001</v>
      </c>
      <c r="K29" s="201">
        <v>0.60221654099999999</v>
      </c>
      <c r="L29" s="201">
        <v>0.76714611799999999</v>
      </c>
      <c r="M29" s="201">
        <v>3.1005437E-2</v>
      </c>
      <c r="N29" s="201">
        <v>0.28570977800000003</v>
      </c>
      <c r="O29" s="201">
        <v>1.6346749000000001E-2</v>
      </c>
      <c r="P29" s="201">
        <v>3.6547735999999997E-2</v>
      </c>
      <c r="Q29" s="201">
        <v>0.215179288</v>
      </c>
      <c r="R29" s="201">
        <v>0.87466047599999996</v>
      </c>
      <c r="S29" s="201">
        <v>0.83853629299999999</v>
      </c>
      <c r="T29" s="201">
        <v>3.1005437E-2</v>
      </c>
      <c r="U29" s="201">
        <v>0.28570977800000003</v>
      </c>
      <c r="V29" s="201">
        <v>1.6346749000000001E-2</v>
      </c>
      <c r="W29" s="201">
        <v>3.6547735999999997E-2</v>
      </c>
      <c r="X29" s="201">
        <v>3.6039025570000001</v>
      </c>
      <c r="Y29" s="201">
        <v>4.9817167119999999</v>
      </c>
      <c r="Z29" s="201">
        <v>11.573570370000001</v>
      </c>
      <c r="AA29" s="126">
        <v>0.91290168900000002</v>
      </c>
      <c r="AB29" s="126">
        <v>5.0453826E-2</v>
      </c>
      <c r="AC29" s="126">
        <v>1.735869637</v>
      </c>
      <c r="AD29" s="126">
        <v>1307.6209409999999</v>
      </c>
      <c r="AE29" s="201">
        <v>376.4316627</v>
      </c>
      <c r="AF29" s="201">
        <v>82.441405130000007</v>
      </c>
      <c r="AG29" s="201">
        <v>9.2849899999999995E-4</v>
      </c>
      <c r="AH29" s="201">
        <v>0</v>
      </c>
      <c r="AI29" s="201">
        <v>1.650915E-3</v>
      </c>
      <c r="AJ29" s="201">
        <v>1.2000003E-2</v>
      </c>
      <c r="AK29" s="201">
        <v>0.13034003699999999</v>
      </c>
      <c r="AL29" s="201">
        <v>8.57495E-4</v>
      </c>
      <c r="AM29" s="201">
        <v>0</v>
      </c>
      <c r="AN29" s="201">
        <v>1.5479879999999999E-3</v>
      </c>
      <c r="AO29" s="201">
        <v>3.000001E-3</v>
      </c>
      <c r="AP29" s="201">
        <v>5.5860015999999998E-2</v>
      </c>
      <c r="AQ29" s="201">
        <v>1.3115188999999999E-2</v>
      </c>
      <c r="AR29" s="201">
        <v>3.8611750000000001E-3</v>
      </c>
      <c r="AS29" s="201">
        <v>1.0298639999999999E-3</v>
      </c>
      <c r="AT29" s="201">
        <f t="shared" si="0"/>
        <v>1308.7684878011621</v>
      </c>
    </row>
    <row r="30" spans="1:46" hidden="1" x14ac:dyDescent="0.2">
      <c r="A30" s="201" t="s">
        <v>141</v>
      </c>
      <c r="B30" s="201">
        <v>2015</v>
      </c>
      <c r="C30" s="201" t="s">
        <v>157</v>
      </c>
      <c r="D30" s="201" t="s">
        <v>143</v>
      </c>
      <c r="E30" s="201" t="s">
        <v>143</v>
      </c>
      <c r="F30" s="201" t="s">
        <v>144</v>
      </c>
      <c r="G30" s="201">
        <v>0</v>
      </c>
      <c r="H30" s="201">
        <v>4389.4207649999998</v>
      </c>
      <c r="I30" s="201">
        <v>0</v>
      </c>
      <c r="J30" s="201">
        <v>1.527455808</v>
      </c>
      <c r="K30" s="201">
        <v>0</v>
      </c>
      <c r="L30" s="201">
        <v>0</v>
      </c>
      <c r="M30" s="201">
        <v>0</v>
      </c>
      <c r="N30" s="201">
        <v>0</v>
      </c>
      <c r="O30" s="201">
        <v>0</v>
      </c>
      <c r="P30" s="201">
        <v>0</v>
      </c>
      <c r="Q30" s="201">
        <v>1.738892165</v>
      </c>
      <c r="R30" s="201">
        <v>0</v>
      </c>
      <c r="S30" s="201">
        <v>0</v>
      </c>
      <c r="T30" s="201">
        <v>0</v>
      </c>
      <c r="U30" s="201">
        <v>0</v>
      </c>
      <c r="V30" s="201">
        <v>0</v>
      </c>
      <c r="W30" s="201">
        <v>0</v>
      </c>
      <c r="X30" s="201">
        <v>5.6922614850000004</v>
      </c>
      <c r="Y30" s="201">
        <v>0</v>
      </c>
      <c r="Z30" s="201">
        <v>0</v>
      </c>
      <c r="AA30" s="126">
        <v>17.365184880000001</v>
      </c>
      <c r="AB30" s="126">
        <v>0</v>
      </c>
      <c r="AC30" s="126">
        <v>0</v>
      </c>
      <c r="AD30" s="126">
        <v>2274.8601589999998</v>
      </c>
      <c r="AE30" s="201">
        <v>0</v>
      </c>
      <c r="AF30" s="201">
        <v>0</v>
      </c>
      <c r="AG30" s="201">
        <v>0.66634929799999998</v>
      </c>
      <c r="AH30" s="201">
        <v>0</v>
      </c>
      <c r="AI30" s="201">
        <v>0</v>
      </c>
      <c r="AJ30" s="201">
        <v>0</v>
      </c>
      <c r="AK30" s="201">
        <v>0</v>
      </c>
      <c r="AL30" s="201">
        <v>0.63752332300000003</v>
      </c>
      <c r="AM30" s="201">
        <v>0</v>
      </c>
      <c r="AN30" s="201">
        <v>0</v>
      </c>
      <c r="AO30" s="201">
        <v>0</v>
      </c>
      <c r="AP30" s="201">
        <v>0</v>
      </c>
      <c r="AQ30" s="201">
        <v>2.1703229000000001E-2</v>
      </c>
      <c r="AR30" s="201">
        <v>0</v>
      </c>
      <c r="AS30" s="201">
        <v>0</v>
      </c>
      <c r="AT30" s="201">
        <f t="shared" si="0"/>
        <v>2398.6524567235274</v>
      </c>
    </row>
    <row r="31" spans="1:46" hidden="1" x14ac:dyDescent="0.2">
      <c r="A31" s="201" t="s">
        <v>141</v>
      </c>
      <c r="B31" s="201">
        <v>2015</v>
      </c>
      <c r="C31" s="201" t="s">
        <v>158</v>
      </c>
      <c r="D31" s="201" t="s">
        <v>143</v>
      </c>
      <c r="E31" s="201" t="s">
        <v>143</v>
      </c>
      <c r="F31" s="201" t="s">
        <v>146</v>
      </c>
      <c r="G31" s="201">
        <v>52.511404130000003</v>
      </c>
      <c r="H31" s="201">
        <v>2324.2373120000002</v>
      </c>
      <c r="I31" s="201">
        <v>210.04561649999999</v>
      </c>
      <c r="J31" s="201">
        <v>0.43926229300000003</v>
      </c>
      <c r="K31" s="201">
        <v>8.1815419689999995</v>
      </c>
      <c r="L31" s="201">
        <v>2.8512915410000002</v>
      </c>
      <c r="M31" s="201">
        <v>0.24965694599999999</v>
      </c>
      <c r="N31" s="201">
        <v>2.461629222</v>
      </c>
      <c r="O31" s="201">
        <v>3.3878605999999999E-2</v>
      </c>
      <c r="P31" s="201">
        <v>9.8739549999999995E-2</v>
      </c>
      <c r="Q31" s="201">
        <v>0.64097050700000002</v>
      </c>
      <c r="R31" s="201">
        <v>11.938486839999999</v>
      </c>
      <c r="S31" s="201">
        <v>3.1218053389999998</v>
      </c>
      <c r="T31" s="201">
        <v>0.24965694599999999</v>
      </c>
      <c r="U31" s="201">
        <v>2.461629222</v>
      </c>
      <c r="V31" s="201">
        <v>3.3878605999999999E-2</v>
      </c>
      <c r="W31" s="201">
        <v>9.8739549999999995E-2</v>
      </c>
      <c r="X31" s="201">
        <v>10.500343470000001</v>
      </c>
      <c r="Y31" s="201">
        <v>68.552931720000004</v>
      </c>
      <c r="Z31" s="201">
        <v>59.61075452</v>
      </c>
      <c r="AA31" s="126">
        <v>2.6621506140000002</v>
      </c>
      <c r="AB31" s="126">
        <v>0.69444280199999997</v>
      </c>
      <c r="AC31" s="126">
        <v>4.234018024</v>
      </c>
      <c r="AD31" s="126">
        <v>678.80092779999995</v>
      </c>
      <c r="AE31" s="201">
        <v>2524.1091240000001</v>
      </c>
      <c r="AF31" s="201">
        <v>127.9391009</v>
      </c>
      <c r="AG31" s="201">
        <v>4.1569229999999999E-3</v>
      </c>
      <c r="AH31" s="201">
        <v>0</v>
      </c>
      <c r="AI31" s="201">
        <v>4.5037640000000004E-3</v>
      </c>
      <c r="AJ31" s="201">
        <v>8.0000020000000008E-3</v>
      </c>
      <c r="AK31" s="201">
        <v>0.74480021299999999</v>
      </c>
      <c r="AL31" s="201">
        <v>3.8221380000000001E-3</v>
      </c>
      <c r="AM31" s="201">
        <v>0</v>
      </c>
      <c r="AN31" s="201">
        <v>4.141044E-3</v>
      </c>
      <c r="AO31" s="201">
        <v>2.0000009999999999E-3</v>
      </c>
      <c r="AP31" s="201">
        <v>0.31920009100000002</v>
      </c>
      <c r="AQ31" s="201">
        <v>6.959079E-3</v>
      </c>
      <c r="AR31" s="201">
        <v>2.6619488E-2</v>
      </c>
      <c r="AS31" s="201">
        <v>2.3067970000000002E-3</v>
      </c>
      <c r="AT31" s="201">
        <f t="shared" si="0"/>
        <v>702.34652585578738</v>
      </c>
    </row>
    <row r="32" spans="1:46" hidden="1" x14ac:dyDescent="0.2">
      <c r="A32" s="201" t="s">
        <v>141</v>
      </c>
      <c r="B32" s="201">
        <v>2015</v>
      </c>
      <c r="C32" s="201" t="s">
        <v>158</v>
      </c>
      <c r="D32" s="201" t="s">
        <v>143</v>
      </c>
      <c r="E32" s="201" t="s">
        <v>143</v>
      </c>
      <c r="F32" s="201" t="s">
        <v>144</v>
      </c>
      <c r="G32" s="201">
        <v>123.4253396</v>
      </c>
      <c r="H32" s="201">
        <v>4532.8409869999996</v>
      </c>
      <c r="I32" s="201">
        <v>0</v>
      </c>
      <c r="J32" s="201">
        <v>0.222775377</v>
      </c>
      <c r="K32" s="201">
        <v>0.49904642199999999</v>
      </c>
      <c r="L32" s="201">
        <v>0</v>
      </c>
      <c r="M32" s="201">
        <v>0</v>
      </c>
      <c r="N32" s="201">
        <v>0</v>
      </c>
      <c r="O32" s="201">
        <v>0</v>
      </c>
      <c r="P32" s="201">
        <v>0</v>
      </c>
      <c r="Q32" s="201">
        <v>0.25361280899999999</v>
      </c>
      <c r="R32" s="201">
        <v>0.56812636299999997</v>
      </c>
      <c r="S32" s="201">
        <v>0</v>
      </c>
      <c r="T32" s="201">
        <v>0</v>
      </c>
      <c r="U32" s="201">
        <v>0</v>
      </c>
      <c r="V32" s="201">
        <v>0</v>
      </c>
      <c r="W32" s="201">
        <v>0</v>
      </c>
      <c r="X32" s="201">
        <v>0.57039501999999997</v>
      </c>
      <c r="Y32" s="201">
        <v>3.6874782069999998</v>
      </c>
      <c r="Z32" s="201">
        <v>0</v>
      </c>
      <c r="AA32" s="126">
        <v>9.8073356589999996</v>
      </c>
      <c r="AB32" s="126">
        <v>53.187077670000001</v>
      </c>
      <c r="AC32" s="126">
        <v>0</v>
      </c>
      <c r="AD32" s="126">
        <v>1317.1946499999999</v>
      </c>
      <c r="AE32" s="201">
        <v>3732.5549259999998</v>
      </c>
      <c r="AF32" s="201">
        <v>0</v>
      </c>
      <c r="AG32" s="201">
        <v>9.7511647000000007E-2</v>
      </c>
      <c r="AH32" s="201">
        <v>0.149793181</v>
      </c>
      <c r="AI32" s="201">
        <v>0</v>
      </c>
      <c r="AJ32" s="201">
        <v>1.2000003E-2</v>
      </c>
      <c r="AK32" s="201">
        <v>0.74480021299999999</v>
      </c>
      <c r="AL32" s="201">
        <v>9.3293336000000004E-2</v>
      </c>
      <c r="AM32" s="201">
        <v>0.143313194</v>
      </c>
      <c r="AN32" s="201">
        <v>0</v>
      </c>
      <c r="AO32" s="201">
        <v>3.000001E-3</v>
      </c>
      <c r="AP32" s="201">
        <v>0.31920009100000002</v>
      </c>
      <c r="AQ32" s="201">
        <v>1.2566653000000001E-2</v>
      </c>
      <c r="AR32" s="201">
        <v>3.5610319000000001E-2</v>
      </c>
      <c r="AS32" s="201">
        <v>0</v>
      </c>
      <c r="AT32" s="201">
        <f t="shared" si="0"/>
        <v>1326.147783287691</v>
      </c>
    </row>
    <row r="33" spans="1:46" hidden="1" x14ac:dyDescent="0.2">
      <c r="A33" s="201" t="s">
        <v>141</v>
      </c>
      <c r="B33" s="201">
        <v>2015</v>
      </c>
      <c r="C33" s="201" t="s">
        <v>159</v>
      </c>
      <c r="D33" s="201" t="s">
        <v>143</v>
      </c>
      <c r="E33" s="201" t="s">
        <v>143</v>
      </c>
      <c r="F33" s="201" t="s">
        <v>144</v>
      </c>
      <c r="G33" s="201">
        <v>97.852405520000005</v>
      </c>
      <c r="H33" s="201">
        <v>1791.83935</v>
      </c>
      <c r="I33" s="201">
        <v>0</v>
      </c>
      <c r="J33" s="201">
        <v>1.462357857</v>
      </c>
      <c r="K33" s="201">
        <v>0.98313232699999997</v>
      </c>
      <c r="L33" s="201">
        <v>0</v>
      </c>
      <c r="M33" s="201">
        <v>0</v>
      </c>
      <c r="N33" s="201">
        <v>0</v>
      </c>
      <c r="O33" s="201">
        <v>0</v>
      </c>
      <c r="P33" s="201">
        <v>0</v>
      </c>
      <c r="Q33" s="201">
        <v>1.664783103</v>
      </c>
      <c r="R33" s="201">
        <v>1.119221317</v>
      </c>
      <c r="S33" s="201">
        <v>0</v>
      </c>
      <c r="T33" s="201">
        <v>0</v>
      </c>
      <c r="U33" s="201">
        <v>0</v>
      </c>
      <c r="V33" s="201">
        <v>0</v>
      </c>
      <c r="W33" s="201">
        <v>0</v>
      </c>
      <c r="X33" s="201">
        <v>3.3744289109999999</v>
      </c>
      <c r="Y33" s="201">
        <v>5.2524941649999999</v>
      </c>
      <c r="Z33" s="201">
        <v>0</v>
      </c>
      <c r="AA33" s="126">
        <v>13.02530419</v>
      </c>
      <c r="AB33" s="126">
        <v>9.9467192190000002</v>
      </c>
      <c r="AC33" s="126">
        <v>0</v>
      </c>
      <c r="AD33" s="126">
        <v>1222.1088050000001</v>
      </c>
      <c r="AE33" s="201">
        <v>621.32607949999999</v>
      </c>
      <c r="AF33" s="201">
        <v>0</v>
      </c>
      <c r="AG33" s="201">
        <v>0.72400806699999998</v>
      </c>
      <c r="AH33" s="201">
        <v>0.31605181599999999</v>
      </c>
      <c r="AI33" s="201">
        <v>0</v>
      </c>
      <c r="AJ33" s="201">
        <v>1.2000003E-2</v>
      </c>
      <c r="AK33" s="201">
        <v>0.13034003699999999</v>
      </c>
      <c r="AL33" s="201">
        <v>0.69268779899999999</v>
      </c>
      <c r="AM33" s="201">
        <v>0.30237955399999999</v>
      </c>
      <c r="AN33" s="201">
        <v>0</v>
      </c>
      <c r="AO33" s="201">
        <v>3.000001E-3</v>
      </c>
      <c r="AP33" s="201">
        <v>5.5860015999999998E-2</v>
      </c>
      <c r="AQ33" s="201">
        <v>1.1659489E-2</v>
      </c>
      <c r="AR33" s="201">
        <v>5.9277410000000003E-3</v>
      </c>
      <c r="AS33" s="201">
        <v>0</v>
      </c>
      <c r="AT33" s="201">
        <f t="shared" si="0"/>
        <v>1448.2956203775886</v>
      </c>
    </row>
    <row r="34" spans="1:46" hidden="1" x14ac:dyDescent="0.2">
      <c r="A34" s="201" t="s">
        <v>141</v>
      </c>
      <c r="B34" s="201">
        <v>2015</v>
      </c>
      <c r="C34" s="201" t="s">
        <v>160</v>
      </c>
      <c r="D34" s="201" t="s">
        <v>143</v>
      </c>
      <c r="E34" s="201" t="s">
        <v>143</v>
      </c>
      <c r="F34" s="201" t="s">
        <v>144</v>
      </c>
      <c r="G34" s="201">
        <v>2.1935535920000002</v>
      </c>
      <c r="H34" s="201">
        <v>126.6153936</v>
      </c>
      <c r="I34" s="201">
        <v>0</v>
      </c>
      <c r="J34" s="201">
        <v>0.203518794</v>
      </c>
      <c r="K34" s="201">
        <v>0.103314899</v>
      </c>
      <c r="L34" s="201">
        <v>0</v>
      </c>
      <c r="M34" s="201">
        <v>0</v>
      </c>
      <c r="N34" s="201">
        <v>0</v>
      </c>
      <c r="O34" s="201">
        <v>0</v>
      </c>
      <c r="P34" s="201">
        <v>0</v>
      </c>
      <c r="Q34" s="201">
        <v>0.231690655</v>
      </c>
      <c r="R34" s="201">
        <v>0.117616148</v>
      </c>
      <c r="S34" s="201">
        <v>0</v>
      </c>
      <c r="T34" s="201">
        <v>0</v>
      </c>
      <c r="U34" s="201">
        <v>0</v>
      </c>
      <c r="V34" s="201">
        <v>0</v>
      </c>
      <c r="W34" s="201">
        <v>0</v>
      </c>
      <c r="X34" s="201">
        <v>0.55850620299999998</v>
      </c>
      <c r="Y34" s="201">
        <v>0.88933741399999999</v>
      </c>
      <c r="Z34" s="201">
        <v>0</v>
      </c>
      <c r="AA34" s="126">
        <v>4.057497744</v>
      </c>
      <c r="AB34" s="126">
        <v>6.6492009640000003</v>
      </c>
      <c r="AC34" s="126">
        <v>0</v>
      </c>
      <c r="AD34" s="126">
        <v>1211.0585390000001</v>
      </c>
      <c r="AE34" s="201">
        <v>705.76842250000004</v>
      </c>
      <c r="AF34" s="201">
        <v>0</v>
      </c>
      <c r="AG34" s="201">
        <v>8.1897538000000006E-2</v>
      </c>
      <c r="AH34" s="201">
        <v>2.8824926000000001E-2</v>
      </c>
      <c r="AI34" s="201">
        <v>0</v>
      </c>
      <c r="AJ34" s="201">
        <v>1.2000003E-2</v>
      </c>
      <c r="AK34" s="201">
        <v>0.13034003699999999</v>
      </c>
      <c r="AL34" s="201">
        <v>7.8354687000000006E-2</v>
      </c>
      <c r="AM34" s="201">
        <v>2.7577971999999999E-2</v>
      </c>
      <c r="AN34" s="201">
        <v>0</v>
      </c>
      <c r="AO34" s="201">
        <v>3.000001E-3</v>
      </c>
      <c r="AP34" s="201">
        <v>5.5860015999999998E-2</v>
      </c>
      <c r="AQ34" s="201">
        <v>1.1554065000000001E-2</v>
      </c>
      <c r="AR34" s="201">
        <v>6.7333610000000002E-3</v>
      </c>
      <c r="AS34" s="201">
        <v>0</v>
      </c>
      <c r="AT34" s="201">
        <f t="shared" si="0"/>
        <v>1221.8602091104933</v>
      </c>
    </row>
    <row r="35" spans="1:46" hidden="1" x14ac:dyDescent="0.2">
      <c r="A35" s="201" t="s">
        <v>141</v>
      </c>
      <c r="B35" s="201">
        <v>2015</v>
      </c>
      <c r="C35" s="201" t="s">
        <v>161</v>
      </c>
      <c r="D35" s="201" t="s">
        <v>143</v>
      </c>
      <c r="E35" s="201" t="s">
        <v>143</v>
      </c>
      <c r="F35" s="201" t="s">
        <v>144</v>
      </c>
      <c r="G35" s="201">
        <v>6.194941128</v>
      </c>
      <c r="H35" s="201">
        <v>388.67800879999999</v>
      </c>
      <c r="I35" s="201">
        <v>0</v>
      </c>
      <c r="J35" s="201">
        <v>0.31382402999999998</v>
      </c>
      <c r="K35" s="201">
        <v>0.12701378299999999</v>
      </c>
      <c r="L35" s="201">
        <v>0</v>
      </c>
      <c r="M35" s="201">
        <v>0</v>
      </c>
      <c r="N35" s="201">
        <v>0</v>
      </c>
      <c r="O35" s="201">
        <v>0</v>
      </c>
      <c r="P35" s="201">
        <v>0</v>
      </c>
      <c r="Q35" s="201">
        <v>0.35726476899999998</v>
      </c>
      <c r="R35" s="201">
        <v>0.144595523</v>
      </c>
      <c r="S35" s="201">
        <v>0</v>
      </c>
      <c r="T35" s="201">
        <v>0</v>
      </c>
      <c r="U35" s="201">
        <v>0</v>
      </c>
      <c r="V35" s="201">
        <v>0</v>
      </c>
      <c r="W35" s="201">
        <v>0</v>
      </c>
      <c r="X35" s="201">
        <v>0.84378310700000003</v>
      </c>
      <c r="Y35" s="201">
        <v>1.328819349</v>
      </c>
      <c r="Z35" s="201">
        <v>0</v>
      </c>
      <c r="AA35" s="126">
        <v>4.4026716260000001</v>
      </c>
      <c r="AB35" s="126">
        <v>7.6666160909999999</v>
      </c>
      <c r="AC35" s="126">
        <v>0</v>
      </c>
      <c r="AD35" s="126">
        <v>1227.700188</v>
      </c>
      <c r="AE35" s="201">
        <v>705.50309530000004</v>
      </c>
      <c r="AF35" s="201">
        <v>0</v>
      </c>
      <c r="AG35" s="201">
        <v>0.16021425</v>
      </c>
      <c r="AH35" s="201">
        <v>4.1831461E-2</v>
      </c>
      <c r="AI35" s="201">
        <v>0</v>
      </c>
      <c r="AJ35" s="201">
        <v>1.2000003E-2</v>
      </c>
      <c r="AK35" s="201">
        <v>0.13034003699999999</v>
      </c>
      <c r="AL35" s="201">
        <v>0.15328345199999999</v>
      </c>
      <c r="AM35" s="201">
        <v>4.0021850999999997E-2</v>
      </c>
      <c r="AN35" s="201">
        <v>0</v>
      </c>
      <c r="AO35" s="201">
        <v>3.000001E-3</v>
      </c>
      <c r="AP35" s="201">
        <v>5.5860015999999998E-2</v>
      </c>
      <c r="AQ35" s="201">
        <v>1.1712834E-2</v>
      </c>
      <c r="AR35" s="201">
        <v>6.7308289999999998E-3</v>
      </c>
      <c r="AS35" s="201">
        <v>0</v>
      </c>
      <c r="AT35" s="201">
        <f t="shared" si="0"/>
        <v>1270.8786664325373</v>
      </c>
    </row>
    <row r="36" spans="1:46" hidden="1" x14ac:dyDescent="0.2">
      <c r="A36" s="201" t="s">
        <v>141</v>
      </c>
      <c r="B36" s="201">
        <v>2015</v>
      </c>
      <c r="C36" s="201" t="s">
        <v>162</v>
      </c>
      <c r="D36" s="201" t="s">
        <v>143</v>
      </c>
      <c r="E36" s="201" t="s">
        <v>143</v>
      </c>
      <c r="F36" s="201" t="s">
        <v>144</v>
      </c>
      <c r="G36" s="201">
        <v>63.60952769</v>
      </c>
      <c r="H36" s="201">
        <v>3552.2966179999999</v>
      </c>
      <c r="I36" s="201">
        <v>0</v>
      </c>
      <c r="J36" s="201">
        <v>0.419288732</v>
      </c>
      <c r="K36" s="201">
        <v>0.22174786199999999</v>
      </c>
      <c r="L36" s="201">
        <v>0</v>
      </c>
      <c r="M36" s="201">
        <v>0</v>
      </c>
      <c r="N36" s="201">
        <v>0</v>
      </c>
      <c r="O36" s="201">
        <v>0</v>
      </c>
      <c r="P36" s="201">
        <v>0</v>
      </c>
      <c r="Q36" s="201">
        <v>0.47732830399999998</v>
      </c>
      <c r="R36" s="201">
        <v>0.25244306100000002</v>
      </c>
      <c r="S36" s="201">
        <v>0</v>
      </c>
      <c r="T36" s="201">
        <v>0</v>
      </c>
      <c r="U36" s="201">
        <v>0</v>
      </c>
      <c r="V36" s="201">
        <v>0</v>
      </c>
      <c r="W36" s="201">
        <v>0</v>
      </c>
      <c r="X36" s="201">
        <v>1.0394119639999999</v>
      </c>
      <c r="Y36" s="201">
        <v>1.8555656840000001</v>
      </c>
      <c r="Z36" s="201">
        <v>0</v>
      </c>
      <c r="AA36" s="126">
        <v>7.3469826730000003</v>
      </c>
      <c r="AB36" s="126">
        <v>9.6475430329999998</v>
      </c>
      <c r="AC36" s="126">
        <v>0</v>
      </c>
      <c r="AD36" s="126">
        <v>1224.5397370000001</v>
      </c>
      <c r="AE36" s="201">
        <v>696.36323700000003</v>
      </c>
      <c r="AF36" s="201">
        <v>0</v>
      </c>
      <c r="AG36" s="201">
        <v>0.18375435300000001</v>
      </c>
      <c r="AH36" s="201">
        <v>7.3552887999999997E-2</v>
      </c>
      <c r="AI36" s="201">
        <v>0</v>
      </c>
      <c r="AJ36" s="201">
        <v>1.2000003E-2</v>
      </c>
      <c r="AK36" s="201">
        <v>0.13034003699999999</v>
      </c>
      <c r="AL36" s="201">
        <v>0.17580522100000001</v>
      </c>
      <c r="AM36" s="201">
        <v>7.0371022000000005E-2</v>
      </c>
      <c r="AN36" s="201">
        <v>0</v>
      </c>
      <c r="AO36" s="201">
        <v>3.000001E-3</v>
      </c>
      <c r="AP36" s="201">
        <v>5.5860015999999998E-2</v>
      </c>
      <c r="AQ36" s="201">
        <v>1.1682682E-2</v>
      </c>
      <c r="AR36" s="201">
        <v>6.6436309999999997E-3</v>
      </c>
      <c r="AS36" s="201">
        <v>0</v>
      </c>
      <c r="AT36" s="201">
        <f t="shared" si="0"/>
        <v>1320.2364211944844</v>
      </c>
    </row>
    <row r="37" spans="1:46" hidden="1" x14ac:dyDescent="0.2">
      <c r="A37" s="201" t="s">
        <v>141</v>
      </c>
      <c r="B37" s="201">
        <v>2015</v>
      </c>
      <c r="C37" s="201" t="s">
        <v>163</v>
      </c>
      <c r="D37" s="201" t="s">
        <v>143</v>
      </c>
      <c r="E37" s="201" t="s">
        <v>143</v>
      </c>
      <c r="F37" s="201" t="s">
        <v>144</v>
      </c>
      <c r="G37" s="201">
        <v>136.99595489999999</v>
      </c>
      <c r="H37" s="201">
        <v>8013.603118</v>
      </c>
      <c r="I37" s="201">
        <v>0</v>
      </c>
      <c r="J37" s="201">
        <v>0.38822851899999999</v>
      </c>
      <c r="K37" s="201">
        <v>0.15201688799999999</v>
      </c>
      <c r="L37" s="201">
        <v>0</v>
      </c>
      <c r="M37" s="201">
        <v>0</v>
      </c>
      <c r="N37" s="201">
        <v>0</v>
      </c>
      <c r="O37" s="201">
        <v>0</v>
      </c>
      <c r="P37" s="201">
        <v>0</v>
      </c>
      <c r="Q37" s="201">
        <v>0.44196861599999998</v>
      </c>
      <c r="R37" s="201">
        <v>0.17305965600000001</v>
      </c>
      <c r="S37" s="201">
        <v>0</v>
      </c>
      <c r="T37" s="201">
        <v>0</v>
      </c>
      <c r="U37" s="201">
        <v>0</v>
      </c>
      <c r="V37" s="201">
        <v>0</v>
      </c>
      <c r="W37" s="201">
        <v>0</v>
      </c>
      <c r="X37" s="201">
        <v>1.012919503</v>
      </c>
      <c r="Y37" s="201">
        <v>1.5643281469999999</v>
      </c>
      <c r="Z37" s="201">
        <v>0</v>
      </c>
      <c r="AA37" s="126">
        <v>5.2617324679999999</v>
      </c>
      <c r="AB37" s="126">
        <v>8.414088199</v>
      </c>
      <c r="AC37" s="126">
        <v>0</v>
      </c>
      <c r="AD37" s="126">
        <v>1228.455432</v>
      </c>
      <c r="AE37" s="201">
        <v>708.73559920000002</v>
      </c>
      <c r="AF37" s="201">
        <v>0</v>
      </c>
      <c r="AG37" s="201">
        <v>0.18721016100000001</v>
      </c>
      <c r="AH37" s="201">
        <v>5.0593686999999998E-2</v>
      </c>
      <c r="AI37" s="201">
        <v>0</v>
      </c>
      <c r="AJ37" s="201">
        <v>1.2000003E-2</v>
      </c>
      <c r="AK37" s="201">
        <v>0.13034003699999999</v>
      </c>
      <c r="AL37" s="201">
        <v>0.17911153299999999</v>
      </c>
      <c r="AM37" s="201">
        <v>4.8405027000000003E-2</v>
      </c>
      <c r="AN37" s="201">
        <v>0</v>
      </c>
      <c r="AO37" s="201">
        <v>3.000001E-3</v>
      </c>
      <c r="AP37" s="201">
        <v>5.5860015999999998E-2</v>
      </c>
      <c r="AQ37" s="201">
        <v>1.1720039E-2</v>
      </c>
      <c r="AR37" s="201">
        <v>6.7616689999999997E-3</v>
      </c>
      <c r="AS37" s="201">
        <v>0</v>
      </c>
      <c r="AT37" s="201">
        <f t="shared" si="0"/>
        <v>1249.8048996184416</v>
      </c>
    </row>
    <row r="38" spans="1:46" hidden="1" x14ac:dyDescent="0.2">
      <c r="A38" s="201" t="s">
        <v>141</v>
      </c>
      <c r="B38" s="201">
        <v>2015</v>
      </c>
      <c r="C38" s="201" t="s">
        <v>164</v>
      </c>
      <c r="D38" s="201" t="s">
        <v>143</v>
      </c>
      <c r="E38" s="201" t="s">
        <v>143</v>
      </c>
      <c r="F38" s="201" t="s">
        <v>144</v>
      </c>
      <c r="G38" s="201">
        <v>481.59104389999999</v>
      </c>
      <c r="H38" s="201">
        <v>25005.665840000001</v>
      </c>
      <c r="I38" s="201">
        <v>0</v>
      </c>
      <c r="J38" s="201">
        <v>0.31635581000000002</v>
      </c>
      <c r="K38" s="201">
        <v>0.18697375099999999</v>
      </c>
      <c r="L38" s="201">
        <v>0</v>
      </c>
      <c r="M38" s="201">
        <v>0</v>
      </c>
      <c r="N38" s="201">
        <v>0</v>
      </c>
      <c r="O38" s="201">
        <v>0</v>
      </c>
      <c r="P38" s="201">
        <v>0</v>
      </c>
      <c r="Q38" s="201">
        <v>0.36014700900000002</v>
      </c>
      <c r="R38" s="201">
        <v>0.21285538300000001</v>
      </c>
      <c r="S38" s="201">
        <v>0</v>
      </c>
      <c r="T38" s="201">
        <v>0</v>
      </c>
      <c r="U38" s="201">
        <v>0</v>
      </c>
      <c r="V38" s="201">
        <v>0</v>
      </c>
      <c r="W38" s="201">
        <v>0</v>
      </c>
      <c r="X38" s="201">
        <v>0.80615563400000001</v>
      </c>
      <c r="Y38" s="201">
        <v>1.404036123</v>
      </c>
      <c r="Z38" s="201">
        <v>0</v>
      </c>
      <c r="AA38" s="126">
        <v>5.3773624079999998</v>
      </c>
      <c r="AB38" s="126">
        <v>8.0139807540000003</v>
      </c>
      <c r="AC38" s="126">
        <v>0</v>
      </c>
      <c r="AD38" s="126">
        <v>1212.3899260000001</v>
      </c>
      <c r="AE38" s="201">
        <v>704.59532620000004</v>
      </c>
      <c r="AF38" s="201">
        <v>0</v>
      </c>
      <c r="AG38" s="201">
        <v>0.13061753200000001</v>
      </c>
      <c r="AH38" s="201">
        <v>5.6112269999999999E-2</v>
      </c>
      <c r="AI38" s="201">
        <v>0</v>
      </c>
      <c r="AJ38" s="201">
        <v>1.2000003E-2</v>
      </c>
      <c r="AK38" s="201">
        <v>0.13034003699999999</v>
      </c>
      <c r="AL38" s="201">
        <v>0.124967075</v>
      </c>
      <c r="AM38" s="201">
        <v>5.3684877999999998E-2</v>
      </c>
      <c r="AN38" s="201">
        <v>0</v>
      </c>
      <c r="AO38" s="201">
        <v>3.000001E-3</v>
      </c>
      <c r="AP38" s="201">
        <v>5.5860015999999998E-2</v>
      </c>
      <c r="AQ38" s="201">
        <v>1.1566767E-2</v>
      </c>
      <c r="AR38" s="201">
        <v>6.7221690000000001E-3</v>
      </c>
      <c r="AS38" s="201">
        <v>0</v>
      </c>
      <c r="AT38" s="201">
        <f t="shared" si="0"/>
        <v>1236.0646868964207</v>
      </c>
    </row>
    <row r="39" spans="1:46" hidden="1" x14ac:dyDescent="0.2">
      <c r="A39" s="201" t="s">
        <v>141</v>
      </c>
      <c r="B39" s="201">
        <v>2015</v>
      </c>
      <c r="C39" s="201" t="s">
        <v>165</v>
      </c>
      <c r="D39" s="201" t="s">
        <v>143</v>
      </c>
      <c r="E39" s="201" t="s">
        <v>143</v>
      </c>
      <c r="F39" s="201" t="s">
        <v>144</v>
      </c>
      <c r="G39" s="201">
        <v>1088.196001</v>
      </c>
      <c r="H39" s="201">
        <v>58661.809209999999</v>
      </c>
      <c r="I39" s="201">
        <v>0</v>
      </c>
      <c r="J39" s="201">
        <v>0.50915776300000004</v>
      </c>
      <c r="K39" s="201">
        <v>0.18410462499999999</v>
      </c>
      <c r="L39" s="201">
        <v>0</v>
      </c>
      <c r="M39" s="201">
        <v>0</v>
      </c>
      <c r="N39" s="201">
        <v>0</v>
      </c>
      <c r="O39" s="201">
        <v>0</v>
      </c>
      <c r="P39" s="201">
        <v>0</v>
      </c>
      <c r="Q39" s="201">
        <v>0.57963735500000002</v>
      </c>
      <c r="R39" s="201">
        <v>0.209589101</v>
      </c>
      <c r="S39" s="201">
        <v>0</v>
      </c>
      <c r="T39" s="201">
        <v>0</v>
      </c>
      <c r="U39" s="201">
        <v>0</v>
      </c>
      <c r="V39" s="201">
        <v>0</v>
      </c>
      <c r="W39" s="201">
        <v>0</v>
      </c>
      <c r="X39" s="201">
        <v>1.2972018059999999</v>
      </c>
      <c r="Y39" s="201">
        <v>1.899695779</v>
      </c>
      <c r="Z39" s="201">
        <v>0</v>
      </c>
      <c r="AA39" s="126">
        <v>6.6104066399999999</v>
      </c>
      <c r="AB39" s="126">
        <v>9.9172444740000003</v>
      </c>
      <c r="AC39" s="126">
        <v>0</v>
      </c>
      <c r="AD39" s="126">
        <v>1222.306722</v>
      </c>
      <c r="AE39" s="201">
        <v>709.17967799999997</v>
      </c>
      <c r="AF39" s="201">
        <v>0</v>
      </c>
      <c r="AG39" s="201">
        <v>0.250209179</v>
      </c>
      <c r="AH39" s="201">
        <v>6.3836750999999997E-2</v>
      </c>
      <c r="AI39" s="201">
        <v>0</v>
      </c>
      <c r="AJ39" s="201">
        <v>1.2000003E-2</v>
      </c>
      <c r="AK39" s="201">
        <v>0.13034003699999999</v>
      </c>
      <c r="AL39" s="201">
        <v>0.23938524</v>
      </c>
      <c r="AM39" s="201">
        <v>6.1075201000000003E-2</v>
      </c>
      <c r="AN39" s="201">
        <v>0</v>
      </c>
      <c r="AO39" s="201">
        <v>3.000001E-3</v>
      </c>
      <c r="AP39" s="201">
        <v>5.5860015999999998E-2</v>
      </c>
      <c r="AQ39" s="201">
        <v>1.1661378E-2</v>
      </c>
      <c r="AR39" s="201">
        <v>6.7659060000000004E-3</v>
      </c>
      <c r="AS39" s="201">
        <v>0</v>
      </c>
      <c r="AT39" s="201">
        <f t="shared" si="0"/>
        <v>1270.8732650455643</v>
      </c>
    </row>
    <row r="40" spans="1:46" hidden="1" x14ac:dyDescent="0.2">
      <c r="A40" s="201" t="s">
        <v>141</v>
      </c>
      <c r="B40" s="201">
        <v>2015</v>
      </c>
      <c r="C40" s="201" t="s">
        <v>166</v>
      </c>
      <c r="D40" s="201" t="s">
        <v>143</v>
      </c>
      <c r="E40" s="201" t="s">
        <v>143</v>
      </c>
      <c r="F40" s="201" t="s">
        <v>144</v>
      </c>
      <c r="G40" s="201">
        <v>1.26370319</v>
      </c>
      <c r="H40" s="201">
        <v>72.545862130000003</v>
      </c>
      <c r="I40" s="201">
        <v>0</v>
      </c>
      <c r="J40" s="201">
        <v>0.14781071700000001</v>
      </c>
      <c r="K40" s="201">
        <v>7.3768160999999999E-2</v>
      </c>
      <c r="L40" s="201">
        <v>0</v>
      </c>
      <c r="M40" s="201">
        <v>0</v>
      </c>
      <c r="N40" s="201">
        <v>0</v>
      </c>
      <c r="O40" s="201">
        <v>0</v>
      </c>
      <c r="P40" s="201">
        <v>0</v>
      </c>
      <c r="Q40" s="201">
        <v>0.16827125000000001</v>
      </c>
      <c r="R40" s="201">
        <v>8.3979436000000005E-2</v>
      </c>
      <c r="S40" s="201">
        <v>0</v>
      </c>
      <c r="T40" s="201">
        <v>0</v>
      </c>
      <c r="U40" s="201">
        <v>0</v>
      </c>
      <c r="V40" s="201">
        <v>0</v>
      </c>
      <c r="W40" s="201">
        <v>0</v>
      </c>
      <c r="X40" s="201">
        <v>0.42607109300000001</v>
      </c>
      <c r="Y40" s="201">
        <v>0.635938593</v>
      </c>
      <c r="Z40" s="201">
        <v>0</v>
      </c>
      <c r="AA40" s="126">
        <v>3.7247441769999998</v>
      </c>
      <c r="AB40" s="126">
        <v>6.250181091</v>
      </c>
      <c r="AC40" s="126">
        <v>0</v>
      </c>
      <c r="AD40" s="126">
        <v>1214.6984769999999</v>
      </c>
      <c r="AE40" s="201">
        <v>707.68477340000004</v>
      </c>
      <c r="AF40" s="201">
        <v>0</v>
      </c>
      <c r="AG40" s="201">
        <v>5.2241105000000003E-2</v>
      </c>
      <c r="AH40" s="201">
        <v>1.7920348999999999E-2</v>
      </c>
      <c r="AI40" s="201">
        <v>0</v>
      </c>
      <c r="AJ40" s="201">
        <v>1.2000003E-2</v>
      </c>
      <c r="AK40" s="201">
        <v>0.13034003699999999</v>
      </c>
      <c r="AL40" s="201">
        <v>4.9981178000000001E-2</v>
      </c>
      <c r="AM40" s="201">
        <v>1.7145121999999999E-2</v>
      </c>
      <c r="AN40" s="201">
        <v>0</v>
      </c>
      <c r="AO40" s="201">
        <v>3.000001E-3</v>
      </c>
      <c r="AP40" s="201">
        <v>5.5860015999999998E-2</v>
      </c>
      <c r="AQ40" s="201">
        <v>1.1588790999999999E-2</v>
      </c>
      <c r="AR40" s="201">
        <v>6.7516440000000002E-3</v>
      </c>
      <c r="AS40" s="201">
        <v>0</v>
      </c>
      <c r="AT40" s="201">
        <f t="shared" si="0"/>
        <v>1234.2970843711148</v>
      </c>
    </row>
    <row r="41" spans="1:46" hidden="1" x14ac:dyDescent="0.2">
      <c r="A41" s="201" t="s">
        <v>141</v>
      </c>
      <c r="B41" s="201">
        <v>2015</v>
      </c>
      <c r="C41" s="201" t="s">
        <v>167</v>
      </c>
      <c r="D41" s="201" t="s">
        <v>143</v>
      </c>
      <c r="E41" s="201" t="s">
        <v>143</v>
      </c>
      <c r="F41" s="201" t="s">
        <v>144</v>
      </c>
      <c r="G41" s="201">
        <v>3.5494684510000001</v>
      </c>
      <c r="H41" s="201">
        <v>222.6978919</v>
      </c>
      <c r="I41" s="201">
        <v>0</v>
      </c>
      <c r="J41" s="201">
        <v>0.31382402999999998</v>
      </c>
      <c r="K41" s="201">
        <v>0.12701378299999999</v>
      </c>
      <c r="L41" s="201">
        <v>0</v>
      </c>
      <c r="M41" s="201">
        <v>0</v>
      </c>
      <c r="N41" s="201">
        <v>0</v>
      </c>
      <c r="O41" s="201">
        <v>0</v>
      </c>
      <c r="P41" s="201">
        <v>0</v>
      </c>
      <c r="Q41" s="201">
        <v>0.35726476899999998</v>
      </c>
      <c r="R41" s="201">
        <v>0.144595523</v>
      </c>
      <c r="S41" s="201">
        <v>0</v>
      </c>
      <c r="T41" s="201">
        <v>0</v>
      </c>
      <c r="U41" s="201">
        <v>0</v>
      </c>
      <c r="V41" s="201">
        <v>0</v>
      </c>
      <c r="W41" s="201">
        <v>0</v>
      </c>
      <c r="X41" s="201">
        <v>0.84378310700000003</v>
      </c>
      <c r="Y41" s="201">
        <v>1.328819349</v>
      </c>
      <c r="Z41" s="201">
        <v>0</v>
      </c>
      <c r="AA41" s="126">
        <v>4.4026716260000001</v>
      </c>
      <c r="AB41" s="126">
        <v>7.6666160909999999</v>
      </c>
      <c r="AC41" s="126">
        <v>0</v>
      </c>
      <c r="AD41" s="126">
        <v>1227.700188</v>
      </c>
      <c r="AE41" s="201">
        <v>705.50309530000004</v>
      </c>
      <c r="AF41" s="201">
        <v>0</v>
      </c>
      <c r="AG41" s="201">
        <v>0.16021425</v>
      </c>
      <c r="AH41" s="201">
        <v>4.1831461E-2</v>
      </c>
      <c r="AI41" s="201">
        <v>0</v>
      </c>
      <c r="AJ41" s="201">
        <v>1.2000003E-2</v>
      </c>
      <c r="AK41" s="201">
        <v>0.13034003699999999</v>
      </c>
      <c r="AL41" s="201">
        <v>0.15328345199999999</v>
      </c>
      <c r="AM41" s="201">
        <v>4.0021850999999997E-2</v>
      </c>
      <c r="AN41" s="201">
        <v>0</v>
      </c>
      <c r="AO41" s="201">
        <v>3.000001E-3</v>
      </c>
      <c r="AP41" s="201">
        <v>5.5860015999999998E-2</v>
      </c>
      <c r="AQ41" s="201">
        <v>1.1712834E-2</v>
      </c>
      <c r="AR41" s="201">
        <v>6.7308289999999998E-3</v>
      </c>
      <c r="AS41" s="201">
        <v>0</v>
      </c>
      <c r="AT41" s="201">
        <f t="shared" si="0"/>
        <v>1251.3749488964206</v>
      </c>
    </row>
    <row r="42" spans="1:46" hidden="1" x14ac:dyDescent="0.2">
      <c r="A42" s="201" t="s">
        <v>141</v>
      </c>
      <c r="B42" s="201">
        <v>2015</v>
      </c>
      <c r="C42" s="201" t="s">
        <v>168</v>
      </c>
      <c r="D42" s="201" t="s">
        <v>143</v>
      </c>
      <c r="E42" s="201" t="s">
        <v>143</v>
      </c>
      <c r="F42" s="201" t="s">
        <v>144</v>
      </c>
      <c r="G42" s="201">
        <v>144.1813056</v>
      </c>
      <c r="H42" s="201">
        <v>2370.5660400000002</v>
      </c>
      <c r="I42" s="201">
        <v>0</v>
      </c>
      <c r="J42" s="201">
        <v>8.8933040000000005E-2</v>
      </c>
      <c r="K42" s="201">
        <v>8.1055819000000001E-2</v>
      </c>
      <c r="L42" s="201">
        <v>0</v>
      </c>
      <c r="M42" s="201">
        <v>0</v>
      </c>
      <c r="N42" s="201">
        <v>0</v>
      </c>
      <c r="O42" s="201">
        <v>0</v>
      </c>
      <c r="P42" s="201">
        <v>0</v>
      </c>
      <c r="Q42" s="201">
        <v>0.101243497</v>
      </c>
      <c r="R42" s="201">
        <v>9.2275880000000005E-2</v>
      </c>
      <c r="S42" s="201">
        <v>0</v>
      </c>
      <c r="T42" s="201">
        <v>0</v>
      </c>
      <c r="U42" s="201">
        <v>0</v>
      </c>
      <c r="V42" s="201">
        <v>0</v>
      </c>
      <c r="W42" s="201">
        <v>0</v>
      </c>
      <c r="X42" s="201">
        <v>0.2334608</v>
      </c>
      <c r="Y42" s="201">
        <v>0.54117780000000004</v>
      </c>
      <c r="Z42" s="201">
        <v>0</v>
      </c>
      <c r="AA42" s="126">
        <v>6.7747157529999997</v>
      </c>
      <c r="AB42" s="126">
        <v>8.6840021119999999</v>
      </c>
      <c r="AC42" s="126">
        <v>0</v>
      </c>
      <c r="AD42" s="126">
        <v>1241.1668400000001</v>
      </c>
      <c r="AE42" s="201">
        <v>691.73236110000005</v>
      </c>
      <c r="AF42" s="201">
        <v>0</v>
      </c>
      <c r="AG42" s="201">
        <v>3.8206974999999997E-2</v>
      </c>
      <c r="AH42" s="201">
        <v>2.0776967E-2</v>
      </c>
      <c r="AI42" s="201">
        <v>0</v>
      </c>
      <c r="AJ42" s="201">
        <v>1.2000003E-2</v>
      </c>
      <c r="AK42" s="201">
        <v>0.13034003699999999</v>
      </c>
      <c r="AL42" s="201">
        <v>3.6554158000000003E-2</v>
      </c>
      <c r="AM42" s="201">
        <v>1.9878164E-2</v>
      </c>
      <c r="AN42" s="201">
        <v>0</v>
      </c>
      <c r="AO42" s="201">
        <v>3.000001E-3</v>
      </c>
      <c r="AP42" s="201">
        <v>5.5860015999999998E-2</v>
      </c>
      <c r="AQ42" s="201">
        <v>1.1841312E-2</v>
      </c>
      <c r="AR42" s="201">
        <v>6.5994499999999998E-3</v>
      </c>
      <c r="AS42" s="201">
        <v>0</v>
      </c>
      <c r="AT42" s="201">
        <f t="shared" si="0"/>
        <v>1285.9504659977438</v>
      </c>
    </row>
    <row r="43" spans="1:46" hidden="1" x14ac:dyDescent="0.2">
      <c r="A43" s="201" t="s">
        <v>141</v>
      </c>
      <c r="B43" s="201">
        <v>2015</v>
      </c>
      <c r="C43" s="201" t="s">
        <v>169</v>
      </c>
      <c r="D43" s="201" t="s">
        <v>143</v>
      </c>
      <c r="E43" s="201" t="s">
        <v>143</v>
      </c>
      <c r="F43" s="201" t="s">
        <v>144</v>
      </c>
      <c r="G43" s="201">
        <v>23.340370450000002</v>
      </c>
      <c r="H43" s="201">
        <v>452.45358179999999</v>
      </c>
      <c r="I43" s="201">
        <v>0</v>
      </c>
      <c r="J43" s="201">
        <v>5.54148E-2</v>
      </c>
      <c r="K43" s="201">
        <v>3.4840862E-2</v>
      </c>
      <c r="L43" s="201">
        <v>0</v>
      </c>
      <c r="M43" s="201">
        <v>0</v>
      </c>
      <c r="N43" s="201">
        <v>0</v>
      </c>
      <c r="O43" s="201">
        <v>0</v>
      </c>
      <c r="P43" s="201">
        <v>0</v>
      </c>
      <c r="Q43" s="201">
        <v>6.3085531E-2</v>
      </c>
      <c r="R43" s="201">
        <v>3.9663668999999999E-2</v>
      </c>
      <c r="S43" s="201">
        <v>0</v>
      </c>
      <c r="T43" s="201">
        <v>0</v>
      </c>
      <c r="U43" s="201">
        <v>0</v>
      </c>
      <c r="V43" s="201">
        <v>0</v>
      </c>
      <c r="W43" s="201">
        <v>0</v>
      </c>
      <c r="X43" s="201">
        <v>0.191715678</v>
      </c>
      <c r="Y43" s="201">
        <v>0.29326348400000002</v>
      </c>
      <c r="Z43" s="201">
        <v>0</v>
      </c>
      <c r="AA43" s="126">
        <v>2.5785202090000001</v>
      </c>
      <c r="AB43" s="126">
        <v>5.0647390400000001</v>
      </c>
      <c r="AC43" s="126">
        <v>0</v>
      </c>
      <c r="AD43" s="126">
        <v>1253.8984170000001</v>
      </c>
      <c r="AE43" s="201">
        <v>711.00461240000004</v>
      </c>
      <c r="AF43" s="201">
        <v>0</v>
      </c>
      <c r="AG43" s="201">
        <v>1.0498343E-2</v>
      </c>
      <c r="AH43" s="201">
        <v>2.3823780000000001E-3</v>
      </c>
      <c r="AI43" s="201">
        <v>0</v>
      </c>
      <c r="AJ43" s="201">
        <v>1.2000003E-2</v>
      </c>
      <c r="AK43" s="201">
        <v>0.13034003699999999</v>
      </c>
      <c r="AL43" s="201">
        <v>1.0044189E-2</v>
      </c>
      <c r="AM43" s="201">
        <v>2.2793169999999999E-3</v>
      </c>
      <c r="AN43" s="201">
        <v>0</v>
      </c>
      <c r="AO43" s="201">
        <v>3.000001E-3</v>
      </c>
      <c r="AP43" s="201">
        <v>5.5860015999999998E-2</v>
      </c>
      <c r="AQ43" s="201">
        <v>1.1962777000000001E-2</v>
      </c>
      <c r="AR43" s="201">
        <v>6.7833160000000002E-3</v>
      </c>
      <c r="AS43" s="201">
        <v>0</v>
      </c>
      <c r="AT43" s="201">
        <f t="shared" si="0"/>
        <v>1263.5027451337496</v>
      </c>
    </row>
    <row r="44" spans="1:46" hidden="1" x14ac:dyDescent="0.2">
      <c r="A44" s="201" t="s">
        <v>141</v>
      </c>
      <c r="B44" s="201">
        <v>2015</v>
      </c>
      <c r="C44" s="201" t="s">
        <v>170</v>
      </c>
      <c r="D44" s="201" t="s">
        <v>143</v>
      </c>
      <c r="E44" s="201" t="s">
        <v>143</v>
      </c>
      <c r="F44" s="201" t="s">
        <v>146</v>
      </c>
      <c r="G44" s="201">
        <v>362.5432644</v>
      </c>
      <c r="H44" s="201">
        <v>13297.836499999999</v>
      </c>
      <c r="I44" s="201">
        <v>7253.765633</v>
      </c>
      <c r="J44" s="201">
        <v>0.41666472100000002</v>
      </c>
      <c r="K44" s="201">
        <v>0.80327446199999997</v>
      </c>
      <c r="L44" s="201">
        <v>1.86755464</v>
      </c>
      <c r="M44" s="201">
        <v>0.23066810400000001</v>
      </c>
      <c r="N44" s="201">
        <v>1.0726459429999999</v>
      </c>
      <c r="O44" s="201">
        <v>4.4903929000000002E-2</v>
      </c>
      <c r="P44" s="201">
        <v>9.0303829000000002E-2</v>
      </c>
      <c r="Q44" s="201">
        <v>0.58052426899999998</v>
      </c>
      <c r="R44" s="201">
        <v>1.1531997060000001</v>
      </c>
      <c r="S44" s="201">
        <v>2.0398336439999998</v>
      </c>
      <c r="T44" s="201">
        <v>0.23066810400000001</v>
      </c>
      <c r="U44" s="201">
        <v>1.0726459429999999</v>
      </c>
      <c r="V44" s="201">
        <v>4.4903929000000002E-2</v>
      </c>
      <c r="W44" s="201">
        <v>9.0303829000000002E-2</v>
      </c>
      <c r="X44" s="201">
        <v>9.9227635719999991</v>
      </c>
      <c r="Y44" s="201">
        <v>13.295744770000001</v>
      </c>
      <c r="Z44" s="201">
        <v>27.998130929999999</v>
      </c>
      <c r="AA44" s="126">
        <v>1.910537591</v>
      </c>
      <c r="AB44" s="126">
        <v>6.6052364000000002E-2</v>
      </c>
      <c r="AC44" s="126">
        <v>3.211406019</v>
      </c>
      <c r="AD44" s="126">
        <v>1305.9123380000001</v>
      </c>
      <c r="AE44" s="201">
        <v>524.5241403</v>
      </c>
      <c r="AF44" s="201">
        <v>134.71633460000001</v>
      </c>
      <c r="AG44" s="201">
        <v>2.7960139999999999E-3</v>
      </c>
      <c r="AH44" s="201">
        <v>0</v>
      </c>
      <c r="AI44" s="201">
        <v>6.0845680000000003E-3</v>
      </c>
      <c r="AJ44" s="201">
        <v>1.2000003E-2</v>
      </c>
      <c r="AK44" s="201">
        <v>0.13034003699999999</v>
      </c>
      <c r="AL44" s="201">
        <v>2.5883339999999999E-3</v>
      </c>
      <c r="AM44" s="201">
        <v>0</v>
      </c>
      <c r="AN44" s="201">
        <v>5.6959259999999996E-3</v>
      </c>
      <c r="AO44" s="201">
        <v>3.000001E-3</v>
      </c>
      <c r="AP44" s="201">
        <v>5.5860015999999998E-2</v>
      </c>
      <c r="AQ44" s="201">
        <v>1.3207952E-2</v>
      </c>
      <c r="AR44" s="201">
        <v>5.4779679999999997E-3</v>
      </c>
      <c r="AS44" s="201">
        <v>1.8456740000000001E-3</v>
      </c>
      <c r="AT44" s="201">
        <f t="shared" si="0"/>
        <v>1314.3238076423022</v>
      </c>
    </row>
    <row r="45" spans="1:46" hidden="1" x14ac:dyDescent="0.2">
      <c r="A45" s="201" t="s">
        <v>141</v>
      </c>
      <c r="B45" s="201">
        <v>2015</v>
      </c>
      <c r="C45" s="201" t="s">
        <v>171</v>
      </c>
      <c r="D45" s="201" t="s">
        <v>143</v>
      </c>
      <c r="E45" s="201" t="s">
        <v>143</v>
      </c>
      <c r="F45" s="201" t="s">
        <v>144</v>
      </c>
      <c r="G45" s="201">
        <v>95.450624300000001</v>
      </c>
      <c r="H45" s="201">
        <v>1587.2248219999999</v>
      </c>
      <c r="I45" s="201">
        <v>0</v>
      </c>
      <c r="J45" s="201">
        <v>1.8336470650000001</v>
      </c>
      <c r="K45" s="201">
        <v>5.2404927969999999</v>
      </c>
      <c r="L45" s="201">
        <v>0</v>
      </c>
      <c r="M45" s="201">
        <v>0</v>
      </c>
      <c r="N45" s="201">
        <v>0</v>
      </c>
      <c r="O45" s="201">
        <v>0</v>
      </c>
      <c r="P45" s="201">
        <v>0</v>
      </c>
      <c r="Q45" s="201">
        <v>2.087467604</v>
      </c>
      <c r="R45" s="201">
        <v>5.9659021369999996</v>
      </c>
      <c r="S45" s="201">
        <v>0</v>
      </c>
      <c r="T45" s="201">
        <v>0</v>
      </c>
      <c r="U45" s="201">
        <v>0</v>
      </c>
      <c r="V45" s="201">
        <v>0</v>
      </c>
      <c r="W45" s="201">
        <v>0</v>
      </c>
      <c r="X45" s="201">
        <v>7.2440997190000003</v>
      </c>
      <c r="Y45" s="201">
        <v>14.977719049999999</v>
      </c>
      <c r="Z45" s="201">
        <v>0</v>
      </c>
      <c r="AA45" s="126">
        <v>19.554298989999999</v>
      </c>
      <c r="AB45" s="126">
        <v>24.27367344</v>
      </c>
      <c r="AC45" s="126">
        <v>0</v>
      </c>
      <c r="AD45" s="126">
        <v>1780.2951009999999</v>
      </c>
      <c r="AE45" s="201">
        <v>1932.2235459999999</v>
      </c>
      <c r="AF45" s="201">
        <v>0</v>
      </c>
      <c r="AG45" s="201">
        <v>1.04814702</v>
      </c>
      <c r="AH45" s="201">
        <v>0.95576052199999995</v>
      </c>
      <c r="AI45" s="201">
        <v>0</v>
      </c>
      <c r="AJ45" s="201">
        <v>3.6000009999999999E-2</v>
      </c>
      <c r="AK45" s="201">
        <v>6.1740018000000001E-2</v>
      </c>
      <c r="AL45" s="201">
        <v>1.002804644</v>
      </c>
      <c r="AM45" s="201">
        <v>0.91441474499999997</v>
      </c>
      <c r="AN45" s="201">
        <v>0</v>
      </c>
      <c r="AO45" s="201">
        <v>9.0000029999999995E-3</v>
      </c>
      <c r="AP45" s="201">
        <v>2.6460008E-2</v>
      </c>
      <c r="AQ45" s="201">
        <v>1.6984848E-2</v>
      </c>
      <c r="AR45" s="201">
        <v>1.8434315999999999E-2</v>
      </c>
      <c r="AS45" s="201">
        <v>0</v>
      </c>
      <c r="AT45" s="201">
        <f t="shared" si="0"/>
        <v>1912.7699184064249</v>
      </c>
    </row>
    <row r="46" spans="1:46" hidden="1" x14ac:dyDescent="0.2">
      <c r="A46" s="201" t="s">
        <v>141</v>
      </c>
      <c r="B46" s="201">
        <v>2015</v>
      </c>
      <c r="C46" s="201" t="s">
        <v>172</v>
      </c>
      <c r="D46" s="201" t="s">
        <v>143</v>
      </c>
      <c r="E46" s="201" t="s">
        <v>143</v>
      </c>
      <c r="F46" s="201" t="s">
        <v>144</v>
      </c>
      <c r="G46" s="201">
        <v>108.4799898</v>
      </c>
      <c r="H46" s="201">
        <v>23064.840670000001</v>
      </c>
      <c r="I46" s="201">
        <v>0</v>
      </c>
      <c r="J46" s="201">
        <v>0.30791828100000002</v>
      </c>
      <c r="K46" s="201">
        <v>7.6708649959999997</v>
      </c>
      <c r="L46" s="201">
        <v>0</v>
      </c>
      <c r="M46" s="201">
        <v>0</v>
      </c>
      <c r="N46" s="201">
        <v>0</v>
      </c>
      <c r="O46" s="201">
        <v>0</v>
      </c>
      <c r="P46" s="201">
        <v>0</v>
      </c>
      <c r="Q46" s="201">
        <v>0.35054152399999999</v>
      </c>
      <c r="R46" s="201">
        <v>8.7326958819999998</v>
      </c>
      <c r="S46" s="201">
        <v>0</v>
      </c>
      <c r="T46" s="201">
        <v>0</v>
      </c>
      <c r="U46" s="201">
        <v>0</v>
      </c>
      <c r="V46" s="201">
        <v>0</v>
      </c>
      <c r="W46" s="201">
        <v>0</v>
      </c>
      <c r="X46" s="201">
        <v>1.0912954180000001</v>
      </c>
      <c r="Y46" s="201">
        <v>22.584844319999998</v>
      </c>
      <c r="Z46" s="201">
        <v>0</v>
      </c>
      <c r="AA46" s="126">
        <v>6.9297541130000004</v>
      </c>
      <c r="AB46" s="126">
        <v>141.3709547</v>
      </c>
      <c r="AC46" s="126">
        <v>0</v>
      </c>
      <c r="AD46" s="126">
        <v>1677.0032699999999</v>
      </c>
      <c r="AE46" s="201">
        <v>24455.196199999998</v>
      </c>
      <c r="AF46" s="201">
        <v>0</v>
      </c>
      <c r="AG46" s="201">
        <v>0.102738885</v>
      </c>
      <c r="AH46" s="201">
        <v>0.80852272199999997</v>
      </c>
      <c r="AI46" s="201">
        <v>0</v>
      </c>
      <c r="AJ46" s="201">
        <v>3.6000009999999999E-2</v>
      </c>
      <c r="AK46" s="201">
        <v>6.1740018000000001E-2</v>
      </c>
      <c r="AL46" s="201">
        <v>9.8294446999999993E-2</v>
      </c>
      <c r="AM46" s="201">
        <v>0.773546387</v>
      </c>
      <c r="AN46" s="201">
        <v>0</v>
      </c>
      <c r="AO46" s="201">
        <v>9.0000029999999995E-3</v>
      </c>
      <c r="AP46" s="201">
        <v>2.6460008E-2</v>
      </c>
      <c r="AQ46" s="201">
        <v>1.5999395E-2</v>
      </c>
      <c r="AR46" s="201">
        <v>0.23331400399999999</v>
      </c>
      <c r="AS46" s="201">
        <v>0</v>
      </c>
      <c r="AT46" s="201">
        <f t="shared" si="0"/>
        <v>1694.8717810237713</v>
      </c>
    </row>
    <row r="47" spans="1:46" hidden="1" x14ac:dyDescent="0.2">
      <c r="A47" s="201" t="s">
        <v>141</v>
      </c>
      <c r="B47" s="201">
        <v>2015</v>
      </c>
      <c r="C47" s="201" t="s">
        <v>173</v>
      </c>
      <c r="D47" s="201" t="s">
        <v>143</v>
      </c>
      <c r="E47" s="201" t="s">
        <v>143</v>
      </c>
      <c r="F47" s="201" t="s">
        <v>144</v>
      </c>
      <c r="G47" s="201">
        <v>11.421316770000001</v>
      </c>
      <c r="H47" s="201">
        <v>2519.9721519999998</v>
      </c>
      <c r="I47" s="201">
        <v>0</v>
      </c>
      <c r="J47" s="201">
        <v>0.34563850499999998</v>
      </c>
      <c r="K47" s="201">
        <v>8.2641608630000007</v>
      </c>
      <c r="L47" s="201">
        <v>0</v>
      </c>
      <c r="M47" s="201">
        <v>0</v>
      </c>
      <c r="N47" s="201">
        <v>0</v>
      </c>
      <c r="O47" s="201">
        <v>0</v>
      </c>
      <c r="P47" s="201">
        <v>0</v>
      </c>
      <c r="Q47" s="201">
        <v>0.39348312800000002</v>
      </c>
      <c r="R47" s="201">
        <v>9.4081180639999999</v>
      </c>
      <c r="S47" s="201">
        <v>0</v>
      </c>
      <c r="T47" s="201">
        <v>0</v>
      </c>
      <c r="U47" s="201">
        <v>0</v>
      </c>
      <c r="V47" s="201">
        <v>0</v>
      </c>
      <c r="W47" s="201">
        <v>0</v>
      </c>
      <c r="X47" s="201">
        <v>1.1701725169999999</v>
      </c>
      <c r="Y47" s="201">
        <v>24.008025499999999</v>
      </c>
      <c r="Z47" s="201">
        <v>0</v>
      </c>
      <c r="AA47" s="126">
        <v>8.5635978080000008</v>
      </c>
      <c r="AB47" s="126">
        <v>156.10622420000001</v>
      </c>
      <c r="AC47" s="126">
        <v>0</v>
      </c>
      <c r="AD47" s="126">
        <v>1734.1550090000001</v>
      </c>
      <c r="AE47" s="201">
        <v>22468.58481</v>
      </c>
      <c r="AF47" s="201">
        <v>0</v>
      </c>
      <c r="AG47" s="201">
        <v>0.12827293200000001</v>
      </c>
      <c r="AH47" s="201">
        <v>0.923304134</v>
      </c>
      <c r="AI47" s="201">
        <v>0</v>
      </c>
      <c r="AJ47" s="201">
        <v>3.6000009999999999E-2</v>
      </c>
      <c r="AK47" s="201">
        <v>6.1740018000000001E-2</v>
      </c>
      <c r="AL47" s="201">
        <v>0.122723901</v>
      </c>
      <c r="AM47" s="201">
        <v>0.88336240600000004</v>
      </c>
      <c r="AN47" s="201">
        <v>0</v>
      </c>
      <c r="AO47" s="201">
        <v>9.0000029999999995E-3</v>
      </c>
      <c r="AP47" s="201">
        <v>2.6460008E-2</v>
      </c>
      <c r="AQ47" s="201">
        <v>1.6544649000000002E-2</v>
      </c>
      <c r="AR47" s="201">
        <v>0.21436080299999999</v>
      </c>
      <c r="AS47" s="201">
        <v>0</v>
      </c>
      <c r="AT47" s="201">
        <f t="shared" si="0"/>
        <v>1750.5160845263892</v>
      </c>
    </row>
    <row r="48" spans="1:46" hidden="1" x14ac:dyDescent="0.2">
      <c r="A48" s="201" t="s">
        <v>141</v>
      </c>
      <c r="B48" s="201">
        <v>2015</v>
      </c>
      <c r="C48" s="201" t="s">
        <v>174</v>
      </c>
      <c r="D48" s="201" t="s">
        <v>143</v>
      </c>
      <c r="E48" s="201" t="s">
        <v>143</v>
      </c>
      <c r="F48" s="201" t="s">
        <v>144</v>
      </c>
      <c r="G48" s="201">
        <v>118.6408023</v>
      </c>
      <c r="H48" s="201">
        <v>28600.431130000001</v>
      </c>
      <c r="I48" s="201">
        <v>0</v>
      </c>
      <c r="J48" s="201">
        <v>0.14986033300000001</v>
      </c>
      <c r="K48" s="201">
        <v>5.3628028920000004</v>
      </c>
      <c r="L48" s="201">
        <v>0</v>
      </c>
      <c r="M48" s="201">
        <v>0</v>
      </c>
      <c r="N48" s="201">
        <v>0</v>
      </c>
      <c r="O48" s="201">
        <v>0</v>
      </c>
      <c r="P48" s="201">
        <v>0</v>
      </c>
      <c r="Q48" s="201">
        <v>0.170604582</v>
      </c>
      <c r="R48" s="201">
        <v>6.1051428689999998</v>
      </c>
      <c r="S48" s="201">
        <v>0</v>
      </c>
      <c r="T48" s="201">
        <v>0</v>
      </c>
      <c r="U48" s="201">
        <v>0</v>
      </c>
      <c r="V48" s="201">
        <v>0</v>
      </c>
      <c r="W48" s="201">
        <v>0</v>
      </c>
      <c r="X48" s="201">
        <v>0.62257100700000001</v>
      </c>
      <c r="Y48" s="201">
        <v>17.180159190000001</v>
      </c>
      <c r="Z48" s="201">
        <v>0</v>
      </c>
      <c r="AA48" s="126">
        <v>3.954404357</v>
      </c>
      <c r="AB48" s="126">
        <v>120.7613814</v>
      </c>
      <c r="AC48" s="126">
        <v>0</v>
      </c>
      <c r="AD48" s="126">
        <v>1610.556869</v>
      </c>
      <c r="AE48" s="201">
        <v>31579.775409999998</v>
      </c>
      <c r="AF48" s="201">
        <v>0</v>
      </c>
      <c r="AG48" s="201">
        <v>3.9299779E-2</v>
      </c>
      <c r="AH48" s="201">
        <v>0.37126039</v>
      </c>
      <c r="AI48" s="201">
        <v>0</v>
      </c>
      <c r="AJ48" s="201">
        <v>3.6000009999999999E-2</v>
      </c>
      <c r="AK48" s="201">
        <v>6.1740018000000001E-2</v>
      </c>
      <c r="AL48" s="201">
        <v>3.7599687999999999E-2</v>
      </c>
      <c r="AM48" s="201">
        <v>0.35519982999999999</v>
      </c>
      <c r="AN48" s="201">
        <v>0</v>
      </c>
      <c r="AO48" s="201">
        <v>9.0000029999999995E-3</v>
      </c>
      <c r="AP48" s="201">
        <v>2.6460008E-2</v>
      </c>
      <c r="AQ48" s="201">
        <v>1.5365465E-2</v>
      </c>
      <c r="AR48" s="201">
        <v>0.30128581999999998</v>
      </c>
      <c r="AS48" s="201">
        <v>0</v>
      </c>
      <c r="AT48" s="201">
        <f t="shared" si="0"/>
        <v>1687.8824741241367</v>
      </c>
    </row>
    <row r="49" spans="1:46" hidden="1" x14ac:dyDescent="0.2">
      <c r="A49" s="201" t="s">
        <v>141</v>
      </c>
      <c r="B49" s="201">
        <v>2015</v>
      </c>
      <c r="C49" s="201" t="s">
        <v>175</v>
      </c>
      <c r="D49" s="201" t="s">
        <v>143</v>
      </c>
      <c r="E49" s="201" t="s">
        <v>143</v>
      </c>
      <c r="F49" s="201" t="s">
        <v>144</v>
      </c>
      <c r="G49" s="201">
        <v>42.889576079999998</v>
      </c>
      <c r="H49" s="201">
        <v>9110.6052639999998</v>
      </c>
      <c r="I49" s="201">
        <v>0</v>
      </c>
      <c r="J49" s="201">
        <v>0.25628150900000002</v>
      </c>
      <c r="K49" s="201">
        <v>8.3663706579999992</v>
      </c>
      <c r="L49" s="201">
        <v>0</v>
      </c>
      <c r="M49" s="201">
        <v>0</v>
      </c>
      <c r="N49" s="201">
        <v>0</v>
      </c>
      <c r="O49" s="201">
        <v>0</v>
      </c>
      <c r="P49" s="201">
        <v>0</v>
      </c>
      <c r="Q49" s="201">
        <v>0.29175698900000002</v>
      </c>
      <c r="R49" s="201">
        <v>9.5244761360000005</v>
      </c>
      <c r="S49" s="201">
        <v>0</v>
      </c>
      <c r="T49" s="201">
        <v>0</v>
      </c>
      <c r="U49" s="201">
        <v>0</v>
      </c>
      <c r="V49" s="201">
        <v>0</v>
      </c>
      <c r="W49" s="201">
        <v>0</v>
      </c>
      <c r="X49" s="201">
        <v>0.92465922</v>
      </c>
      <c r="Y49" s="201">
        <v>25.87379099</v>
      </c>
      <c r="Z49" s="201">
        <v>0</v>
      </c>
      <c r="AA49" s="126">
        <v>6.5837309470000003</v>
      </c>
      <c r="AB49" s="126">
        <v>176.14573970000001</v>
      </c>
      <c r="AC49" s="126">
        <v>0</v>
      </c>
      <c r="AD49" s="126">
        <v>1676.345973</v>
      </c>
      <c r="AE49" s="201">
        <v>31181.256689999998</v>
      </c>
      <c r="AF49" s="201">
        <v>0</v>
      </c>
      <c r="AG49" s="201">
        <v>7.6598598000000004E-2</v>
      </c>
      <c r="AH49" s="201">
        <v>0.74335095399999995</v>
      </c>
      <c r="AI49" s="201">
        <v>0</v>
      </c>
      <c r="AJ49" s="201">
        <v>3.6000009999999999E-2</v>
      </c>
      <c r="AK49" s="201">
        <v>6.1740018000000001E-2</v>
      </c>
      <c r="AL49" s="201">
        <v>7.3284976000000002E-2</v>
      </c>
      <c r="AM49" s="201">
        <v>0.71119392100000001</v>
      </c>
      <c r="AN49" s="201">
        <v>0</v>
      </c>
      <c r="AO49" s="201">
        <v>9.0000029999999995E-3</v>
      </c>
      <c r="AP49" s="201">
        <v>2.6460008E-2</v>
      </c>
      <c r="AQ49" s="201">
        <v>1.5993124000000001E-2</v>
      </c>
      <c r="AR49" s="201">
        <v>0.29748376500000001</v>
      </c>
      <c r="AS49" s="201">
        <v>0</v>
      </c>
      <c r="AT49" s="201">
        <f t="shared" si="0"/>
        <v>1721.9696096088585</v>
      </c>
    </row>
    <row r="50" spans="1:46" hidden="1" x14ac:dyDescent="0.2">
      <c r="A50" s="201" t="s">
        <v>141</v>
      </c>
      <c r="B50" s="201">
        <v>2015</v>
      </c>
      <c r="C50" s="201" t="s">
        <v>176</v>
      </c>
      <c r="D50" s="201" t="s">
        <v>143</v>
      </c>
      <c r="E50" s="201" t="s">
        <v>143</v>
      </c>
      <c r="F50" s="201" t="s">
        <v>144</v>
      </c>
      <c r="G50" s="201">
        <v>31.635446649999999</v>
      </c>
      <c r="H50" s="201">
        <v>5924.4200499999997</v>
      </c>
      <c r="I50" s="201">
        <v>0</v>
      </c>
      <c r="J50" s="201">
        <v>0.190961043</v>
      </c>
      <c r="K50" s="201">
        <v>1.1311318290000001</v>
      </c>
      <c r="L50" s="201">
        <v>0</v>
      </c>
      <c r="M50" s="201">
        <v>0</v>
      </c>
      <c r="N50" s="201">
        <v>0</v>
      </c>
      <c r="O50" s="201">
        <v>0</v>
      </c>
      <c r="P50" s="201">
        <v>0</v>
      </c>
      <c r="Q50" s="201">
        <v>0.21739461199999999</v>
      </c>
      <c r="R50" s="201">
        <v>1.287707484</v>
      </c>
      <c r="S50" s="201">
        <v>0</v>
      </c>
      <c r="T50" s="201">
        <v>0</v>
      </c>
      <c r="U50" s="201">
        <v>0</v>
      </c>
      <c r="V50" s="201">
        <v>0</v>
      </c>
      <c r="W50" s="201">
        <v>0</v>
      </c>
      <c r="X50" s="201">
        <v>0.621995572</v>
      </c>
      <c r="Y50" s="201">
        <v>4.5518256929999996</v>
      </c>
      <c r="Z50" s="201">
        <v>0</v>
      </c>
      <c r="AA50" s="126">
        <v>6.1478949629999997</v>
      </c>
      <c r="AB50" s="126">
        <v>32.783220249999999</v>
      </c>
      <c r="AC50" s="126">
        <v>0</v>
      </c>
      <c r="AD50" s="126">
        <v>1733.1577460000001</v>
      </c>
      <c r="AE50" s="201">
        <v>4869.2308249999996</v>
      </c>
      <c r="AF50" s="201">
        <v>0</v>
      </c>
      <c r="AG50" s="201">
        <v>2.8259006E-2</v>
      </c>
      <c r="AH50" s="201">
        <v>7.08313E-3</v>
      </c>
      <c r="AI50" s="201">
        <v>0</v>
      </c>
      <c r="AJ50" s="201">
        <v>3.6000009999999999E-2</v>
      </c>
      <c r="AK50" s="201">
        <v>6.1740018000000001E-2</v>
      </c>
      <c r="AL50" s="201">
        <v>2.7036534000000001E-2</v>
      </c>
      <c r="AM50" s="201">
        <v>6.7767169999999998E-3</v>
      </c>
      <c r="AN50" s="201">
        <v>0</v>
      </c>
      <c r="AO50" s="201">
        <v>9.0000029999999995E-3</v>
      </c>
      <c r="AP50" s="201">
        <v>2.6460008E-2</v>
      </c>
      <c r="AQ50" s="201">
        <v>1.6535134999999999E-2</v>
      </c>
      <c r="AR50" s="201">
        <v>4.6454738000000002E-2</v>
      </c>
      <c r="AS50" s="201">
        <v>0</v>
      </c>
      <c r="AT50" s="201">
        <f t="shared" si="0"/>
        <v>1785.8058458289611</v>
      </c>
    </row>
    <row r="51" spans="1:46" hidden="1" x14ac:dyDescent="0.2">
      <c r="A51" s="201" t="s">
        <v>141</v>
      </c>
      <c r="B51" s="201">
        <v>2015</v>
      </c>
      <c r="C51" s="201" t="s">
        <v>177</v>
      </c>
      <c r="D51" s="201" t="s">
        <v>143</v>
      </c>
      <c r="E51" s="201" t="s">
        <v>143</v>
      </c>
      <c r="F51" s="201" t="s">
        <v>144</v>
      </c>
      <c r="G51" s="201">
        <v>4.9602156940000004</v>
      </c>
      <c r="H51" s="201">
        <v>659.67232969999998</v>
      </c>
      <c r="I51" s="201">
        <v>0</v>
      </c>
      <c r="J51" s="201">
        <v>0.203159323</v>
      </c>
      <c r="K51" s="201">
        <v>2.2519399099999999</v>
      </c>
      <c r="L51" s="201">
        <v>0</v>
      </c>
      <c r="M51" s="201">
        <v>0</v>
      </c>
      <c r="N51" s="201">
        <v>0</v>
      </c>
      <c r="O51" s="201">
        <v>0</v>
      </c>
      <c r="P51" s="201">
        <v>0</v>
      </c>
      <c r="Q51" s="201">
        <v>0.23128142400000001</v>
      </c>
      <c r="R51" s="201">
        <v>2.5636621659999999</v>
      </c>
      <c r="S51" s="201">
        <v>0</v>
      </c>
      <c r="T51" s="201">
        <v>0</v>
      </c>
      <c r="U51" s="201">
        <v>0</v>
      </c>
      <c r="V51" s="201">
        <v>0</v>
      </c>
      <c r="W51" s="201">
        <v>0</v>
      </c>
      <c r="X51" s="201">
        <v>0.64626004000000004</v>
      </c>
      <c r="Y51" s="201">
        <v>9.0621072419999997</v>
      </c>
      <c r="Z51" s="201">
        <v>0</v>
      </c>
      <c r="AA51" s="126">
        <v>6.5930024710000001</v>
      </c>
      <c r="AB51" s="126">
        <v>65.267230720000001</v>
      </c>
      <c r="AC51" s="126">
        <v>0</v>
      </c>
      <c r="AD51" s="126">
        <v>1743.6058410000001</v>
      </c>
      <c r="AE51" s="201">
        <v>9694.0205760000008</v>
      </c>
      <c r="AF51" s="201">
        <v>0</v>
      </c>
      <c r="AG51" s="201">
        <v>3.0693449000000001E-2</v>
      </c>
      <c r="AH51" s="201">
        <v>1.4101613000000001E-2</v>
      </c>
      <c r="AI51" s="201">
        <v>0</v>
      </c>
      <c r="AJ51" s="201">
        <v>3.6000009999999999E-2</v>
      </c>
      <c r="AK51" s="201">
        <v>6.1740018000000001E-2</v>
      </c>
      <c r="AL51" s="201">
        <v>2.9365664E-2</v>
      </c>
      <c r="AM51" s="201">
        <v>1.3491583999999999E-2</v>
      </c>
      <c r="AN51" s="201">
        <v>0</v>
      </c>
      <c r="AO51" s="201">
        <v>9.0000029999999995E-3</v>
      </c>
      <c r="AP51" s="201">
        <v>2.6460008E-2</v>
      </c>
      <c r="AQ51" s="201">
        <v>1.6634815000000001E-2</v>
      </c>
      <c r="AR51" s="201">
        <v>9.2485488000000005E-2</v>
      </c>
      <c r="AS51" s="201">
        <v>0</v>
      </c>
      <c r="AT51" s="201">
        <f t="shared" si="0"/>
        <v>1769.6772386970342</v>
      </c>
    </row>
    <row r="52" spans="1:46" hidden="1" x14ac:dyDescent="0.2">
      <c r="A52" s="201" t="s">
        <v>141</v>
      </c>
      <c r="B52" s="201">
        <v>2015</v>
      </c>
      <c r="C52" s="201" t="s">
        <v>178</v>
      </c>
      <c r="D52" s="201" t="s">
        <v>143</v>
      </c>
      <c r="E52" s="201" t="s">
        <v>143</v>
      </c>
      <c r="F52" s="201" t="s">
        <v>144</v>
      </c>
      <c r="G52" s="201">
        <v>189.81955880000001</v>
      </c>
      <c r="H52" s="201">
        <v>4346.5793199999998</v>
      </c>
      <c r="I52" s="201">
        <v>0</v>
      </c>
      <c r="J52" s="201">
        <v>0.11561566099999999</v>
      </c>
      <c r="K52" s="201">
        <v>2.339719374</v>
      </c>
      <c r="L52" s="201">
        <v>0</v>
      </c>
      <c r="M52" s="201">
        <v>0</v>
      </c>
      <c r="N52" s="201">
        <v>0</v>
      </c>
      <c r="O52" s="201">
        <v>0</v>
      </c>
      <c r="P52" s="201">
        <v>0</v>
      </c>
      <c r="Q52" s="201">
        <v>0.13161962999999999</v>
      </c>
      <c r="R52" s="201">
        <v>2.6635924050000002</v>
      </c>
      <c r="S52" s="201">
        <v>0</v>
      </c>
      <c r="T52" s="201">
        <v>0</v>
      </c>
      <c r="U52" s="201">
        <v>0</v>
      </c>
      <c r="V52" s="201">
        <v>0</v>
      </c>
      <c r="W52" s="201">
        <v>0</v>
      </c>
      <c r="X52" s="201">
        <v>0.452107694</v>
      </c>
      <c r="Y52" s="201">
        <v>8.2064902689999997</v>
      </c>
      <c r="Z52" s="201">
        <v>0</v>
      </c>
      <c r="AA52" s="126">
        <v>12.90959434</v>
      </c>
      <c r="AB52" s="126">
        <v>93.993176410000004</v>
      </c>
      <c r="AC52" s="126">
        <v>0</v>
      </c>
      <c r="AD52" s="126">
        <v>1774.077949</v>
      </c>
      <c r="AE52" s="201">
        <v>8074.6100640000004</v>
      </c>
      <c r="AF52" s="201">
        <v>0</v>
      </c>
      <c r="AG52" s="201">
        <v>6.7161918000000001E-2</v>
      </c>
      <c r="AH52" s="201">
        <v>0.32306655099999998</v>
      </c>
      <c r="AI52" s="201">
        <v>0</v>
      </c>
      <c r="AJ52" s="201">
        <v>3.6000009999999999E-2</v>
      </c>
      <c r="AK52" s="201">
        <v>6.1740018000000001E-2</v>
      </c>
      <c r="AL52" s="201">
        <v>6.4256522999999996E-2</v>
      </c>
      <c r="AM52" s="201">
        <v>0.30909083500000001</v>
      </c>
      <c r="AN52" s="201">
        <v>0</v>
      </c>
      <c r="AO52" s="201">
        <v>9.0000029999999995E-3</v>
      </c>
      <c r="AP52" s="201">
        <v>2.6460008E-2</v>
      </c>
      <c r="AQ52" s="201">
        <v>1.6925533E-2</v>
      </c>
      <c r="AR52" s="201">
        <v>7.7035555000000006E-2</v>
      </c>
      <c r="AS52" s="201">
        <v>0</v>
      </c>
      <c r="AT52" s="201">
        <f t="shared" si="0"/>
        <v>1859.0712447694741</v>
      </c>
    </row>
    <row r="53" spans="1:46" hidden="1" x14ac:dyDescent="0.2">
      <c r="A53" s="201" t="s">
        <v>141</v>
      </c>
      <c r="B53" s="201">
        <v>2015</v>
      </c>
      <c r="C53" s="201" t="s">
        <v>179</v>
      </c>
      <c r="D53" s="201" t="s">
        <v>143</v>
      </c>
      <c r="E53" s="201" t="s">
        <v>143</v>
      </c>
      <c r="F53" s="201" t="s">
        <v>144</v>
      </c>
      <c r="G53" s="201">
        <v>325.0598521</v>
      </c>
      <c r="H53" s="201">
        <v>22106.000349999998</v>
      </c>
      <c r="I53" s="201">
        <v>0</v>
      </c>
      <c r="J53" s="201">
        <v>0.78968288399999997</v>
      </c>
      <c r="K53" s="201">
        <v>3.0491029310000002</v>
      </c>
      <c r="L53" s="201">
        <v>0</v>
      </c>
      <c r="M53" s="201">
        <v>0</v>
      </c>
      <c r="N53" s="201">
        <v>0</v>
      </c>
      <c r="O53" s="201">
        <v>0</v>
      </c>
      <c r="P53" s="201">
        <v>0</v>
      </c>
      <c r="Q53" s="201">
        <v>0.89899385200000004</v>
      </c>
      <c r="R53" s="201">
        <v>3.4711715860000001</v>
      </c>
      <c r="S53" s="201">
        <v>0</v>
      </c>
      <c r="T53" s="201">
        <v>0</v>
      </c>
      <c r="U53" s="201">
        <v>0</v>
      </c>
      <c r="V53" s="201">
        <v>0</v>
      </c>
      <c r="W53" s="201">
        <v>0</v>
      </c>
      <c r="X53" s="201">
        <v>2.9990491069999998</v>
      </c>
      <c r="Y53" s="201">
        <v>10.116629039999999</v>
      </c>
      <c r="Z53" s="201">
        <v>0</v>
      </c>
      <c r="AA53" s="126">
        <v>14.6904199</v>
      </c>
      <c r="AB53" s="126">
        <v>29.038776859999999</v>
      </c>
      <c r="AC53" s="126">
        <v>0</v>
      </c>
      <c r="AD53" s="126">
        <v>1769.2473560000001</v>
      </c>
      <c r="AE53" s="201">
        <v>2447.9810210000001</v>
      </c>
      <c r="AF53" s="201">
        <v>0</v>
      </c>
      <c r="AG53" s="201">
        <v>0.44574431799999997</v>
      </c>
      <c r="AH53" s="201">
        <v>0.50051785299999996</v>
      </c>
      <c r="AI53" s="201">
        <v>0</v>
      </c>
      <c r="AJ53" s="201">
        <v>3.6000009999999999E-2</v>
      </c>
      <c r="AK53" s="201">
        <v>6.1740018000000001E-2</v>
      </c>
      <c r="AL53" s="201">
        <v>0.42646161599999999</v>
      </c>
      <c r="AM53" s="201">
        <v>0.47886567200000002</v>
      </c>
      <c r="AN53" s="201">
        <v>0</v>
      </c>
      <c r="AO53" s="201">
        <v>9.0000029999999995E-3</v>
      </c>
      <c r="AP53" s="201">
        <v>2.6460008E-2</v>
      </c>
      <c r="AQ53" s="201">
        <v>1.6879446999999999E-2</v>
      </c>
      <c r="AR53" s="201">
        <v>2.3354883E-2</v>
      </c>
      <c r="AS53" s="201">
        <v>0</v>
      </c>
      <c r="AT53" s="201">
        <f t="shared" si="0"/>
        <v>1859.5625145075651</v>
      </c>
    </row>
    <row r="54" spans="1:46" hidden="1" x14ac:dyDescent="0.2">
      <c r="A54" s="201" t="s">
        <v>141</v>
      </c>
      <c r="B54" s="201">
        <v>2015</v>
      </c>
      <c r="C54" s="201" t="s">
        <v>180</v>
      </c>
      <c r="D54" s="201" t="s">
        <v>143</v>
      </c>
      <c r="E54" s="201" t="s">
        <v>143</v>
      </c>
      <c r="F54" s="201" t="s">
        <v>144</v>
      </c>
      <c r="G54" s="201">
        <v>85.772337469999997</v>
      </c>
      <c r="H54" s="201">
        <v>6518.836397</v>
      </c>
      <c r="I54" s="201">
        <v>0</v>
      </c>
      <c r="J54" s="201">
        <v>0.36296310199999998</v>
      </c>
      <c r="K54" s="201">
        <v>1.8706882309999999</v>
      </c>
      <c r="L54" s="201">
        <v>0</v>
      </c>
      <c r="M54" s="201">
        <v>0</v>
      </c>
      <c r="N54" s="201">
        <v>0</v>
      </c>
      <c r="O54" s="201">
        <v>0</v>
      </c>
      <c r="P54" s="201">
        <v>0</v>
      </c>
      <c r="Q54" s="201">
        <v>0.41320586300000001</v>
      </c>
      <c r="R54" s="201">
        <v>2.1296361519999998</v>
      </c>
      <c r="S54" s="201">
        <v>0</v>
      </c>
      <c r="T54" s="201">
        <v>0</v>
      </c>
      <c r="U54" s="201">
        <v>0</v>
      </c>
      <c r="V54" s="201">
        <v>0</v>
      </c>
      <c r="W54" s="201">
        <v>0</v>
      </c>
      <c r="X54" s="201">
        <v>1.27782152</v>
      </c>
      <c r="Y54" s="201">
        <v>7.4845734369999999</v>
      </c>
      <c r="Z54" s="201">
        <v>0</v>
      </c>
      <c r="AA54" s="126">
        <v>9.3513352449999996</v>
      </c>
      <c r="AB54" s="126">
        <v>30.453933360000001</v>
      </c>
      <c r="AC54" s="126">
        <v>0</v>
      </c>
      <c r="AD54" s="126">
        <v>1717.2869880000001</v>
      </c>
      <c r="AE54" s="201">
        <v>3156.123842</v>
      </c>
      <c r="AF54" s="201">
        <v>0</v>
      </c>
      <c r="AG54" s="201">
        <v>0.15597399000000001</v>
      </c>
      <c r="AH54" s="201">
        <v>0.24272787800000001</v>
      </c>
      <c r="AI54" s="201">
        <v>0</v>
      </c>
      <c r="AJ54" s="201">
        <v>3.6000009999999999E-2</v>
      </c>
      <c r="AK54" s="201">
        <v>6.1740018000000001E-2</v>
      </c>
      <c r="AL54" s="201">
        <v>0.149226625</v>
      </c>
      <c r="AM54" s="201">
        <v>0.23222757699999999</v>
      </c>
      <c r="AN54" s="201">
        <v>0</v>
      </c>
      <c r="AO54" s="201">
        <v>9.0000029999999995E-3</v>
      </c>
      <c r="AP54" s="201">
        <v>2.6460008E-2</v>
      </c>
      <c r="AQ54" s="201">
        <v>1.6383721E-2</v>
      </c>
      <c r="AR54" s="201">
        <v>3.0110897000000001E-2</v>
      </c>
      <c r="AS54" s="201">
        <v>0</v>
      </c>
      <c r="AT54" s="201">
        <f t="shared" si="0"/>
        <v>1778.9403643774344</v>
      </c>
    </row>
    <row r="55" spans="1:46" hidden="1" x14ac:dyDescent="0.2">
      <c r="A55" s="201" t="s">
        <v>141</v>
      </c>
      <c r="B55" s="201">
        <v>2015</v>
      </c>
      <c r="C55" s="201" t="s">
        <v>181</v>
      </c>
      <c r="D55" s="201" t="s">
        <v>143</v>
      </c>
      <c r="E55" s="201" t="s">
        <v>143</v>
      </c>
      <c r="F55" s="201" t="s">
        <v>144</v>
      </c>
      <c r="G55" s="201">
        <v>126.6778178</v>
      </c>
      <c r="H55" s="201">
        <v>5832.8651179999997</v>
      </c>
      <c r="I55" s="201">
        <v>0</v>
      </c>
      <c r="J55" s="201">
        <v>0.13433668400000001</v>
      </c>
      <c r="K55" s="201">
        <v>1.4130379719999999</v>
      </c>
      <c r="L55" s="201">
        <v>0</v>
      </c>
      <c r="M55" s="201">
        <v>0</v>
      </c>
      <c r="N55" s="201">
        <v>0</v>
      </c>
      <c r="O55" s="201">
        <v>0</v>
      </c>
      <c r="P55" s="201">
        <v>0</v>
      </c>
      <c r="Q55" s="201">
        <v>1.53098607</v>
      </c>
      <c r="R55" s="201">
        <v>1.9218162750000001</v>
      </c>
      <c r="S55" s="201">
        <v>0</v>
      </c>
      <c r="T55" s="201">
        <v>0</v>
      </c>
      <c r="U55" s="201">
        <v>0</v>
      </c>
      <c r="V55" s="201">
        <v>0</v>
      </c>
      <c r="W55" s="201">
        <v>0</v>
      </c>
      <c r="X55" s="201">
        <v>3.2950056000000001</v>
      </c>
      <c r="Y55" s="201">
        <v>7.4354264839999997</v>
      </c>
      <c r="Z55" s="201">
        <v>0</v>
      </c>
      <c r="AA55" s="126">
        <v>13.08878305</v>
      </c>
      <c r="AB55" s="126">
        <v>95.494333130000001</v>
      </c>
      <c r="AC55" s="126">
        <v>0</v>
      </c>
      <c r="AD55" s="126">
        <v>4431.7247390000002</v>
      </c>
      <c r="AE55" s="201">
        <v>8200.6645559999997</v>
      </c>
      <c r="AF55" s="201">
        <v>0</v>
      </c>
      <c r="AG55" s="201">
        <v>1.2598388E-2</v>
      </c>
      <c r="AH55" s="201">
        <v>0.19567847699999999</v>
      </c>
      <c r="AI55" s="201">
        <v>0</v>
      </c>
      <c r="AJ55" s="201">
        <v>3.6000009999999999E-2</v>
      </c>
      <c r="AK55" s="201">
        <v>6.1740018000000001E-2</v>
      </c>
      <c r="AL55" s="201">
        <v>1.2053387E-2</v>
      </c>
      <c r="AM55" s="201">
        <v>0.187213513</v>
      </c>
      <c r="AN55" s="201">
        <v>0</v>
      </c>
      <c r="AO55" s="201">
        <v>9.0000029999999995E-3</v>
      </c>
      <c r="AP55" s="201">
        <v>2.6460008E-2</v>
      </c>
      <c r="AQ55" s="201">
        <v>3.3729254E-2</v>
      </c>
      <c r="AR55" s="201">
        <v>5.8441271000000003E-2</v>
      </c>
      <c r="AS55" s="201">
        <v>0</v>
      </c>
      <c r="AT55" s="201">
        <f t="shared" si="0"/>
        <v>4600.6956185797681</v>
      </c>
    </row>
    <row r="56" spans="1:46" hidden="1" x14ac:dyDescent="0.2">
      <c r="A56" s="201" t="s">
        <v>141</v>
      </c>
      <c r="B56" s="201">
        <v>2015</v>
      </c>
      <c r="C56" s="201" t="s">
        <v>182</v>
      </c>
      <c r="D56" s="201" t="s">
        <v>143</v>
      </c>
      <c r="E56" s="201" t="s">
        <v>143</v>
      </c>
      <c r="F56" s="201" t="s">
        <v>144</v>
      </c>
      <c r="G56" s="201">
        <v>187.57633300000001</v>
      </c>
      <c r="H56" s="201">
        <v>28381.086060000001</v>
      </c>
      <c r="I56" s="201">
        <v>0</v>
      </c>
      <c r="J56" s="201">
        <v>0.40918609500000003</v>
      </c>
      <c r="K56" s="201">
        <v>1.562774417</v>
      </c>
      <c r="L56" s="201">
        <v>0</v>
      </c>
      <c r="M56" s="201">
        <v>0</v>
      </c>
      <c r="N56" s="201">
        <v>0</v>
      </c>
      <c r="O56" s="201">
        <v>0</v>
      </c>
      <c r="P56" s="201">
        <v>0</v>
      </c>
      <c r="Q56" s="201">
        <v>0.46582722100000001</v>
      </c>
      <c r="R56" s="201">
        <v>1.779099714</v>
      </c>
      <c r="S56" s="201">
        <v>0</v>
      </c>
      <c r="T56" s="201">
        <v>0</v>
      </c>
      <c r="U56" s="201">
        <v>0</v>
      </c>
      <c r="V56" s="201">
        <v>0</v>
      </c>
      <c r="W56" s="201">
        <v>0</v>
      </c>
      <c r="X56" s="201">
        <v>1.419883381</v>
      </c>
      <c r="Y56" s="201">
        <v>6.2121209720000001</v>
      </c>
      <c r="Z56" s="201">
        <v>0</v>
      </c>
      <c r="AA56" s="126">
        <v>8.6250233139999999</v>
      </c>
      <c r="AB56" s="126">
        <v>34.074147230000001</v>
      </c>
      <c r="AC56" s="126">
        <v>0</v>
      </c>
      <c r="AD56" s="126">
        <v>1684.0064540000001</v>
      </c>
      <c r="AE56" s="201">
        <v>4172.7810399999998</v>
      </c>
      <c r="AF56" s="201">
        <v>0</v>
      </c>
      <c r="AG56" s="201">
        <v>0.141099537</v>
      </c>
      <c r="AH56" s="201">
        <v>0.142101486</v>
      </c>
      <c r="AI56" s="201">
        <v>0</v>
      </c>
      <c r="AJ56" s="201">
        <v>3.6000009999999999E-2</v>
      </c>
      <c r="AK56" s="201">
        <v>6.1740018000000001E-2</v>
      </c>
      <c r="AL56" s="201">
        <v>0.134995634</v>
      </c>
      <c r="AM56" s="201">
        <v>0.135954239</v>
      </c>
      <c r="AN56" s="201">
        <v>0</v>
      </c>
      <c r="AO56" s="201">
        <v>9.0000029999999995E-3</v>
      </c>
      <c r="AP56" s="201">
        <v>2.6460008E-2</v>
      </c>
      <c r="AQ56" s="201">
        <v>1.6066209000000001E-2</v>
      </c>
      <c r="AR56" s="201">
        <v>3.9810282000000002E-2</v>
      </c>
      <c r="AS56" s="201">
        <v>0</v>
      </c>
      <c r="AT56" s="201">
        <f t="shared" si="0"/>
        <v>1810.7116681299497</v>
      </c>
    </row>
    <row r="57" spans="1:46" hidden="1" x14ac:dyDescent="0.2">
      <c r="A57" s="201" t="s">
        <v>141</v>
      </c>
      <c r="B57" s="201">
        <v>2015</v>
      </c>
      <c r="C57" s="201" t="s">
        <v>183</v>
      </c>
      <c r="D57" s="201" t="s">
        <v>143</v>
      </c>
      <c r="E57" s="201" t="s">
        <v>143</v>
      </c>
      <c r="F57" s="201" t="s">
        <v>144</v>
      </c>
      <c r="G57" s="201">
        <v>64.89776621</v>
      </c>
      <c r="H57" s="201">
        <v>4860.2743410000003</v>
      </c>
      <c r="I57" s="201">
        <v>0</v>
      </c>
      <c r="J57" s="201">
        <v>0.51531641100000003</v>
      </c>
      <c r="K57" s="201">
        <v>1.765813922</v>
      </c>
      <c r="L57" s="201">
        <v>0</v>
      </c>
      <c r="M57" s="201">
        <v>0</v>
      </c>
      <c r="N57" s="201">
        <v>0</v>
      </c>
      <c r="O57" s="201">
        <v>0</v>
      </c>
      <c r="P57" s="201">
        <v>0</v>
      </c>
      <c r="Q57" s="201">
        <v>0.58664850700000004</v>
      </c>
      <c r="R57" s="201">
        <v>2.010244734</v>
      </c>
      <c r="S57" s="201">
        <v>0</v>
      </c>
      <c r="T57" s="201">
        <v>0</v>
      </c>
      <c r="U57" s="201">
        <v>0</v>
      </c>
      <c r="V57" s="201">
        <v>0</v>
      </c>
      <c r="W57" s="201">
        <v>0</v>
      </c>
      <c r="X57" s="201">
        <v>1.7830777149999999</v>
      </c>
      <c r="Y57" s="201">
        <v>7.1807366530000003</v>
      </c>
      <c r="Z57" s="201">
        <v>0</v>
      </c>
      <c r="AA57" s="126">
        <v>10.288474689999999</v>
      </c>
      <c r="AB57" s="126">
        <v>31.779007740000001</v>
      </c>
      <c r="AC57" s="126">
        <v>0</v>
      </c>
      <c r="AD57" s="126">
        <v>1725.109946</v>
      </c>
      <c r="AE57" s="201">
        <v>3201.2160829999998</v>
      </c>
      <c r="AF57" s="201">
        <v>0</v>
      </c>
      <c r="AG57" s="201">
        <v>0.21637519999999999</v>
      </c>
      <c r="AH57" s="201">
        <v>0.221520206</v>
      </c>
      <c r="AI57" s="201">
        <v>0</v>
      </c>
      <c r="AJ57" s="201">
        <v>3.6000009999999999E-2</v>
      </c>
      <c r="AK57" s="201">
        <v>6.1740018000000001E-2</v>
      </c>
      <c r="AL57" s="201">
        <v>0.207014904</v>
      </c>
      <c r="AM57" s="201">
        <v>0.21193734</v>
      </c>
      <c r="AN57" s="201">
        <v>0</v>
      </c>
      <c r="AO57" s="201">
        <v>9.0000029999999995E-3</v>
      </c>
      <c r="AP57" s="201">
        <v>2.6460008E-2</v>
      </c>
      <c r="AQ57" s="201">
        <v>1.6458355000000001E-2</v>
      </c>
      <c r="AR57" s="201">
        <v>3.0541097999999999E-2</v>
      </c>
      <c r="AS57" s="201">
        <v>0</v>
      </c>
      <c r="AT57" s="201">
        <f t="shared" si="0"/>
        <v>1821.3209219858875</v>
      </c>
    </row>
    <row r="58" spans="1:46" hidden="1" x14ac:dyDescent="0.2">
      <c r="A58" s="201" t="s">
        <v>141</v>
      </c>
      <c r="B58" s="201">
        <v>2015</v>
      </c>
      <c r="C58" s="201" t="s">
        <v>184</v>
      </c>
      <c r="D58" s="201" t="s">
        <v>143</v>
      </c>
      <c r="E58" s="201" t="s">
        <v>143</v>
      </c>
      <c r="F58" s="201" t="s">
        <v>144</v>
      </c>
      <c r="G58" s="201">
        <v>12.094873339999999</v>
      </c>
      <c r="H58" s="201">
        <v>276.78187550000001</v>
      </c>
      <c r="I58" s="201">
        <v>0</v>
      </c>
      <c r="J58" s="201">
        <v>8.2307326E-2</v>
      </c>
      <c r="K58" s="201">
        <v>1.382301113</v>
      </c>
      <c r="L58" s="201">
        <v>0</v>
      </c>
      <c r="M58" s="201">
        <v>0</v>
      </c>
      <c r="N58" s="201">
        <v>0</v>
      </c>
      <c r="O58" s="201">
        <v>0</v>
      </c>
      <c r="P58" s="201">
        <v>0</v>
      </c>
      <c r="Q58" s="201">
        <v>9.3700624999999996E-2</v>
      </c>
      <c r="R58" s="201">
        <v>1.5736445939999999</v>
      </c>
      <c r="S58" s="201">
        <v>0</v>
      </c>
      <c r="T58" s="201">
        <v>0</v>
      </c>
      <c r="U58" s="201">
        <v>0</v>
      </c>
      <c r="V58" s="201">
        <v>0</v>
      </c>
      <c r="W58" s="201">
        <v>0</v>
      </c>
      <c r="X58" s="201">
        <v>0.31770834999999997</v>
      </c>
      <c r="Y58" s="201">
        <v>5.8129213159999997</v>
      </c>
      <c r="Z58" s="201">
        <v>0</v>
      </c>
      <c r="AA58" s="126">
        <v>4.6906174280000004</v>
      </c>
      <c r="AB58" s="126">
        <v>60.517945820000001</v>
      </c>
      <c r="AC58" s="126">
        <v>0</v>
      </c>
      <c r="AD58" s="126">
        <v>1725.1444690000001</v>
      </c>
      <c r="AE58" s="201">
        <v>8183.3628790000002</v>
      </c>
      <c r="AF58" s="201">
        <v>0</v>
      </c>
      <c r="AG58" s="201">
        <v>1.6534834000000002E-2</v>
      </c>
      <c r="AH58" s="201">
        <v>4.1447928000000002E-2</v>
      </c>
      <c r="AI58" s="201">
        <v>0</v>
      </c>
      <c r="AJ58" s="201">
        <v>3.6000009999999999E-2</v>
      </c>
      <c r="AK58" s="201">
        <v>6.1740018000000001E-2</v>
      </c>
      <c r="AL58" s="201">
        <v>1.5819544000000001E-2</v>
      </c>
      <c r="AM58" s="201">
        <v>3.9654909000000002E-2</v>
      </c>
      <c r="AN58" s="201">
        <v>0</v>
      </c>
      <c r="AO58" s="201">
        <v>9.0000029999999995E-3</v>
      </c>
      <c r="AP58" s="201">
        <v>2.6460008E-2</v>
      </c>
      <c r="AQ58" s="201">
        <v>1.6458685000000001E-2</v>
      </c>
      <c r="AR58" s="201">
        <v>7.8073107000000003E-2</v>
      </c>
      <c r="AS58" s="201">
        <v>0</v>
      </c>
      <c r="AT58" s="201">
        <f t="shared" si="0"/>
        <v>1786.5389428856411</v>
      </c>
    </row>
    <row r="59" spans="1:46" hidden="1" x14ac:dyDescent="0.2">
      <c r="A59" s="201" t="s">
        <v>141</v>
      </c>
      <c r="B59" s="201">
        <v>2015</v>
      </c>
      <c r="C59" s="201" t="s">
        <v>185</v>
      </c>
      <c r="D59" s="201" t="s">
        <v>143</v>
      </c>
      <c r="E59" s="201" t="s">
        <v>143</v>
      </c>
      <c r="F59" s="201" t="s">
        <v>146</v>
      </c>
      <c r="G59" s="201">
        <v>24.747117320000001</v>
      </c>
      <c r="H59" s="201">
        <v>2174.741184</v>
      </c>
      <c r="I59" s="201">
        <v>495.1403234</v>
      </c>
      <c r="J59" s="201">
        <v>1.0897081799999999</v>
      </c>
      <c r="K59" s="201">
        <v>0</v>
      </c>
      <c r="L59" s="201">
        <v>3.782908929</v>
      </c>
      <c r="M59" s="201">
        <v>0.25727137900000002</v>
      </c>
      <c r="N59" s="201">
        <v>1.098999775</v>
      </c>
      <c r="O59" s="201">
        <v>3.8526447999999998E-2</v>
      </c>
      <c r="P59" s="201">
        <v>6.5981805000000004E-2</v>
      </c>
      <c r="Q59" s="201">
        <v>1.5264736649999999</v>
      </c>
      <c r="R59" s="201">
        <v>0</v>
      </c>
      <c r="S59" s="201">
        <v>4.1302360519999999</v>
      </c>
      <c r="T59" s="201">
        <v>0.25727137900000002</v>
      </c>
      <c r="U59" s="201">
        <v>1.098999775</v>
      </c>
      <c r="V59" s="201">
        <v>3.8526447999999998E-2</v>
      </c>
      <c r="W59" s="201">
        <v>6.5981805000000004E-2</v>
      </c>
      <c r="X59" s="201">
        <v>42.643394659999998</v>
      </c>
      <c r="Y59" s="201">
        <v>0</v>
      </c>
      <c r="Z59" s="201">
        <v>77.502185879999999</v>
      </c>
      <c r="AA59" s="126">
        <v>5.1150393870000004</v>
      </c>
      <c r="AB59" s="126">
        <v>0</v>
      </c>
      <c r="AC59" s="126">
        <v>5.8261160160000003</v>
      </c>
      <c r="AD59" s="126">
        <v>1860.4821609999999</v>
      </c>
      <c r="AE59" s="201">
        <v>0</v>
      </c>
      <c r="AF59" s="201">
        <v>188.57845069999999</v>
      </c>
      <c r="AG59" s="201">
        <v>1.4810310000000001E-3</v>
      </c>
      <c r="AH59" s="201">
        <v>0</v>
      </c>
      <c r="AI59" s="201">
        <v>7.2212609999999997E-3</v>
      </c>
      <c r="AJ59" s="201">
        <v>2.0000006000000001E-2</v>
      </c>
      <c r="AK59" s="201">
        <v>6.1740018000000001E-2</v>
      </c>
      <c r="AL59" s="201">
        <v>1.3789169999999999E-3</v>
      </c>
      <c r="AM59" s="201">
        <v>0</v>
      </c>
      <c r="AN59" s="201">
        <v>6.8132360000000003E-3</v>
      </c>
      <c r="AO59" s="201">
        <v>5.0000009999999996E-3</v>
      </c>
      <c r="AP59" s="201">
        <v>2.6460008E-2</v>
      </c>
      <c r="AQ59" s="201">
        <v>1.9284473999999999E-2</v>
      </c>
      <c r="AR59" s="201">
        <v>0</v>
      </c>
      <c r="AS59" s="201">
        <v>3.2231180000000001E-3</v>
      </c>
      <c r="AT59" s="201">
        <f t="shared" si="0"/>
        <v>1904.5994949649032</v>
      </c>
    </row>
    <row r="60" spans="1:46" hidden="1" x14ac:dyDescent="0.2">
      <c r="A60" s="201" t="s">
        <v>141</v>
      </c>
      <c r="B60" s="201">
        <v>2015</v>
      </c>
      <c r="C60" s="201" t="s">
        <v>186</v>
      </c>
      <c r="D60" s="201" t="s">
        <v>143</v>
      </c>
      <c r="E60" s="201" t="s">
        <v>143</v>
      </c>
      <c r="F60" s="201" t="s">
        <v>146</v>
      </c>
      <c r="G60" s="201">
        <v>29.052360440000001</v>
      </c>
      <c r="H60" s="201">
        <v>3844.8732300000001</v>
      </c>
      <c r="I60" s="201">
        <v>116.20944179999999</v>
      </c>
      <c r="J60" s="201">
        <v>0.785043822</v>
      </c>
      <c r="K60" s="201">
        <v>0</v>
      </c>
      <c r="L60" s="201">
        <v>2.2073008779999999</v>
      </c>
      <c r="M60" s="201">
        <v>0.18175493500000001</v>
      </c>
      <c r="N60" s="201">
        <v>1.4447582370000001</v>
      </c>
      <c r="O60" s="201">
        <v>1.8640703000000002E-2</v>
      </c>
      <c r="P60" s="201">
        <v>3.4648973999999999E-2</v>
      </c>
      <c r="Q60" s="201">
        <v>1.136990645</v>
      </c>
      <c r="R60" s="201">
        <v>0</v>
      </c>
      <c r="S60" s="201">
        <v>2.4163964959999999</v>
      </c>
      <c r="T60" s="201">
        <v>0.18175493500000001</v>
      </c>
      <c r="U60" s="201">
        <v>1.4447582370000001</v>
      </c>
      <c r="V60" s="201">
        <v>1.8640703000000002E-2</v>
      </c>
      <c r="W60" s="201">
        <v>3.4648973999999999E-2</v>
      </c>
      <c r="X60" s="201">
        <v>6.4572117240000004</v>
      </c>
      <c r="Y60" s="201">
        <v>0</v>
      </c>
      <c r="Z60" s="201">
        <v>31.234933689999998</v>
      </c>
      <c r="AA60" s="126">
        <v>1.367229501</v>
      </c>
      <c r="AB60" s="126">
        <v>0</v>
      </c>
      <c r="AC60" s="126">
        <v>3.5727074129999998</v>
      </c>
      <c r="AD60" s="126">
        <v>1732.6824160000001</v>
      </c>
      <c r="AE60" s="201">
        <v>0</v>
      </c>
      <c r="AF60" s="201">
        <v>314.31750319999998</v>
      </c>
      <c r="AG60" s="201">
        <v>2.1778499999999998E-3</v>
      </c>
      <c r="AH60" s="201">
        <v>0</v>
      </c>
      <c r="AI60" s="201">
        <v>2.3790360000000002E-3</v>
      </c>
      <c r="AJ60" s="201">
        <v>1.2000003E-2</v>
      </c>
      <c r="AK60" s="201">
        <v>0.13034003699999999</v>
      </c>
      <c r="AL60" s="201">
        <v>2.0066680000000001E-3</v>
      </c>
      <c r="AM60" s="201">
        <v>0</v>
      </c>
      <c r="AN60" s="201">
        <v>2.191616E-3</v>
      </c>
      <c r="AO60" s="201">
        <v>3.000001E-3</v>
      </c>
      <c r="AP60" s="201">
        <v>5.5860015999999998E-2</v>
      </c>
      <c r="AQ60" s="201">
        <v>1.7429766999999999E-2</v>
      </c>
      <c r="AR60" s="201">
        <v>0</v>
      </c>
      <c r="AS60" s="201">
        <v>3.7006840000000001E-3</v>
      </c>
      <c r="AT60" s="201">
        <f t="shared" si="0"/>
        <v>1746.7491221164598</v>
      </c>
    </row>
    <row r="61" spans="1:46" x14ac:dyDescent="0.2">
      <c r="A61" s="201" t="s">
        <v>141</v>
      </c>
      <c r="B61" s="201">
        <v>2015</v>
      </c>
      <c r="C61" s="201" t="s">
        <v>186</v>
      </c>
      <c r="D61" s="201" t="s">
        <v>143</v>
      </c>
      <c r="E61" s="201" t="s">
        <v>143</v>
      </c>
      <c r="F61" s="201" t="s">
        <v>144</v>
      </c>
      <c r="G61" s="201">
        <v>61.505979979999999</v>
      </c>
      <c r="H61" s="201">
        <v>8129.0143159999998</v>
      </c>
      <c r="I61" s="201">
        <v>246.02391990000001</v>
      </c>
      <c r="J61" s="201">
        <v>0.92207156099999998</v>
      </c>
      <c r="K61" s="201">
        <v>0</v>
      </c>
      <c r="L61" s="201">
        <v>0</v>
      </c>
      <c r="M61" s="201">
        <v>0</v>
      </c>
      <c r="N61" s="201">
        <v>0</v>
      </c>
      <c r="O61" s="201">
        <v>0</v>
      </c>
      <c r="P61" s="201">
        <v>0</v>
      </c>
      <c r="Q61" s="201">
        <v>1.066268947</v>
      </c>
      <c r="R61" s="201">
        <v>0</v>
      </c>
      <c r="S61" s="201">
        <v>0</v>
      </c>
      <c r="T61" s="201">
        <v>0</v>
      </c>
      <c r="U61" s="201">
        <v>0</v>
      </c>
      <c r="V61" s="201">
        <v>0</v>
      </c>
      <c r="W61" s="201">
        <v>0</v>
      </c>
      <c r="X61" s="201">
        <v>5.6281435689999997</v>
      </c>
      <c r="Y61" s="201">
        <v>0</v>
      </c>
      <c r="Z61" s="201">
        <v>0</v>
      </c>
      <c r="AA61" s="126">
        <v>18.609885009999999</v>
      </c>
      <c r="AB61" s="126">
        <v>0</v>
      </c>
      <c r="AC61" s="126">
        <v>0</v>
      </c>
      <c r="AD61" s="126">
        <v>2409.7557280000001</v>
      </c>
      <c r="AE61" s="201">
        <v>0</v>
      </c>
      <c r="AF61" s="201">
        <v>0</v>
      </c>
      <c r="AG61" s="201">
        <v>0.39526166800000001</v>
      </c>
      <c r="AH61" s="201">
        <v>0</v>
      </c>
      <c r="AI61" s="201">
        <v>0</v>
      </c>
      <c r="AJ61" s="201">
        <v>1.2000003E-2</v>
      </c>
      <c r="AK61" s="201">
        <v>0.84182024099999997</v>
      </c>
      <c r="AL61" s="201">
        <v>0.37816282400000001</v>
      </c>
      <c r="AM61" s="201">
        <v>0</v>
      </c>
      <c r="AN61" s="201">
        <v>0</v>
      </c>
      <c r="AO61" s="201">
        <v>3.000001E-3</v>
      </c>
      <c r="AP61" s="201">
        <v>0.36078010300000002</v>
      </c>
      <c r="AQ61" s="201">
        <v>2.2968275999999999E-2</v>
      </c>
      <c r="AR61" s="201">
        <v>0</v>
      </c>
      <c r="AS61" s="201">
        <v>0</v>
      </c>
      <c r="AT61" s="201">
        <f t="shared" si="0"/>
        <v>2497.0475789609823</v>
      </c>
    </row>
    <row r="64" spans="1:46" x14ac:dyDescent="0.2">
      <c r="A64" s="331" t="s">
        <v>713</v>
      </c>
      <c r="B64" s="331"/>
      <c r="C64" s="331"/>
      <c r="D64" s="331"/>
    </row>
    <row r="65" spans="1:17" x14ac:dyDescent="0.2">
      <c r="A65" s="331" t="s">
        <v>714</v>
      </c>
      <c r="B65" s="331"/>
      <c r="C65" s="331"/>
      <c r="D65" s="331"/>
    </row>
    <row r="66" spans="1:17" x14ac:dyDescent="0.2">
      <c r="A66" s="331" t="s">
        <v>715</v>
      </c>
      <c r="B66" s="331"/>
      <c r="C66" s="331"/>
      <c r="D66" s="331"/>
    </row>
    <row r="67" spans="1:17" x14ac:dyDescent="0.2">
      <c r="A67" s="331" t="s">
        <v>716</v>
      </c>
      <c r="B67" s="331"/>
      <c r="C67" s="331"/>
      <c r="D67" s="331"/>
    </row>
    <row r="68" spans="1:17" x14ac:dyDescent="0.2">
      <c r="A68" s="331" t="s">
        <v>92</v>
      </c>
      <c r="B68" s="331"/>
      <c r="C68" s="331"/>
      <c r="D68" s="331"/>
      <c r="E68" s="201" t="s">
        <v>717</v>
      </c>
      <c r="F68" s="201" t="s">
        <v>718</v>
      </c>
      <c r="Q68" t="s">
        <v>719</v>
      </c>
    </row>
    <row r="69" spans="1:17" x14ac:dyDescent="0.2">
      <c r="A69" s="331" t="s">
        <v>93</v>
      </c>
      <c r="B69" s="331"/>
      <c r="C69" s="331"/>
      <c r="D69" s="331"/>
      <c r="E69" s="315">
        <v>0.31</v>
      </c>
      <c r="F69" s="315">
        <v>0.31</v>
      </c>
      <c r="Q69">
        <f>F69*F72</f>
        <v>2.2027913272584472E-2</v>
      </c>
    </row>
    <row r="70" spans="1:17" x14ac:dyDescent="0.2">
      <c r="A70" s="201" t="s">
        <v>96</v>
      </c>
      <c r="B70" s="201" t="s">
        <v>97</v>
      </c>
      <c r="C70" s="201" t="s">
        <v>98</v>
      </c>
      <c r="D70" s="201" t="s">
        <v>101</v>
      </c>
      <c r="E70" s="332" t="s">
        <v>720</v>
      </c>
      <c r="F70" s="332" t="s">
        <v>720</v>
      </c>
      <c r="H70" s="331" t="s">
        <v>119</v>
      </c>
      <c r="Q70" s="332" t="s">
        <v>125</v>
      </c>
    </row>
    <row r="71" spans="1:17" x14ac:dyDescent="0.2">
      <c r="A71" s="201" t="s">
        <v>141</v>
      </c>
      <c r="B71" s="201">
        <v>2015</v>
      </c>
      <c r="C71" s="201" t="s">
        <v>150</v>
      </c>
      <c r="E71" s="332" t="s">
        <v>721</v>
      </c>
      <c r="F71" s="332" t="s">
        <v>721</v>
      </c>
      <c r="H71" s="331" t="s">
        <v>721</v>
      </c>
      <c r="Q71" s="332" t="s">
        <v>721</v>
      </c>
    </row>
    <row r="72" spans="1:17" x14ac:dyDescent="0.2">
      <c r="A72" s="201" t="s">
        <v>141</v>
      </c>
      <c r="B72" s="201">
        <v>2015</v>
      </c>
      <c r="C72" s="201" t="s">
        <v>150</v>
      </c>
      <c r="D72" s="201" t="s">
        <v>146</v>
      </c>
      <c r="E72" s="332">
        <v>7.1057784750272496E-2</v>
      </c>
      <c r="F72" s="332">
        <v>7.1057784750272496E-2</v>
      </c>
      <c r="H72" s="331">
        <v>0.185434941004749</v>
      </c>
      <c r="Q72" s="332">
        <v>969.21605042780504</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4"/>
  </sheetPr>
  <dimension ref="A1:U22"/>
  <sheetViews>
    <sheetView workbookViewId="0">
      <selection activeCell="B17" sqref="B17:E17"/>
    </sheetView>
  </sheetViews>
  <sheetFormatPr baseColWidth="10" defaultColWidth="8.83203125" defaultRowHeight="16" x14ac:dyDescent="0.2"/>
  <cols>
    <col min="1" max="1" width="36.6640625" customWidth="1"/>
    <col min="2" max="4" width="19.5" customWidth="1"/>
    <col min="5" max="5" width="19.1640625" customWidth="1"/>
    <col min="6" max="6" width="16.5" customWidth="1"/>
    <col min="7" max="7" width="19.1640625" customWidth="1"/>
    <col min="8" max="8" width="34.83203125" customWidth="1"/>
    <col min="21" max="21" width="28.1640625" customWidth="1"/>
  </cols>
  <sheetData>
    <row r="1" spans="1:21" ht="131" customHeight="1" x14ac:dyDescent="0.2">
      <c r="A1" s="804" t="s">
        <v>49</v>
      </c>
      <c r="B1" s="805"/>
      <c r="C1" s="805"/>
      <c r="D1" s="805"/>
      <c r="E1" s="805"/>
      <c r="F1" s="806"/>
      <c r="H1" s="821" t="s">
        <v>50</v>
      </c>
      <c r="I1" s="799"/>
      <c r="J1" s="799"/>
      <c r="K1" s="799"/>
      <c r="L1" s="799"/>
      <c r="M1" s="799"/>
      <c r="N1" s="799"/>
      <c r="O1" s="799"/>
      <c r="P1" s="799"/>
      <c r="Q1" s="799"/>
      <c r="R1" s="799"/>
      <c r="S1" s="799"/>
      <c r="T1" s="799"/>
      <c r="U1" s="800"/>
    </row>
    <row r="2" spans="1:21" s="20" customFormat="1" ht="17" customHeight="1" thickBot="1" x14ac:dyDescent="0.25">
      <c r="A2" s="21"/>
      <c r="B2" s="22"/>
      <c r="C2" s="22"/>
      <c r="D2" s="22"/>
      <c r="E2" s="22"/>
      <c r="F2" s="22"/>
      <c r="G2" s="23"/>
      <c r="I2" s="50"/>
      <c r="J2" s="50"/>
      <c r="K2" s="50"/>
      <c r="L2" s="50"/>
      <c r="M2" s="50"/>
      <c r="N2" s="50"/>
      <c r="O2" s="50"/>
      <c r="P2" s="50"/>
      <c r="Q2" s="50"/>
      <c r="R2" s="50"/>
      <c r="S2" s="50"/>
      <c r="T2" s="50"/>
      <c r="U2" s="50"/>
    </row>
    <row r="3" spans="1:21" s="27" customFormat="1" ht="17" customHeight="1" x14ac:dyDescent="0.2">
      <c r="A3" s="278" t="s">
        <v>43</v>
      </c>
      <c r="B3" s="279" t="s">
        <v>16</v>
      </c>
      <c r="C3" s="279" t="s">
        <v>17</v>
      </c>
      <c r="D3" s="292" t="s">
        <v>3</v>
      </c>
      <c r="E3" s="293"/>
      <c r="F3" s="279"/>
      <c r="G3" s="279"/>
      <c r="H3" s="284"/>
      <c r="I3" s="51"/>
      <c r="J3" s="51"/>
      <c r="L3" s="51"/>
      <c r="M3" s="51"/>
      <c r="N3" s="51"/>
      <c r="O3" s="51"/>
      <c r="P3" s="51"/>
      <c r="Q3" s="51"/>
      <c r="R3" s="51"/>
    </row>
    <row r="4" spans="1:21" s="20" customFormat="1" ht="17" customHeight="1" x14ac:dyDescent="0.2">
      <c r="A4" s="220" t="s">
        <v>227</v>
      </c>
      <c r="B4" s="285">
        <f>'Air Travel Calcs'!J23*2</f>
        <v>254</v>
      </c>
      <c r="C4" s="285">
        <v>2015</v>
      </c>
      <c r="D4" s="813" t="s">
        <v>228</v>
      </c>
      <c r="E4" s="813"/>
      <c r="F4" s="813"/>
      <c r="G4" s="813"/>
      <c r="H4" s="813"/>
      <c r="I4" s="50"/>
      <c r="J4" s="50"/>
      <c r="K4" s="50"/>
      <c r="L4" s="50"/>
      <c r="M4" s="50"/>
      <c r="N4" s="50"/>
      <c r="O4" s="50"/>
      <c r="P4" s="50"/>
      <c r="Q4" s="50"/>
      <c r="R4" s="50"/>
    </row>
    <row r="5" spans="1:21" s="20" customFormat="1" ht="17" customHeight="1" x14ac:dyDescent="0.2">
      <c r="A5" s="201" t="s">
        <v>203</v>
      </c>
      <c r="B5" s="287">
        <f>'Air Travel Calcs'!G23*2</f>
        <v>2240</v>
      </c>
      <c r="C5" s="285">
        <v>2015</v>
      </c>
      <c r="D5" s="813" t="s">
        <v>228</v>
      </c>
      <c r="E5" s="813"/>
      <c r="F5" s="813"/>
      <c r="G5" s="813"/>
      <c r="H5" s="813"/>
      <c r="I5" s="50"/>
      <c r="J5" s="50"/>
      <c r="K5" s="50"/>
      <c r="L5" s="50"/>
      <c r="M5" s="50"/>
      <c r="N5" s="50"/>
      <c r="O5" s="50"/>
      <c r="P5" s="50"/>
      <c r="Q5" s="50"/>
      <c r="R5" s="50"/>
    </row>
    <row r="6" spans="1:21" s="20" customFormat="1" ht="17" customHeight="1" x14ac:dyDescent="0.2">
      <c r="A6" s="201" t="s">
        <v>202</v>
      </c>
      <c r="B6" s="287">
        <f>'Air Travel Calcs'!D23*2</f>
        <v>1138</v>
      </c>
      <c r="C6" s="285">
        <v>2015</v>
      </c>
      <c r="D6" s="813" t="s">
        <v>229</v>
      </c>
      <c r="E6" s="813"/>
      <c r="F6" s="813"/>
      <c r="G6" s="813"/>
      <c r="H6" s="813"/>
      <c r="I6" s="52"/>
      <c r="J6" s="52"/>
      <c r="K6" s="52"/>
      <c r="L6" s="52"/>
      <c r="M6" s="52"/>
      <c r="N6" s="52"/>
      <c r="O6" s="52"/>
      <c r="P6" s="52"/>
      <c r="Q6" s="52"/>
      <c r="R6" s="52"/>
    </row>
    <row r="7" spans="1:21" s="20" customFormat="1" ht="17" customHeight="1" x14ac:dyDescent="0.2">
      <c r="A7" s="201" t="s">
        <v>234</v>
      </c>
      <c r="B7" s="289">
        <v>2200</v>
      </c>
      <c r="C7" s="285">
        <v>2001</v>
      </c>
      <c r="D7" s="813" t="s">
        <v>243</v>
      </c>
      <c r="E7" s="813"/>
      <c r="F7" s="813"/>
      <c r="G7" s="813"/>
      <c r="H7" s="813"/>
      <c r="I7" s="50"/>
      <c r="J7" s="50"/>
      <c r="K7" s="50"/>
      <c r="L7" s="50"/>
      <c r="M7" s="50"/>
      <c r="N7" s="50"/>
      <c r="O7" s="50"/>
      <c r="P7" s="50"/>
      <c r="Q7" s="50"/>
      <c r="R7" s="50"/>
    </row>
    <row r="8" spans="1:21" s="20" customFormat="1" ht="17" customHeight="1" x14ac:dyDescent="0.2">
      <c r="A8" s="201" t="s">
        <v>235</v>
      </c>
      <c r="B8" s="287">
        <v>862.9</v>
      </c>
      <c r="C8" s="286">
        <v>2012</v>
      </c>
      <c r="D8" s="803" t="s">
        <v>241</v>
      </c>
      <c r="E8" s="803"/>
      <c r="F8" s="803"/>
      <c r="G8" s="803"/>
      <c r="H8" s="803"/>
      <c r="I8" s="50"/>
      <c r="J8" s="50"/>
      <c r="K8" s="50"/>
      <c r="L8" s="50"/>
      <c r="M8" s="50"/>
      <c r="N8" s="50"/>
      <c r="O8" s="50"/>
      <c r="P8" s="50"/>
      <c r="Q8" s="50"/>
      <c r="R8" s="50"/>
    </row>
    <row r="9" spans="1:21" s="20" customFormat="1" ht="17" customHeight="1" x14ac:dyDescent="0.2">
      <c r="A9" s="201" t="s">
        <v>233</v>
      </c>
      <c r="B9" s="287">
        <f>B8/2</f>
        <v>431.45</v>
      </c>
      <c r="C9" s="286">
        <v>2008</v>
      </c>
      <c r="D9" s="803" t="s">
        <v>242</v>
      </c>
      <c r="E9" s="803"/>
      <c r="F9" s="803"/>
      <c r="G9" s="803"/>
      <c r="H9" s="803"/>
      <c r="I9" s="52"/>
      <c r="J9" s="52"/>
      <c r="K9" s="52"/>
      <c r="L9" s="52"/>
      <c r="M9" s="52"/>
      <c r="N9" s="52"/>
      <c r="O9" s="52"/>
      <c r="P9" s="52"/>
      <c r="Q9" s="52"/>
      <c r="R9" s="52"/>
    </row>
    <row r="10" spans="1:21" s="20" customFormat="1" ht="17" customHeight="1" x14ac:dyDescent="0.2">
      <c r="A10" s="201" t="s">
        <v>224</v>
      </c>
      <c r="B10" s="285">
        <f>'Air Travel Calcs'!G28</f>
        <v>185.00285339999999</v>
      </c>
      <c r="C10" s="286">
        <v>2008</v>
      </c>
      <c r="D10" s="803" t="s">
        <v>206</v>
      </c>
      <c r="E10" s="803"/>
      <c r="F10" s="803"/>
      <c r="G10" s="803"/>
      <c r="H10" s="803"/>
      <c r="I10" s="52"/>
      <c r="J10" s="52"/>
      <c r="K10" s="52"/>
      <c r="L10" s="52"/>
      <c r="M10" s="52"/>
      <c r="N10" s="52"/>
      <c r="O10" s="52"/>
      <c r="P10" s="52"/>
      <c r="Q10" s="52"/>
      <c r="R10" s="52"/>
    </row>
    <row r="11" spans="1:21" s="20" customFormat="1" ht="17" customHeight="1" x14ac:dyDescent="0.2">
      <c r="A11" s="201" t="s">
        <v>225</v>
      </c>
      <c r="B11" s="686">
        <f>'Air Travel Calcs'!G29</f>
        <v>229.00285339999999</v>
      </c>
      <c r="C11" s="286">
        <v>2008</v>
      </c>
      <c r="D11" s="803" t="s">
        <v>206</v>
      </c>
      <c r="E11" s="803"/>
      <c r="F11" s="803"/>
      <c r="G11" s="803"/>
      <c r="H11" s="803"/>
      <c r="I11" s="52"/>
      <c r="J11" s="52"/>
      <c r="K11" s="52"/>
      <c r="L11" s="52"/>
      <c r="M11" s="52"/>
      <c r="N11" s="52"/>
      <c r="O11" s="52"/>
      <c r="P11" s="52"/>
      <c r="Q11" s="52"/>
      <c r="R11" s="52"/>
    </row>
    <row r="12" spans="1:21" s="20" customFormat="1" ht="17" customHeight="1" x14ac:dyDescent="0.2">
      <c r="A12" s="201" t="s">
        <v>226</v>
      </c>
      <c r="B12" s="686">
        <f>'Air Travel Calcs'!G30</f>
        <v>277.00285339999999</v>
      </c>
      <c r="C12" s="286">
        <v>2008</v>
      </c>
      <c r="D12" s="803" t="s">
        <v>206</v>
      </c>
      <c r="E12" s="803"/>
      <c r="F12" s="803"/>
      <c r="G12" s="803"/>
      <c r="H12" s="803"/>
      <c r="I12" t="s">
        <v>73</v>
      </c>
      <c r="J12" s="50"/>
      <c r="K12" s="50"/>
      <c r="L12" s="50"/>
      <c r="M12" s="50"/>
      <c r="N12" s="50"/>
      <c r="O12" s="50"/>
      <c r="P12" s="50"/>
      <c r="Q12" s="50"/>
      <c r="R12" s="50"/>
    </row>
    <row r="13" spans="1:21" s="20" customFormat="1" ht="17" customHeight="1" thickBot="1" x14ac:dyDescent="0.25">
      <c r="A13" s="50"/>
      <c r="B13" s="49"/>
      <c r="C13" s="51"/>
      <c r="D13" s="51"/>
      <c r="E13" s="51"/>
      <c r="F13" s="51"/>
      <c r="G13" s="51"/>
      <c r="H13" s="51"/>
      <c r="I13" s="50"/>
      <c r="J13" s="50"/>
      <c r="K13" s="50"/>
      <c r="L13" s="50"/>
      <c r="M13" s="50"/>
      <c r="N13" s="50"/>
      <c r="O13" s="50"/>
      <c r="P13" s="50"/>
      <c r="Q13" s="50"/>
      <c r="R13" s="50"/>
    </row>
    <row r="14" spans="1:21" s="20" customFormat="1" ht="22" thickBot="1" x14ac:dyDescent="0.3">
      <c r="A14" s="34" t="s">
        <v>44</v>
      </c>
      <c r="B14" s="35">
        <f>SUM(E17:E70)</f>
        <v>682.02395249651761</v>
      </c>
      <c r="C14" s="36" t="s">
        <v>17</v>
      </c>
      <c r="D14" s="37"/>
      <c r="E14" s="51"/>
      <c r="F14" s="51"/>
      <c r="G14" s="51"/>
      <c r="H14" s="51"/>
      <c r="I14" s="50"/>
      <c r="J14" s="50"/>
      <c r="K14" s="50"/>
      <c r="L14" s="50"/>
      <c r="M14" s="50"/>
      <c r="N14" s="50"/>
      <c r="O14" s="50"/>
      <c r="P14" s="50"/>
      <c r="Q14" s="50"/>
      <c r="R14" s="50"/>
    </row>
    <row r="15" spans="1:21" s="20" customFormat="1" ht="17" customHeight="1" x14ac:dyDescent="0.2">
      <c r="A15" s="24"/>
      <c r="B15" s="25"/>
      <c r="C15" s="25"/>
      <c r="D15" s="25"/>
      <c r="E15" s="25"/>
      <c r="F15" s="25"/>
      <c r="G15" s="50"/>
      <c r="H15" s="26"/>
      <c r="I15" s="50"/>
      <c r="J15" s="50"/>
      <c r="K15" s="50"/>
      <c r="L15" s="50"/>
      <c r="M15" s="50"/>
      <c r="N15" s="50"/>
      <c r="O15" s="50"/>
      <c r="P15" s="50"/>
      <c r="Q15" s="50"/>
      <c r="R15" s="50"/>
      <c r="S15" s="50"/>
      <c r="T15" s="50"/>
      <c r="U15" s="50"/>
    </row>
    <row r="16" spans="1:21" ht="30.75" customHeight="1" x14ac:dyDescent="0.2">
      <c r="A16" t="s">
        <v>81</v>
      </c>
      <c r="B16" t="s">
        <v>230</v>
      </c>
      <c r="C16" t="s">
        <v>232</v>
      </c>
      <c r="D16" t="s">
        <v>231</v>
      </c>
      <c r="E16" s="291" t="s">
        <v>45</v>
      </c>
      <c r="G16" s="4"/>
      <c r="H16" s="4"/>
    </row>
    <row r="17" spans="1:12" ht="16.5" customHeight="1" x14ac:dyDescent="0.2">
      <c r="A17" s="282" t="s">
        <v>239</v>
      </c>
      <c r="B17" s="605">
        <f>B4*B7*B10</f>
        <v>103379594.47992</v>
      </c>
      <c r="C17" s="605">
        <f>B5*B8*B11</f>
        <v>442638699.32544637</v>
      </c>
      <c r="D17" s="605">
        <f>B6*B9*B12</f>
        <v>136005658.69115132</v>
      </c>
      <c r="E17" s="723">
        <f>(B17+C17+D17)*(10^-6)</f>
        <v>682.02395249651761</v>
      </c>
    </row>
    <row r="18" spans="1:12" ht="32" x14ac:dyDescent="0.2">
      <c r="A18" s="2" t="s">
        <v>240</v>
      </c>
    </row>
    <row r="22" spans="1:12" x14ac:dyDescent="0.2">
      <c r="L22" s="7"/>
    </row>
  </sheetData>
  <mergeCells count="11">
    <mergeCell ref="H1:U1"/>
    <mergeCell ref="A1:F1"/>
    <mergeCell ref="D8:H8"/>
    <mergeCell ref="D4:H4"/>
    <mergeCell ref="D5:H5"/>
    <mergeCell ref="D12:H12"/>
    <mergeCell ref="D7:H7"/>
    <mergeCell ref="D6:H6"/>
    <mergeCell ref="D11:H11"/>
    <mergeCell ref="D9:H9"/>
    <mergeCell ref="D10:H10"/>
  </mergeCells>
  <pageMargins left="0.7" right="0.7" top="0.75" bottom="0.75" header="0.3" footer="0.3"/>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J36"/>
  <sheetViews>
    <sheetView topLeftCell="A10" workbookViewId="0">
      <selection activeCell="G28" sqref="G28"/>
    </sheetView>
  </sheetViews>
  <sheetFormatPr baseColWidth="10" defaultColWidth="11" defaultRowHeight="16" x14ac:dyDescent="0.2"/>
  <cols>
    <col min="1" max="1" width="3" customWidth="1"/>
    <col min="2" max="2" width="17.6640625" customWidth="1"/>
    <col min="3" max="3" width="16.83203125" customWidth="1"/>
    <col min="4" max="4" width="17.6640625" customWidth="1"/>
    <col min="5" max="5" width="18.6640625" customWidth="1"/>
    <col min="6" max="6" width="19.1640625" customWidth="1"/>
    <col min="7" max="7" width="17" customWidth="1"/>
    <col min="8" max="10" width="20.1640625" customWidth="1"/>
  </cols>
  <sheetData>
    <row r="2" spans="2:10" ht="24" x14ac:dyDescent="0.3">
      <c r="B2" s="97" t="s">
        <v>207</v>
      </c>
    </row>
    <row r="3" spans="2:10" ht="11" customHeight="1" x14ac:dyDescent="0.3">
      <c r="B3" s="97"/>
    </row>
    <row r="4" spans="2:10" s="98" customFormat="1" ht="20" thickBot="1" x14ac:dyDescent="0.3">
      <c r="B4" s="822" t="s">
        <v>208</v>
      </c>
      <c r="C4" s="822"/>
      <c r="D4" s="822"/>
      <c r="E4" s="822" t="s">
        <v>209</v>
      </c>
      <c r="F4" s="822"/>
      <c r="G4" s="822"/>
      <c r="H4" s="822" t="s">
        <v>210</v>
      </c>
      <c r="I4" s="822"/>
      <c r="J4" s="822"/>
    </row>
    <row r="5" spans="2:10" s="60" customFormat="1" ht="17" thickBot="1" x14ac:dyDescent="0.25">
      <c r="B5" s="99" t="s">
        <v>211</v>
      </c>
      <c r="C5" s="100" t="s">
        <v>212</v>
      </c>
      <c r="D5" s="101" t="s">
        <v>213</v>
      </c>
      <c r="E5" s="99" t="s">
        <v>211</v>
      </c>
      <c r="F5" s="100" t="s">
        <v>212</v>
      </c>
      <c r="G5" s="101" t="s">
        <v>213</v>
      </c>
      <c r="H5" s="99" t="s">
        <v>211</v>
      </c>
      <c r="I5" s="100" t="s">
        <v>212</v>
      </c>
      <c r="J5" s="101" t="s">
        <v>213</v>
      </c>
    </row>
    <row r="6" spans="2:10" x14ac:dyDescent="0.2">
      <c r="B6" s="102">
        <v>3</v>
      </c>
      <c r="C6" s="103">
        <v>8</v>
      </c>
      <c r="D6" s="104">
        <f>B6*C6</f>
        <v>24</v>
      </c>
      <c r="E6" s="102">
        <v>1</v>
      </c>
      <c r="F6" s="103">
        <v>99</v>
      </c>
      <c r="G6" s="104">
        <f>E6*F6</f>
        <v>99</v>
      </c>
      <c r="H6" s="102">
        <v>90</v>
      </c>
      <c r="I6" s="103">
        <v>1</v>
      </c>
      <c r="J6" s="104">
        <f>H6*I6</f>
        <v>90</v>
      </c>
    </row>
    <row r="7" spans="2:10" x14ac:dyDescent="0.2">
      <c r="B7" s="105">
        <v>10</v>
      </c>
      <c r="C7" s="106">
        <v>5</v>
      </c>
      <c r="D7" s="107">
        <f t="shared" ref="D7:D22" si="0">B7*C7</f>
        <v>50</v>
      </c>
      <c r="E7" s="105">
        <v>10</v>
      </c>
      <c r="F7" s="106">
        <v>8</v>
      </c>
      <c r="G7" s="107">
        <f t="shared" ref="G7:G22" si="1">E7*F7</f>
        <v>80</v>
      </c>
      <c r="H7" s="105">
        <v>639</v>
      </c>
      <c r="I7" s="106">
        <v>0</v>
      </c>
      <c r="J7" s="107">
        <f>H7*I7</f>
        <v>0</v>
      </c>
    </row>
    <row r="8" spans="2:10" x14ac:dyDescent="0.2">
      <c r="B8" s="105">
        <v>1</v>
      </c>
      <c r="C8" s="106">
        <v>5</v>
      </c>
      <c r="D8" s="107">
        <f t="shared" si="0"/>
        <v>5</v>
      </c>
      <c r="E8" s="105">
        <v>19</v>
      </c>
      <c r="F8" s="106">
        <v>5</v>
      </c>
      <c r="G8" s="107">
        <f t="shared" si="1"/>
        <v>95</v>
      </c>
      <c r="H8" s="105">
        <v>1</v>
      </c>
      <c r="I8" s="106">
        <v>3</v>
      </c>
      <c r="J8" s="107">
        <f>H8*I8</f>
        <v>3</v>
      </c>
    </row>
    <row r="9" spans="2:10" x14ac:dyDescent="0.2">
      <c r="B9" s="105">
        <v>10</v>
      </c>
      <c r="C9" s="106">
        <v>4</v>
      </c>
      <c r="D9" s="107">
        <f t="shared" si="0"/>
        <v>40</v>
      </c>
      <c r="E9" s="105">
        <v>19</v>
      </c>
      <c r="F9" s="106">
        <v>4</v>
      </c>
      <c r="G9" s="107">
        <f t="shared" si="1"/>
        <v>76</v>
      </c>
      <c r="H9" s="105">
        <v>17</v>
      </c>
      <c r="I9" s="106">
        <v>2</v>
      </c>
      <c r="J9" s="107">
        <f>H9*I9</f>
        <v>34</v>
      </c>
    </row>
    <row r="10" spans="2:10" x14ac:dyDescent="0.2">
      <c r="B10" s="105">
        <v>1</v>
      </c>
      <c r="C10" s="106">
        <v>40</v>
      </c>
      <c r="D10" s="107">
        <f t="shared" si="0"/>
        <v>40</v>
      </c>
      <c r="E10" s="105">
        <v>1</v>
      </c>
      <c r="F10" s="106">
        <v>40</v>
      </c>
      <c r="G10" s="107">
        <f t="shared" si="1"/>
        <v>40</v>
      </c>
      <c r="H10" s="108"/>
      <c r="I10" s="109"/>
      <c r="J10" s="110"/>
    </row>
    <row r="11" spans="2:10" x14ac:dyDescent="0.2">
      <c r="B11" s="105">
        <v>1</v>
      </c>
      <c r="C11" s="106">
        <v>4</v>
      </c>
      <c r="D11" s="107">
        <f t="shared" si="0"/>
        <v>4</v>
      </c>
      <c r="E11" s="105">
        <v>1</v>
      </c>
      <c r="F11" s="106">
        <v>7</v>
      </c>
      <c r="G11" s="107">
        <f t="shared" si="1"/>
        <v>7</v>
      </c>
      <c r="H11" s="108"/>
      <c r="I11" s="109"/>
      <c r="J11" s="110"/>
    </row>
    <row r="12" spans="2:10" x14ac:dyDescent="0.2">
      <c r="B12" s="105">
        <v>2</v>
      </c>
      <c r="C12" s="106">
        <v>6</v>
      </c>
      <c r="D12" s="107">
        <f t="shared" si="0"/>
        <v>12</v>
      </c>
      <c r="E12" s="105">
        <v>7</v>
      </c>
      <c r="F12" s="106">
        <v>6</v>
      </c>
      <c r="G12" s="107">
        <f t="shared" si="1"/>
        <v>42</v>
      </c>
      <c r="H12" s="108"/>
      <c r="I12" s="109"/>
      <c r="J12" s="110"/>
    </row>
    <row r="13" spans="2:10" x14ac:dyDescent="0.2">
      <c r="B13" s="105">
        <v>117</v>
      </c>
      <c r="C13" s="106">
        <v>1</v>
      </c>
      <c r="D13" s="107">
        <f t="shared" si="0"/>
        <v>117</v>
      </c>
      <c r="E13" s="105">
        <v>221</v>
      </c>
      <c r="F13" s="106">
        <v>1</v>
      </c>
      <c r="G13" s="107">
        <f t="shared" si="1"/>
        <v>221</v>
      </c>
      <c r="H13" s="108"/>
      <c r="I13" s="109"/>
      <c r="J13" s="110"/>
    </row>
    <row r="14" spans="2:10" x14ac:dyDescent="0.2">
      <c r="B14" s="105">
        <v>1</v>
      </c>
      <c r="C14" s="106">
        <v>15</v>
      </c>
      <c r="D14" s="107">
        <f t="shared" si="0"/>
        <v>15</v>
      </c>
      <c r="E14" s="105">
        <v>1</v>
      </c>
      <c r="F14" s="106">
        <v>15</v>
      </c>
      <c r="G14" s="107">
        <f t="shared" si="1"/>
        <v>15</v>
      </c>
      <c r="H14" s="108"/>
      <c r="I14" s="109"/>
      <c r="J14" s="110"/>
    </row>
    <row r="15" spans="2:10" x14ac:dyDescent="0.2">
      <c r="B15" s="105">
        <v>4</v>
      </c>
      <c r="C15" s="106">
        <v>12</v>
      </c>
      <c r="D15" s="107">
        <f t="shared" si="0"/>
        <v>48</v>
      </c>
      <c r="E15" s="105">
        <v>1</v>
      </c>
      <c r="F15" s="106">
        <v>15</v>
      </c>
      <c r="G15" s="107">
        <f t="shared" si="1"/>
        <v>15</v>
      </c>
      <c r="H15" s="108"/>
      <c r="I15" s="109"/>
      <c r="J15" s="110"/>
    </row>
    <row r="16" spans="2:10" x14ac:dyDescent="0.2">
      <c r="B16" s="105">
        <v>2</v>
      </c>
      <c r="C16" s="106">
        <v>10</v>
      </c>
      <c r="D16" s="107">
        <f t="shared" si="0"/>
        <v>20</v>
      </c>
      <c r="E16" s="105">
        <v>1</v>
      </c>
      <c r="F16" s="106">
        <v>12</v>
      </c>
      <c r="G16" s="107">
        <f t="shared" si="1"/>
        <v>12</v>
      </c>
      <c r="H16" s="108"/>
      <c r="I16" s="109"/>
      <c r="J16" s="110"/>
    </row>
    <row r="17" spans="2:10" x14ac:dyDescent="0.2">
      <c r="B17" s="105">
        <v>634</v>
      </c>
      <c r="C17" s="106">
        <v>0</v>
      </c>
      <c r="D17" s="107">
        <f t="shared" si="0"/>
        <v>0</v>
      </c>
      <c r="E17" s="105">
        <v>3</v>
      </c>
      <c r="F17" s="106">
        <v>10</v>
      </c>
      <c r="G17" s="107">
        <f t="shared" si="1"/>
        <v>30</v>
      </c>
      <c r="H17" s="108"/>
      <c r="I17" s="109"/>
      <c r="J17" s="110"/>
    </row>
    <row r="18" spans="2:10" x14ac:dyDescent="0.2">
      <c r="B18" s="105">
        <v>1</v>
      </c>
      <c r="C18" s="106">
        <v>0</v>
      </c>
      <c r="D18" s="107">
        <f t="shared" si="0"/>
        <v>0</v>
      </c>
      <c r="E18" s="105">
        <v>506</v>
      </c>
      <c r="F18" s="106">
        <v>0</v>
      </c>
      <c r="G18" s="107">
        <f t="shared" si="1"/>
        <v>0</v>
      </c>
      <c r="H18" s="108"/>
      <c r="I18" s="109"/>
      <c r="J18" s="110"/>
    </row>
    <row r="19" spans="2:10" x14ac:dyDescent="0.2">
      <c r="B19" s="105">
        <v>17</v>
      </c>
      <c r="C19" s="106">
        <v>3</v>
      </c>
      <c r="D19" s="107">
        <f t="shared" si="0"/>
        <v>51</v>
      </c>
      <c r="E19" s="105">
        <v>45</v>
      </c>
      <c r="F19" s="106">
        <v>3</v>
      </c>
      <c r="G19" s="107">
        <f t="shared" si="1"/>
        <v>135</v>
      </c>
      <c r="H19" s="108"/>
      <c r="I19" s="109"/>
      <c r="J19" s="110"/>
    </row>
    <row r="20" spans="2:10" x14ac:dyDescent="0.2">
      <c r="B20" s="105">
        <v>49</v>
      </c>
      <c r="C20" s="106">
        <v>2</v>
      </c>
      <c r="D20" s="107">
        <f t="shared" si="0"/>
        <v>98</v>
      </c>
      <c r="E20" s="105">
        <v>104</v>
      </c>
      <c r="F20" s="106">
        <v>2</v>
      </c>
      <c r="G20" s="107">
        <f t="shared" si="1"/>
        <v>208</v>
      </c>
      <c r="H20" s="108"/>
      <c r="I20" s="109"/>
      <c r="J20" s="110"/>
    </row>
    <row r="21" spans="2:10" x14ac:dyDescent="0.2">
      <c r="B21" s="105">
        <v>1</v>
      </c>
      <c r="C21" s="106">
        <v>25</v>
      </c>
      <c r="D21" s="107">
        <f t="shared" si="0"/>
        <v>25</v>
      </c>
      <c r="E21" s="105">
        <v>1</v>
      </c>
      <c r="F21" s="106">
        <v>25</v>
      </c>
      <c r="G21" s="107">
        <f t="shared" si="1"/>
        <v>25</v>
      </c>
      <c r="H21" s="108"/>
      <c r="I21" s="109"/>
      <c r="J21" s="110"/>
    </row>
    <row r="22" spans="2:10" ht="17" thickBot="1" x14ac:dyDescent="0.25">
      <c r="B22" s="111">
        <v>1</v>
      </c>
      <c r="C22" s="112">
        <v>20</v>
      </c>
      <c r="D22" s="113">
        <f t="shared" si="0"/>
        <v>20</v>
      </c>
      <c r="E22" s="111">
        <v>1</v>
      </c>
      <c r="F22" s="112">
        <v>20</v>
      </c>
      <c r="G22" s="113">
        <f t="shared" si="1"/>
        <v>20</v>
      </c>
      <c r="H22" s="114"/>
      <c r="I22" s="115"/>
      <c r="J22" s="116"/>
    </row>
    <row r="23" spans="2:10" ht="17" thickBot="1" x14ac:dyDescent="0.25">
      <c r="B23" s="117"/>
      <c r="C23" s="118"/>
      <c r="D23" s="119">
        <f>SUM(D6:D22)</f>
        <v>569</v>
      </c>
      <c r="E23" s="118"/>
      <c r="F23" s="118"/>
      <c r="G23" s="119">
        <f>SUM(G6:G22)</f>
        <v>1120</v>
      </c>
      <c r="H23" s="118"/>
      <c r="I23" s="118"/>
      <c r="J23" s="120">
        <f>SUM(J6:J9)</f>
        <v>127</v>
      </c>
    </row>
    <row r="25" spans="2:10" x14ac:dyDescent="0.2">
      <c r="B25" s="58" t="s">
        <v>214</v>
      </c>
      <c r="C25" s="201"/>
      <c r="E25" s="201"/>
      <c r="F25" s="201" t="s">
        <v>236</v>
      </c>
      <c r="G25" s="201"/>
    </row>
    <row r="26" spans="2:10" x14ac:dyDescent="0.2">
      <c r="B26" s="201" t="s">
        <v>215</v>
      </c>
      <c r="C26" s="201" t="s">
        <v>216</v>
      </c>
      <c r="D26" s="201" t="s">
        <v>728</v>
      </c>
      <c r="E26" s="201" t="s">
        <v>217</v>
      </c>
      <c r="F26" s="201" t="s">
        <v>218</v>
      </c>
      <c r="G26" s="201" t="s">
        <v>219</v>
      </c>
    </row>
    <row r="27" spans="2:10" x14ac:dyDescent="0.2">
      <c r="B27" s="201"/>
      <c r="C27" s="201"/>
      <c r="E27" s="201" t="s">
        <v>238</v>
      </c>
      <c r="F27" s="201" t="s">
        <v>237</v>
      </c>
      <c r="G27" s="201"/>
    </row>
    <row r="28" spans="2:10" x14ac:dyDescent="0.2">
      <c r="B28" s="201" t="s">
        <v>220</v>
      </c>
      <c r="C28" s="201">
        <v>0.185</v>
      </c>
      <c r="D28" s="201">
        <f>C28*1000</f>
        <v>185</v>
      </c>
      <c r="E28" s="201">
        <v>1.04E-2</v>
      </c>
      <c r="F28" s="201">
        <v>8.5000000000000006E-3</v>
      </c>
      <c r="G28" s="722">
        <f>D28+(E28*0.021)+(F28*0.31)</f>
        <v>185.00285339999999</v>
      </c>
    </row>
    <row r="29" spans="2:10" x14ac:dyDescent="0.2">
      <c r="B29" s="201" t="s">
        <v>221</v>
      </c>
      <c r="C29" s="201">
        <v>0.22900000000000001</v>
      </c>
      <c r="D29" s="201">
        <f t="shared" ref="D29:D31" si="2">C29*1000</f>
        <v>229</v>
      </c>
      <c r="E29" s="201">
        <v>1.04E-2</v>
      </c>
      <c r="F29" s="201">
        <v>8.5000000000000006E-3</v>
      </c>
      <c r="G29" s="722">
        <f t="shared" ref="G29:G31" si="3">D29+(E29*0.021)+(F29*0.31)</f>
        <v>229.00285339999999</v>
      </c>
    </row>
    <row r="30" spans="2:10" x14ac:dyDescent="0.2">
      <c r="B30" s="201" t="s">
        <v>222</v>
      </c>
      <c r="C30" s="201">
        <v>0.27700000000000002</v>
      </c>
      <c r="D30" s="201">
        <f t="shared" si="2"/>
        <v>277</v>
      </c>
      <c r="E30" s="201">
        <v>1.04E-2</v>
      </c>
      <c r="F30" s="201">
        <v>8.5000000000000006E-3</v>
      </c>
      <c r="G30" s="722">
        <f t="shared" si="3"/>
        <v>277.00285339999999</v>
      </c>
    </row>
    <row r="31" spans="2:10" x14ac:dyDescent="0.2">
      <c r="B31" s="201" t="s">
        <v>223</v>
      </c>
      <c r="C31" s="201">
        <v>0.27100000000000002</v>
      </c>
      <c r="D31" s="201">
        <f t="shared" si="2"/>
        <v>271</v>
      </c>
      <c r="E31" s="201">
        <v>1.04E-2</v>
      </c>
      <c r="F31" s="201">
        <v>8.5000000000000006E-3</v>
      </c>
      <c r="G31" s="722">
        <f t="shared" si="3"/>
        <v>271.00285339999999</v>
      </c>
    </row>
    <row r="32" spans="2:10" ht="15.75" customHeight="1" x14ac:dyDescent="0.2">
      <c r="B32" s="803" t="s">
        <v>206</v>
      </c>
      <c r="C32" s="803"/>
      <c r="D32" s="803"/>
      <c r="E32" s="803"/>
      <c r="F32" s="803"/>
    </row>
    <row r="33" spans="2:3" x14ac:dyDescent="0.2">
      <c r="B33" s="201" t="s">
        <v>220</v>
      </c>
      <c r="C33" s="201">
        <f>C28*1000</f>
        <v>185</v>
      </c>
    </row>
    <row r="34" spans="2:3" x14ac:dyDescent="0.2">
      <c r="B34" s="201" t="s">
        <v>221</v>
      </c>
      <c r="C34" s="201">
        <f>C29*1000</f>
        <v>229</v>
      </c>
    </row>
    <row r="35" spans="2:3" x14ac:dyDescent="0.2">
      <c r="B35" s="201" t="s">
        <v>222</v>
      </c>
      <c r="C35" s="201">
        <f t="shared" ref="C35:C36" si="4">C30*1000</f>
        <v>277</v>
      </c>
    </row>
    <row r="36" spans="2:3" x14ac:dyDescent="0.2">
      <c r="B36" s="201" t="s">
        <v>223</v>
      </c>
      <c r="C36" s="201">
        <f t="shared" si="4"/>
        <v>271</v>
      </c>
    </row>
  </sheetData>
  <mergeCells count="4">
    <mergeCell ref="B4:D4"/>
    <mergeCell ref="E4:G4"/>
    <mergeCell ref="H4:J4"/>
    <mergeCell ref="B32:F32"/>
  </mergeCells>
  <pageMargins left="0.75" right="0.75" top="1" bottom="1" header="0.5" footer="0.5"/>
  <pageSetup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2" tint="-0.249977111117893"/>
  </sheetPr>
  <dimension ref="A1:W23"/>
  <sheetViews>
    <sheetView workbookViewId="0">
      <selection sqref="A1:I1"/>
    </sheetView>
  </sheetViews>
  <sheetFormatPr baseColWidth="10" defaultColWidth="8.83203125" defaultRowHeight="16" x14ac:dyDescent="0.2"/>
  <cols>
    <col min="1" max="1" width="42.1640625" customWidth="1"/>
    <col min="2" max="2" width="19" customWidth="1"/>
    <col min="3" max="3" width="17.1640625" customWidth="1"/>
    <col min="4" max="4" width="26.1640625" customWidth="1"/>
    <col min="5" max="5" width="20.5" customWidth="1"/>
    <col min="6" max="6" width="12.5" customWidth="1"/>
    <col min="7" max="7" width="13.1640625" customWidth="1"/>
    <col min="23" max="23" width="24.83203125" customWidth="1"/>
  </cols>
  <sheetData>
    <row r="1" spans="1:23" ht="112" customHeight="1" x14ac:dyDescent="0.2">
      <c r="A1" s="823" t="s">
        <v>472</v>
      </c>
      <c r="B1" s="824"/>
      <c r="C1" s="824"/>
      <c r="D1" s="824"/>
      <c r="E1" s="824"/>
      <c r="F1" s="824"/>
      <c r="G1" s="824"/>
      <c r="H1" s="824"/>
      <c r="I1" s="825"/>
      <c r="K1" s="811" t="s">
        <v>401</v>
      </c>
      <c r="L1" s="799"/>
      <c r="M1" s="799"/>
      <c r="N1" s="799"/>
      <c r="O1" s="799"/>
      <c r="P1" s="799"/>
      <c r="Q1" s="799"/>
      <c r="R1" s="799"/>
      <c r="S1" s="799"/>
      <c r="T1" s="799"/>
      <c r="U1" s="799"/>
      <c r="V1" s="799"/>
      <c r="W1" s="800"/>
    </row>
    <row r="2" spans="1:23" s="20" customFormat="1" ht="17" customHeight="1" thickBot="1" x14ac:dyDescent="0.25">
      <c r="A2" s="21"/>
      <c r="B2" s="22"/>
      <c r="C2" s="22"/>
      <c r="D2" s="22"/>
      <c r="E2" s="22"/>
      <c r="F2" s="22"/>
      <c r="G2" s="23"/>
      <c r="I2" s="50"/>
      <c r="J2" s="50"/>
      <c r="K2" s="50"/>
      <c r="L2" s="50"/>
      <c r="M2" s="50"/>
      <c r="N2" s="50"/>
      <c r="O2" s="50"/>
      <c r="P2" s="50"/>
      <c r="Q2" s="50"/>
      <c r="R2" s="50"/>
      <c r="S2" s="50"/>
      <c r="T2" s="50"/>
      <c r="U2" s="50"/>
    </row>
    <row r="3" spans="1:23" s="27" customFormat="1" ht="17" customHeight="1" x14ac:dyDescent="0.2">
      <c r="A3" s="278" t="s">
        <v>43</v>
      </c>
      <c r="B3" s="279" t="s">
        <v>16</v>
      </c>
      <c r="C3" s="279" t="s">
        <v>17</v>
      </c>
      <c r="D3" s="279" t="s">
        <v>3</v>
      </c>
      <c r="E3" s="293"/>
      <c r="F3" s="279"/>
      <c r="G3" s="279"/>
      <c r="H3" s="284"/>
      <c r="I3" s="51"/>
      <c r="J3" s="51"/>
      <c r="K3" s="51"/>
      <c r="L3" s="51"/>
      <c r="M3" s="51"/>
      <c r="N3" s="51"/>
      <c r="O3" s="51"/>
      <c r="P3" s="51"/>
      <c r="Q3" s="51"/>
      <c r="R3" s="51"/>
    </row>
    <row r="4" spans="1:23" s="20" customFormat="1" ht="17" customHeight="1" x14ac:dyDescent="0.2">
      <c r="A4" s="274" t="s">
        <v>359</v>
      </c>
      <c r="B4" s="295">
        <v>4.3992425890254112E-3</v>
      </c>
      <c r="C4" s="201">
        <v>2013</v>
      </c>
      <c r="D4" s="813" t="s">
        <v>358</v>
      </c>
      <c r="E4" s="813"/>
      <c r="F4" s="813"/>
      <c r="G4" s="813"/>
      <c r="H4" s="813"/>
      <c r="I4" s="50"/>
      <c r="J4" s="50"/>
      <c r="K4" s="50"/>
      <c r="L4" s="50"/>
      <c r="M4" s="50"/>
      <c r="N4" s="50"/>
      <c r="O4" s="50"/>
      <c r="P4" s="50"/>
      <c r="Q4" s="50"/>
      <c r="R4" s="50"/>
    </row>
    <row r="5" spans="1:23" s="20" customFormat="1" ht="17" customHeight="1" x14ac:dyDescent="0.2">
      <c r="A5" s="274" t="s">
        <v>360</v>
      </c>
      <c r="B5" s="274">
        <v>25</v>
      </c>
      <c r="C5" s="201">
        <v>2013</v>
      </c>
      <c r="D5" s="813" t="s">
        <v>18</v>
      </c>
      <c r="E5" s="813"/>
      <c r="F5" s="813"/>
      <c r="G5" s="813"/>
      <c r="H5" s="813"/>
      <c r="I5" s="50"/>
      <c r="J5" s="50"/>
      <c r="K5" s="50"/>
      <c r="L5" s="50"/>
      <c r="M5" s="50"/>
      <c r="N5" s="50"/>
      <c r="O5" s="50"/>
      <c r="P5" s="50"/>
      <c r="Q5" s="50"/>
      <c r="R5" s="50"/>
    </row>
    <row r="6" spans="1:23" s="20" customFormat="1" ht="17" customHeight="1" thickBot="1" x14ac:dyDescent="0.25">
      <c r="A6"/>
      <c r="B6"/>
      <c r="C6"/>
      <c r="D6" s="826"/>
      <c r="E6" s="826"/>
      <c r="F6" s="826"/>
      <c r="G6" s="826"/>
      <c r="H6" s="826"/>
      <c r="I6" s="50"/>
      <c r="J6" s="50"/>
      <c r="K6" s="50"/>
      <c r="L6" s="50"/>
      <c r="M6" s="50"/>
      <c r="N6" s="50"/>
      <c r="O6" s="50"/>
      <c r="P6" s="50"/>
      <c r="Q6" s="50"/>
      <c r="R6" s="50"/>
    </row>
    <row r="7" spans="1:23" s="20" customFormat="1" ht="21" x14ac:dyDescent="0.25">
      <c r="A7" s="270" t="s">
        <v>44</v>
      </c>
      <c r="B7" s="271">
        <f>G9</f>
        <v>226.85464277762611</v>
      </c>
      <c r="C7" s="272" t="s">
        <v>17</v>
      </c>
      <c r="D7" s="273"/>
      <c r="E7" s="51"/>
      <c r="F7" s="51"/>
      <c r="G7" s="51"/>
      <c r="H7" s="51"/>
      <c r="I7" s="50"/>
      <c r="J7" s="50"/>
      <c r="K7" s="50"/>
      <c r="L7" s="50"/>
      <c r="M7" s="50"/>
      <c r="N7" s="50"/>
      <c r="O7" s="50"/>
      <c r="P7" s="50"/>
      <c r="Q7" s="50"/>
      <c r="R7" s="50"/>
    </row>
    <row r="8" spans="1:23" ht="18.75" customHeight="1" x14ac:dyDescent="0.25">
      <c r="A8" s="201" t="s">
        <v>361</v>
      </c>
      <c r="B8" s="201" t="s">
        <v>362</v>
      </c>
      <c r="C8" s="201" t="s">
        <v>17</v>
      </c>
      <c r="D8" s="274" t="s">
        <v>359</v>
      </c>
      <c r="E8" s="274" t="s">
        <v>355</v>
      </c>
      <c r="F8" s="201" t="s">
        <v>39</v>
      </c>
      <c r="G8" s="201" t="s">
        <v>356</v>
      </c>
    </row>
    <row r="9" spans="1:23" ht="23.25" customHeight="1" x14ac:dyDescent="0.2">
      <c r="A9" s="294" t="s">
        <v>471</v>
      </c>
      <c r="B9" s="274">
        <v>2062.67</v>
      </c>
      <c r="C9" s="201">
        <v>2013</v>
      </c>
      <c r="D9" s="295">
        <v>4.3992425890254112E-3</v>
      </c>
      <c r="E9" s="295">
        <v>9.074185711105045</v>
      </c>
      <c r="F9" s="296">
        <v>25</v>
      </c>
      <c r="G9" s="267">
        <v>226.85464277762611</v>
      </c>
    </row>
    <row r="10" spans="1:23" x14ac:dyDescent="0.2">
      <c r="A10" s="206"/>
      <c r="B10" s="206"/>
      <c r="C10" s="206"/>
    </row>
    <row r="11" spans="1:23" x14ac:dyDescent="0.2">
      <c r="A11" s="207"/>
      <c r="B11" s="209"/>
      <c r="C11" s="206"/>
    </row>
    <row r="12" spans="1:23" x14ac:dyDescent="0.2">
      <c r="A12" s="212"/>
      <c r="B12" s="207"/>
      <c r="C12" s="206"/>
    </row>
    <row r="13" spans="1:23" x14ac:dyDescent="0.2">
      <c r="A13" s="206"/>
      <c r="B13" s="210"/>
      <c r="C13" s="206"/>
    </row>
    <row r="14" spans="1:23" x14ac:dyDescent="0.2">
      <c r="A14" s="213"/>
      <c r="B14" s="213"/>
      <c r="C14" s="213"/>
    </row>
    <row r="15" spans="1:23" x14ac:dyDescent="0.2">
      <c r="A15" s="206"/>
      <c r="B15" s="206"/>
      <c r="C15" s="206"/>
    </row>
    <row r="16" spans="1:23" x14ac:dyDescent="0.2">
      <c r="A16" s="206"/>
      <c r="B16" s="206"/>
      <c r="C16" s="206"/>
    </row>
    <row r="17" spans="1:3" x14ac:dyDescent="0.2">
      <c r="A17" s="206"/>
      <c r="B17" s="210"/>
      <c r="C17" s="206"/>
    </row>
    <row r="18" spans="1:3" x14ac:dyDescent="0.2">
      <c r="A18" s="206"/>
      <c r="B18" s="211"/>
      <c r="C18" s="206"/>
    </row>
    <row r="19" spans="1:3" x14ac:dyDescent="0.2">
      <c r="A19" s="214"/>
      <c r="B19" s="214"/>
      <c r="C19" s="214"/>
    </row>
    <row r="20" spans="1:3" x14ac:dyDescent="0.2">
      <c r="A20" s="206"/>
      <c r="B20" s="206"/>
      <c r="C20" s="206"/>
    </row>
    <row r="22" spans="1:3" x14ac:dyDescent="0.2">
      <c r="A22" s="206"/>
      <c r="B22" s="206"/>
      <c r="C22" s="206"/>
    </row>
    <row r="23" spans="1:3" x14ac:dyDescent="0.2">
      <c r="A23" s="208"/>
    </row>
  </sheetData>
  <mergeCells count="5">
    <mergeCell ref="A1:I1"/>
    <mergeCell ref="K1:W1"/>
    <mergeCell ref="D4:H4"/>
    <mergeCell ref="D5:H5"/>
    <mergeCell ref="D6:H6"/>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AK80"/>
  <sheetViews>
    <sheetView workbookViewId="0">
      <selection activeCell="F44" sqref="F44:AE80"/>
    </sheetView>
  </sheetViews>
  <sheetFormatPr baseColWidth="10" defaultColWidth="8.83203125" defaultRowHeight="16" x14ac:dyDescent="0.2"/>
  <cols>
    <col min="1" max="1" width="18.33203125" customWidth="1"/>
    <col min="3" max="3" width="12" customWidth="1"/>
    <col min="4" max="4" width="15.6640625" customWidth="1"/>
    <col min="5" max="5" width="13" customWidth="1"/>
    <col min="6" max="9" width="15.5" customWidth="1"/>
    <col min="10" max="10" width="14.1640625" customWidth="1"/>
    <col min="11" max="11" width="14" customWidth="1"/>
    <col min="12" max="14" width="15.5" customWidth="1"/>
    <col min="15" max="15" width="12.83203125" customWidth="1"/>
    <col min="16" max="17" width="15.5" customWidth="1"/>
    <col min="18" max="18" width="15.1640625" customWidth="1"/>
    <col min="19" max="19" width="12.5" customWidth="1"/>
    <col min="20" max="20" width="13.6640625" customWidth="1"/>
    <col min="21" max="21" width="11.5" customWidth="1"/>
    <col min="22" max="22" width="16" customWidth="1"/>
    <col min="23" max="23" width="16.1640625" customWidth="1"/>
    <col min="24" max="24" width="10.33203125" customWidth="1"/>
    <col min="25" max="25" width="11.33203125" customWidth="1"/>
    <col min="26" max="26" width="10.5" customWidth="1"/>
    <col min="27" max="27" width="10.1640625" customWidth="1"/>
    <col min="28" max="28" width="15.1640625" customWidth="1"/>
    <col min="29" max="30" width="14.6640625" customWidth="1"/>
    <col min="31" max="31" width="19" customWidth="1"/>
    <col min="32" max="32" width="15.5" customWidth="1"/>
    <col min="34" max="34" width="18.5" customWidth="1"/>
    <col min="35" max="35" width="15.6640625" customWidth="1"/>
    <col min="36" max="36" width="16.5" customWidth="1"/>
    <col min="37" max="37" width="21.5" customWidth="1"/>
    <col min="38" max="38" width="16.1640625" customWidth="1"/>
  </cols>
  <sheetData>
    <row r="1" spans="1:37" ht="29.25" customHeight="1" x14ac:dyDescent="0.35">
      <c r="A1" s="750" t="s">
        <v>669</v>
      </c>
      <c r="B1" s="750"/>
      <c r="C1" s="750"/>
      <c r="D1" s="750"/>
      <c r="E1" s="750"/>
      <c r="F1" s="750"/>
      <c r="G1" s="750"/>
      <c r="H1" s="750"/>
      <c r="I1" s="750"/>
      <c r="J1" s="750"/>
      <c r="K1" s="750"/>
      <c r="L1" s="750"/>
    </row>
    <row r="2" spans="1:37" ht="48.75" customHeight="1" x14ac:dyDescent="0.4">
      <c r="A2" s="751" t="s">
        <v>540</v>
      </c>
      <c r="B2" s="632"/>
      <c r="C2" s="740" t="s">
        <v>102</v>
      </c>
      <c r="D2" s="740"/>
      <c r="E2" s="740"/>
      <c r="F2" s="742" t="s">
        <v>5</v>
      </c>
      <c r="G2" s="742"/>
      <c r="H2" s="741" t="s">
        <v>664</v>
      </c>
      <c r="I2" s="741"/>
      <c r="J2" s="741"/>
      <c r="K2" s="741"/>
      <c r="L2" s="741"/>
      <c r="M2" s="743" t="s">
        <v>12</v>
      </c>
      <c r="N2" s="743"/>
      <c r="O2" s="743"/>
      <c r="P2" s="743"/>
      <c r="Q2" s="743"/>
      <c r="R2" s="743"/>
      <c r="S2" s="743"/>
      <c r="T2" s="744" t="s">
        <v>11</v>
      </c>
      <c r="U2" s="744"/>
      <c r="V2" s="747" t="s">
        <v>7</v>
      </c>
      <c r="W2" s="748"/>
      <c r="X2" s="748"/>
      <c r="Y2" s="749"/>
      <c r="Z2" s="740" t="s">
        <v>13</v>
      </c>
      <c r="AA2" s="740"/>
      <c r="AB2" s="740"/>
      <c r="AC2" s="740"/>
      <c r="AD2" s="684"/>
      <c r="AE2" s="631" t="s">
        <v>65</v>
      </c>
      <c r="AF2" s="745" t="s">
        <v>496</v>
      </c>
      <c r="AH2" s="739" t="s">
        <v>657</v>
      </c>
      <c r="AI2" s="739"/>
      <c r="AJ2" s="739"/>
      <c r="AK2" s="739"/>
    </row>
    <row r="3" spans="1:37" ht="80" x14ac:dyDescent="0.2">
      <c r="A3" s="751"/>
      <c r="B3" s="633"/>
      <c r="C3" s="570" t="s">
        <v>498</v>
      </c>
      <c r="D3" s="570" t="s">
        <v>499</v>
      </c>
      <c r="E3" s="570" t="s">
        <v>500</v>
      </c>
      <c r="F3" s="587" t="s">
        <v>506</v>
      </c>
      <c r="G3" s="587" t="s">
        <v>650</v>
      </c>
      <c r="H3" s="588" t="s">
        <v>507</v>
      </c>
      <c r="I3" s="588" t="s">
        <v>651</v>
      </c>
      <c r="J3" s="589" t="s">
        <v>556</v>
      </c>
      <c r="K3" s="589" t="s">
        <v>557</v>
      </c>
      <c r="L3" s="588" t="s">
        <v>652</v>
      </c>
      <c r="M3" s="590" t="s">
        <v>723</v>
      </c>
      <c r="N3" s="590" t="s">
        <v>658</v>
      </c>
      <c r="O3" s="591" t="s">
        <v>554</v>
      </c>
      <c r="P3" s="590" t="s">
        <v>725</v>
      </c>
      <c r="Q3" s="590" t="s">
        <v>726</v>
      </c>
      <c r="R3" s="591" t="s">
        <v>553</v>
      </c>
      <c r="S3" s="591" t="s">
        <v>497</v>
      </c>
      <c r="T3" s="592" t="s">
        <v>647</v>
      </c>
      <c r="U3" s="592" t="s">
        <v>510</v>
      </c>
      <c r="V3" s="593" t="s">
        <v>8</v>
      </c>
      <c r="W3" s="593" t="s">
        <v>552</v>
      </c>
      <c r="X3" s="593" t="s">
        <v>551</v>
      </c>
      <c r="Y3" s="593" t="s">
        <v>729</v>
      </c>
      <c r="Z3" s="594" t="s">
        <v>546</v>
      </c>
      <c r="AA3" s="594" t="s">
        <v>547</v>
      </c>
      <c r="AB3" s="594" t="s">
        <v>548</v>
      </c>
      <c r="AC3" s="594" t="s">
        <v>549</v>
      </c>
      <c r="AD3" s="594" t="s">
        <v>730</v>
      </c>
      <c r="AE3" s="595" t="s">
        <v>550</v>
      </c>
      <c r="AF3" s="746"/>
      <c r="AH3" s="599" t="s">
        <v>654</v>
      </c>
      <c r="AI3" s="599" t="s">
        <v>655</v>
      </c>
      <c r="AJ3" s="599" t="s">
        <v>656</v>
      </c>
      <c r="AK3" s="598" t="s">
        <v>724</v>
      </c>
    </row>
    <row r="4" spans="1:37" ht="21" x14ac:dyDescent="0.25">
      <c r="A4" s="435"/>
      <c r="B4" s="319">
        <v>2014</v>
      </c>
      <c r="C4" s="363">
        <f>'Population Factors '!G4</f>
        <v>20186</v>
      </c>
      <c r="D4" s="363">
        <f>'Population Factors '!$Y$4</f>
        <v>2811</v>
      </c>
      <c r="E4" s="363">
        <f>'Population Factors '!$B$4</f>
        <v>22997</v>
      </c>
      <c r="F4" s="576">
        <f>'Buildings - Electricity'!$E$11</f>
        <v>43080017</v>
      </c>
      <c r="G4" s="357">
        <f>F4/1000*'Energy Constants'!J28</f>
        <v>8357.5232980000001</v>
      </c>
      <c r="H4" s="576">
        <f>'Buildings - Heating'!$D$16</f>
        <v>2329402</v>
      </c>
      <c r="I4" s="575">
        <f>H4*'Energy Constants'!H29</f>
        <v>12369.124619999999</v>
      </c>
      <c r="J4" s="358">
        <f>'Buildings - Heating'!$G$17</f>
        <v>14.628180820277418</v>
      </c>
      <c r="K4" s="358">
        <f>'Buildings - Heating'!$G$18</f>
        <v>17.384583284194104</v>
      </c>
      <c r="L4" s="357">
        <f>K4+J4+I4</f>
        <v>12401.13738410447</v>
      </c>
      <c r="M4" s="577">
        <f>'Water Use '!$B$20+'Water Use '!$B$19</f>
        <v>117241.45999999999</v>
      </c>
      <c r="N4" s="601">
        <f>'Water Use '!$J$19+'Water Use '!$J$20</f>
        <v>363.98591194813196</v>
      </c>
      <c r="O4" s="360">
        <f>(N4*'Energy Constants'!J28)+'Water Use '!$H$19+'Water Use '!$H$20</f>
        <v>71.300853068122706</v>
      </c>
      <c r="P4" s="360">
        <f>'Water Use '!$B$14+'Water Use '!$B$15+'Water Use '!$B$17+'Water Use '!$B$18</f>
        <v>504948.26532598928</v>
      </c>
      <c r="Q4" s="721">
        <f>'Water Use '!J15+'Water Use '!J17+'Water Use '!J18</f>
        <v>513.0584267306707</v>
      </c>
      <c r="R4" s="360">
        <f>(Q4*'Energy Constants'!J28)</f>
        <v>99.533334785750114</v>
      </c>
      <c r="S4" s="721">
        <f t="shared" ref="S4:S40" si="0">R4+O4</f>
        <v>170.83418785387283</v>
      </c>
      <c r="T4" s="578">
        <v>2062.67</v>
      </c>
      <c r="U4" s="322">
        <f>T4*'Solid Waste'!$D$9*'Solid Waste'!$F$9</f>
        <v>226.85464277762611</v>
      </c>
      <c r="V4" s="726">
        <f>'TRNS and HOUSING Constants'!AC29+'Commuter Vehicle Fleet'!$E$27+'Commuter Vehicle Fleet'!$E$28+'Commuter Vehicle Fleet'!$E$29</f>
        <v>23137.464679613691</v>
      </c>
      <c r="W4" s="724">
        <v>789.70768978790318</v>
      </c>
      <c r="X4" s="724">
        <f>'Cal Poly Air Travel'!$B$14</f>
        <v>682.02395249651761</v>
      </c>
      <c r="Y4" s="724">
        <f>SUM(V4:X4)</f>
        <v>24609.196321898111</v>
      </c>
      <c r="Z4" s="358">
        <f>Agriculture!G22</f>
        <v>1022.6374999999999</v>
      </c>
      <c r="AA4" s="358">
        <f>Agriculture!$G$41</f>
        <v>19.661272243233689</v>
      </c>
      <c r="AB4" s="358">
        <v>70.673956031879982</v>
      </c>
      <c r="AC4" s="358">
        <v>231.40817301587998</v>
      </c>
      <c r="AD4" s="358">
        <f>SUM(Z4:AC4)</f>
        <v>1344.3809012909935</v>
      </c>
      <c r="AE4" s="362">
        <v>4.45</v>
      </c>
      <c r="AF4" s="683">
        <f>G4+L4+S4+U4+Y4+AD4+AE4</f>
        <v>47114.376735925071</v>
      </c>
      <c r="AH4" s="597">
        <v>0.01</v>
      </c>
      <c r="AI4" s="597">
        <v>8.9999999999999993E-3</v>
      </c>
      <c r="AJ4" s="651">
        <v>2.7000000000000001E-3</v>
      </c>
      <c r="AK4" s="652">
        <f>'Solid Waste Per Capita'!E31</f>
        <v>9.6866253404714941E-2</v>
      </c>
    </row>
    <row r="5" spans="1:37" x14ac:dyDescent="0.2">
      <c r="A5" s="435"/>
      <c r="B5" s="319">
        <v>2015</v>
      </c>
      <c r="C5" s="363">
        <f>'Population Factors '!G5</f>
        <v>20387.86</v>
      </c>
      <c r="D5" s="363">
        <f>'Population Factors '!Y5</f>
        <v>2839.1099999999997</v>
      </c>
      <c r="E5" s="363">
        <f>'Population Factors '!B5</f>
        <v>23226.97</v>
      </c>
      <c r="F5" s="357">
        <f>F4+(F4*$AI$4)</f>
        <v>43467737.152999997</v>
      </c>
      <c r="G5" s="357">
        <f>F5/1000*'Energy Constants'!J29</f>
        <v>8128.4668476109991</v>
      </c>
      <c r="H5" s="357">
        <v>2329391.4213</v>
      </c>
      <c r="I5" s="575">
        <f>H5*'Energy Constants'!H30</f>
        <v>12369.068447103</v>
      </c>
      <c r="J5" s="358">
        <f>J4</f>
        <v>14.628180820277418</v>
      </c>
      <c r="K5" s="358">
        <f>K4</f>
        <v>17.384583284194104</v>
      </c>
      <c r="L5" s="357">
        <f>K5+J5+I5</f>
        <v>12401.081211207471</v>
      </c>
      <c r="M5" s="359">
        <f>M4+(M4*-$AH$4)</f>
        <v>116069.04539999999</v>
      </c>
      <c r="N5" s="600">
        <f>($N$4/$M$4)*M5</f>
        <v>360.34605282865061</v>
      </c>
      <c r="O5" s="360">
        <f>(N5*'Energy Constants'!J29)+'Water Use '!$H$19+'Water Use '!$H$20</f>
        <v>68.072298029142758</v>
      </c>
      <c r="P5" s="360">
        <f>P4</f>
        <v>504948.26532598928</v>
      </c>
      <c r="Q5" s="721">
        <f>Q4</f>
        <v>513.0584267306707</v>
      </c>
      <c r="R5" s="360">
        <f>(Q5*'Energy Constants'!J29)</f>
        <v>95.941925798635424</v>
      </c>
      <c r="S5" s="721">
        <f t="shared" si="0"/>
        <v>164.01422382777818</v>
      </c>
      <c r="T5" s="361">
        <f>E5*$AK$4</f>
        <v>2249.9095618437118</v>
      </c>
      <c r="U5" s="322">
        <f>T5*'Solid Waste'!$D$9*'Solid Waste'!$F$9</f>
        <v>247.44744914795896</v>
      </c>
      <c r="V5" s="608">
        <f>'TRNS and HOUSING Constants'!AC30+'Commuter Vehicle Fleet'!$E$27+'Commuter Vehicle Fleet'!$E$28+'Commuter Vehicle Fleet'!$E$29</f>
        <v>23141.841604669491</v>
      </c>
      <c r="W5" s="724">
        <v>789.70768978790318</v>
      </c>
      <c r="X5" s="724">
        <f>'Cal Poly Air Travel'!$B$14</f>
        <v>682.02395249651761</v>
      </c>
      <c r="Y5" s="724">
        <f t="shared" ref="Y5:Y40" si="1">SUM(V5:X5)</f>
        <v>24613.573246953911</v>
      </c>
      <c r="Z5" s="358">
        <v>1022.6374999999999</v>
      </c>
      <c r="AA5" s="358">
        <f>Agriculture!$G$41</f>
        <v>19.661272243233689</v>
      </c>
      <c r="AB5" s="358">
        <v>70.673956031879982</v>
      </c>
      <c r="AC5" s="358">
        <v>231.40817301587998</v>
      </c>
      <c r="AD5" s="358">
        <f t="shared" ref="AD5:AD40" si="2">SUM(Z5:AC5)</f>
        <v>1344.3809012909935</v>
      </c>
      <c r="AE5" s="362">
        <v>4.45</v>
      </c>
      <c r="AF5" s="683">
        <f>G5+L5+S5+U5+Y5+AD5+AE5</f>
        <v>46903.413880039108</v>
      </c>
    </row>
    <row r="6" spans="1:37" x14ac:dyDescent="0.2">
      <c r="A6" s="435"/>
      <c r="B6" s="319">
        <v>2016</v>
      </c>
      <c r="C6" s="363">
        <f>'Population Factors '!G6</f>
        <v>20591.738600000001</v>
      </c>
      <c r="D6" s="363">
        <f>'Population Factors '!Y6</f>
        <v>2867.5011</v>
      </c>
      <c r="E6" s="363">
        <f>'Population Factors '!B6</f>
        <v>23459.239700000002</v>
      </c>
      <c r="F6" s="357">
        <f t="shared" ref="F6:F28" si="3">F5+(F5*$AI$4)</f>
        <v>43858946.787377</v>
      </c>
      <c r="G6" s="357">
        <f>F6/1000*'Energy Constants'!J30</f>
        <v>7763.0335813657284</v>
      </c>
      <c r="H6" s="357">
        <f t="shared" ref="H6:H27" si="4">H5+(H5*0.0027)</f>
        <v>2335680.7781375102</v>
      </c>
      <c r="I6" s="575">
        <f>H6*'Energy Constants'!H31</f>
        <v>12402.464931910177</v>
      </c>
      <c r="J6" s="358">
        <f t="shared" ref="J6:J40" si="5">J5</f>
        <v>14.628180820277418</v>
      </c>
      <c r="K6" s="358">
        <f t="shared" ref="K6:K40" si="6">K5</f>
        <v>17.384583284194104</v>
      </c>
      <c r="L6" s="357">
        <f t="shared" ref="L6:L40" si="7">K6+J6+I6</f>
        <v>12434.477696014648</v>
      </c>
      <c r="M6" s="359">
        <f t="shared" ref="M6:M40" si="8">M5+(M5*-$AH$4)</f>
        <v>114908.35494599999</v>
      </c>
      <c r="N6" s="600">
        <f t="shared" ref="N6:N40" si="9">($N$4/$M$4)*M6</f>
        <v>356.74259230036415</v>
      </c>
      <c r="O6" s="360">
        <f>(N6*'Energy Constants'!J30)+'Water Use '!$H$19+'Water Use '!$H$20</f>
        <v>63.831024987349551</v>
      </c>
      <c r="P6" s="360">
        <f t="shared" ref="P6:Q40" si="10">P5</f>
        <v>504948.26532598928</v>
      </c>
      <c r="Q6" s="721">
        <f t="shared" si="10"/>
        <v>513.0584267306707</v>
      </c>
      <c r="R6" s="360">
        <f>(Q6*'Energy Constants'!J30)</f>
        <v>90.811341531328708</v>
      </c>
      <c r="S6" s="721">
        <f t="shared" si="0"/>
        <v>154.64236651867827</v>
      </c>
      <c r="T6" s="361">
        <f t="shared" ref="T6:T40" si="11">E6*$AK$4</f>
        <v>2272.4086574621492</v>
      </c>
      <c r="U6" s="322">
        <f>T6*'Solid Waste'!$D$9*'Solid Waste'!$F$9</f>
        <v>249.9219236394386</v>
      </c>
      <c r="V6" s="608">
        <f>'TRNS and HOUSING Constants'!AC31+'Commuter Vehicle Fleet'!$E$27+'Commuter Vehicle Fleet'!$E$28+'Commuter Vehicle Fleet'!$E$29</f>
        <v>23553.038971964506</v>
      </c>
      <c r="W6" s="724">
        <v>789.70768978790318</v>
      </c>
      <c r="X6" s="724">
        <f>'Cal Poly Air Travel'!$B$14</f>
        <v>682.02395249651761</v>
      </c>
      <c r="Y6" s="724">
        <f t="shared" si="1"/>
        <v>25024.770614248926</v>
      </c>
      <c r="Z6" s="358">
        <v>1022.6374999999999</v>
      </c>
      <c r="AA6" s="358">
        <f>Agriculture!$G$41</f>
        <v>19.661272243233689</v>
      </c>
      <c r="AB6" s="358">
        <v>70.673956031879982</v>
      </c>
      <c r="AC6" s="358">
        <v>231.40817301587998</v>
      </c>
      <c r="AD6" s="358">
        <f t="shared" si="2"/>
        <v>1344.3809012909935</v>
      </c>
      <c r="AE6" s="362">
        <v>4.45</v>
      </c>
      <c r="AF6" s="683">
        <f t="shared" ref="AF6:AF39" si="12">G6+L6+S6+U6+Y6+AD6+AE6</f>
        <v>46975.677083078408</v>
      </c>
    </row>
    <row r="7" spans="1:37" x14ac:dyDescent="0.2">
      <c r="A7" s="435"/>
      <c r="B7" s="319">
        <v>2017</v>
      </c>
      <c r="C7" s="363">
        <f>'Population Factors '!G7</f>
        <v>20797.655986000002</v>
      </c>
      <c r="D7" s="363">
        <f>'Population Factors '!Y7</f>
        <v>2896.1761109999998</v>
      </c>
      <c r="E7" s="363">
        <f>'Population Factors '!B7</f>
        <v>23693.832097000002</v>
      </c>
      <c r="F7" s="357">
        <f t="shared" si="3"/>
        <v>44253677.308463395</v>
      </c>
      <c r="G7" s="357">
        <f>F7/1000*'Energy Constants'!J31</f>
        <v>7434.6177878218514</v>
      </c>
      <c r="H7" s="357">
        <f t="shared" si="4"/>
        <v>2341987.1162384814</v>
      </c>
      <c r="I7" s="575">
        <f>H7*'Energy Constants'!H32</f>
        <v>12435.951587226335</v>
      </c>
      <c r="J7" s="358">
        <f t="shared" si="5"/>
        <v>14.628180820277418</v>
      </c>
      <c r="K7" s="358">
        <f t="shared" si="6"/>
        <v>17.384583284194104</v>
      </c>
      <c r="L7" s="357">
        <f t="shared" si="7"/>
        <v>12467.964351330806</v>
      </c>
      <c r="M7" s="359">
        <f t="shared" si="8"/>
        <v>113759.27139653999</v>
      </c>
      <c r="N7" s="600">
        <f t="shared" si="9"/>
        <v>353.17516637736048</v>
      </c>
      <c r="O7" s="360">
        <f>(N7*'Energy Constants'!J31)+'Water Use '!$H$19+'Water Use '!$H$20</f>
        <v>60.021014101581663</v>
      </c>
      <c r="P7" s="360">
        <f t="shared" si="10"/>
        <v>504948.26532598928</v>
      </c>
      <c r="Q7" s="721">
        <f t="shared" si="10"/>
        <v>513.0584267306707</v>
      </c>
      <c r="R7" s="360">
        <f>(Q7*'Energy Constants'!J31)</f>
        <v>86.193815690752686</v>
      </c>
      <c r="S7" s="721">
        <f t="shared" si="0"/>
        <v>146.21482979233434</v>
      </c>
      <c r="T7" s="361">
        <f t="shared" si="11"/>
        <v>2295.1327440367704</v>
      </c>
      <c r="U7" s="322">
        <f>T7*'Solid Waste'!$D$9*'Solid Waste'!$F$9</f>
        <v>252.42114287583294</v>
      </c>
      <c r="V7" s="608">
        <f>'TRNS and HOUSING Constants'!AC32+'Commuter Vehicle Fleet'!$E$27+'Commuter Vehicle Fleet'!$E$28+'Commuter Vehicle Fleet'!$E$29</f>
        <v>22323.505228580663</v>
      </c>
      <c r="W7" s="724">
        <v>789.70768978790318</v>
      </c>
      <c r="X7" s="724">
        <f>'Cal Poly Air Travel'!$B$14</f>
        <v>682.02395249651761</v>
      </c>
      <c r="Y7" s="724">
        <f t="shared" si="1"/>
        <v>23795.236870865083</v>
      </c>
      <c r="Z7" s="358">
        <v>1022.6374999999999</v>
      </c>
      <c r="AA7" s="358">
        <f>Agriculture!$G$41</f>
        <v>19.661272243233689</v>
      </c>
      <c r="AB7" s="358">
        <v>70.673956031879982</v>
      </c>
      <c r="AC7" s="358">
        <v>231.40817301587998</v>
      </c>
      <c r="AD7" s="358">
        <f t="shared" si="2"/>
        <v>1344.3809012909935</v>
      </c>
      <c r="AE7" s="362">
        <v>4.45</v>
      </c>
      <c r="AF7" s="683">
        <f t="shared" si="12"/>
        <v>45445.285883976889</v>
      </c>
    </row>
    <row r="8" spans="1:37" x14ac:dyDescent="0.2">
      <c r="B8" s="319">
        <v>2018</v>
      </c>
      <c r="C8" s="363">
        <f>'Population Factors '!G8</f>
        <v>21005.63254586</v>
      </c>
      <c r="D8" s="363">
        <f>'Population Factors '!Y8</f>
        <v>2925.13787211</v>
      </c>
      <c r="E8" s="363">
        <f>'Population Factors '!B8</f>
        <v>23930.770417970001</v>
      </c>
      <c r="F8" s="357">
        <f t="shared" si="3"/>
        <v>44651960.404239565</v>
      </c>
      <c r="G8" s="357">
        <f>F8/1000*'Energy Constants'!J32</f>
        <v>7055.0097438698513</v>
      </c>
      <c r="H8" s="357">
        <f t="shared" si="4"/>
        <v>2348310.4814523254</v>
      </c>
      <c r="I8" s="575">
        <f>H8*'Energy Constants'!H33</f>
        <v>12469.528656511848</v>
      </c>
      <c r="J8" s="358">
        <f t="shared" si="5"/>
        <v>14.628180820277418</v>
      </c>
      <c r="K8" s="358">
        <f t="shared" si="6"/>
        <v>17.384583284194104</v>
      </c>
      <c r="L8" s="357">
        <f t="shared" si="7"/>
        <v>12501.541420616319</v>
      </c>
      <c r="M8" s="359">
        <f t="shared" si="8"/>
        <v>112621.67868257459</v>
      </c>
      <c r="N8" s="600">
        <f t="shared" si="9"/>
        <v>349.64341471358688</v>
      </c>
      <c r="O8" s="360">
        <f>(N8*'Energy Constants'!J32)+'Water Use '!$H$19+'Water Use '!$H$20</f>
        <v>55.931245674931823</v>
      </c>
      <c r="P8" s="360">
        <f t="shared" si="10"/>
        <v>504948.26532598928</v>
      </c>
      <c r="Q8" s="721">
        <f t="shared" si="10"/>
        <v>513.0584267306707</v>
      </c>
      <c r="R8" s="360">
        <f>(Q8*'Energy Constants'!J32)</f>
        <v>81.06323142344597</v>
      </c>
      <c r="S8" s="721">
        <f t="shared" si="0"/>
        <v>136.99447709837779</v>
      </c>
      <c r="T8" s="361">
        <f t="shared" si="11"/>
        <v>2318.0840714771384</v>
      </c>
      <c r="U8" s="322">
        <f>T8*'Solid Waste'!$D$9*'Solid Waste'!$F$9</f>
        <v>254.94535430459132</v>
      </c>
      <c r="V8" s="608">
        <f>'TRNS and HOUSING Constants'!AC33+'Commuter Vehicle Fleet'!$E$27+'Commuter Vehicle Fleet'!$E$28+'Commuter Vehicle Fleet'!$E$29</f>
        <v>22542.888306142355</v>
      </c>
      <c r="W8" s="724">
        <v>789.70768978790318</v>
      </c>
      <c r="X8" s="724">
        <f>'Cal Poly Air Travel'!$B$14</f>
        <v>682.02395249651761</v>
      </c>
      <c r="Y8" s="724">
        <f t="shared" si="1"/>
        <v>24014.619948426774</v>
      </c>
      <c r="Z8" s="358">
        <v>1022.6374999999999</v>
      </c>
      <c r="AA8" s="358">
        <f>Agriculture!$G$41</f>
        <v>19.661272243233689</v>
      </c>
      <c r="AB8" s="358">
        <v>70.673956031879982</v>
      </c>
      <c r="AC8" s="358">
        <v>231.40817301587998</v>
      </c>
      <c r="AD8" s="358">
        <f t="shared" si="2"/>
        <v>1344.3809012909935</v>
      </c>
      <c r="AE8" s="362">
        <v>4.45</v>
      </c>
      <c r="AF8" s="683">
        <f t="shared" si="12"/>
        <v>45311.941845606903</v>
      </c>
    </row>
    <row r="9" spans="1:37" x14ac:dyDescent="0.2">
      <c r="B9" s="319">
        <v>2019</v>
      </c>
      <c r="C9" s="363">
        <f>'Population Factors '!G9</f>
        <v>21215.688871318602</v>
      </c>
      <c r="D9" s="363">
        <f>'Population Factors '!Y9</f>
        <v>2954.3892508311001</v>
      </c>
      <c r="E9" s="363">
        <f>'Population Factors '!B9</f>
        <v>24170.078122149702</v>
      </c>
      <c r="F9" s="357">
        <f t="shared" si="3"/>
        <v>45053828.047877721</v>
      </c>
      <c r="G9" s="357">
        <f>F9/1000*'Energy Constants'!J33</f>
        <v>6713.0203791337808</v>
      </c>
      <c r="H9" s="357">
        <f t="shared" si="4"/>
        <v>2354650.9197522467</v>
      </c>
      <c r="I9" s="575">
        <f>H9*'Energy Constants'!H34</f>
        <v>12503.196383884429</v>
      </c>
      <c r="J9" s="358">
        <f t="shared" si="5"/>
        <v>14.628180820277418</v>
      </c>
      <c r="K9" s="358">
        <f t="shared" si="6"/>
        <v>17.384583284194104</v>
      </c>
      <c r="L9" s="357">
        <f t="shared" si="7"/>
        <v>12535.2091479889</v>
      </c>
      <c r="M9" s="359">
        <f t="shared" si="8"/>
        <v>111495.46189574884</v>
      </c>
      <c r="N9" s="600">
        <f t="shared" si="9"/>
        <v>346.14698056645102</v>
      </c>
      <c r="O9" s="360">
        <f>(N9*'Energy Constants'!J33)+'Water Use '!$H$19+'Water Use '!$H$20</f>
        <v>52.263486254586297</v>
      </c>
      <c r="P9" s="360">
        <f t="shared" si="10"/>
        <v>504948.26532598928</v>
      </c>
      <c r="Q9" s="721">
        <f t="shared" si="10"/>
        <v>513.0584267306707</v>
      </c>
      <c r="R9" s="360">
        <f>(Q9*'Energy Constants'!J33)</f>
        <v>76.445705582869934</v>
      </c>
      <c r="S9" s="721">
        <f t="shared" si="0"/>
        <v>128.70919183745622</v>
      </c>
      <c r="T9" s="361">
        <f t="shared" si="11"/>
        <v>2341.2649121919098</v>
      </c>
      <c r="U9" s="322">
        <f>T9*'Solid Waste'!$D$9*'Solid Waste'!$F$9</f>
        <v>257.49480784763728</v>
      </c>
      <c r="V9" s="608">
        <f>'TRNS and HOUSING Constants'!AC34+'Commuter Vehicle Fleet'!$E$27+'Commuter Vehicle Fleet'!$E$28+'Commuter Vehicle Fleet'!$E$29</f>
        <v>22618.353394128237</v>
      </c>
      <c r="W9" s="724">
        <v>789.70768978790318</v>
      </c>
      <c r="X9" s="724">
        <f>'Cal Poly Air Travel'!$B$14</f>
        <v>682.02395249651761</v>
      </c>
      <c r="Y9" s="724">
        <f t="shared" si="1"/>
        <v>24090.085036412656</v>
      </c>
      <c r="Z9" s="358">
        <v>1022.6374999999999</v>
      </c>
      <c r="AA9" s="358">
        <f>Agriculture!$G$41</f>
        <v>19.661272243233689</v>
      </c>
      <c r="AB9" s="358">
        <v>70.673956031879982</v>
      </c>
      <c r="AC9" s="358">
        <v>231.40817301587998</v>
      </c>
      <c r="AD9" s="358">
        <f t="shared" si="2"/>
        <v>1344.3809012909935</v>
      </c>
      <c r="AE9" s="362">
        <v>4.45</v>
      </c>
      <c r="AF9" s="683">
        <f t="shared" si="12"/>
        <v>45073.349464511426</v>
      </c>
    </row>
    <row r="10" spans="1:37" x14ac:dyDescent="0.2">
      <c r="B10" s="654">
        <v>2020</v>
      </c>
      <c r="C10" s="363">
        <f>'Population Factors '!G10</f>
        <v>21427.845760031789</v>
      </c>
      <c r="D10" s="363">
        <f>'Population Factors '!Y10</f>
        <v>2983.9331433394113</v>
      </c>
      <c r="E10" s="363">
        <f>'Population Factors '!B10</f>
        <v>24411.7789033712</v>
      </c>
      <c r="F10" s="357">
        <f t="shared" si="3"/>
        <v>45459312.500308618</v>
      </c>
      <c r="G10" s="357">
        <f>F10/1000*'Energy Constants'!J34</f>
        <v>6318.844437542898</v>
      </c>
      <c r="H10" s="357">
        <f t="shared" si="4"/>
        <v>2361008.4772355775</v>
      </c>
      <c r="I10" s="575">
        <f>H10*'Energy Constants'!H35</f>
        <v>12536.955014120917</v>
      </c>
      <c r="J10" s="358">
        <f t="shared" si="5"/>
        <v>14.628180820277418</v>
      </c>
      <c r="K10" s="358">
        <f t="shared" si="6"/>
        <v>17.384583284194104</v>
      </c>
      <c r="L10" s="357">
        <f t="shared" si="7"/>
        <v>12568.967778225388</v>
      </c>
      <c r="M10" s="359">
        <f t="shared" si="8"/>
        <v>110380.50727679135</v>
      </c>
      <c r="N10" s="600">
        <f t="shared" si="9"/>
        <v>342.68551076078649</v>
      </c>
      <c r="O10" s="360">
        <f>(N10*'Energy Constants'!J34)+'Water Use '!$H$19+'Water Use '!$H$20</f>
        <v>48.320872145934423</v>
      </c>
      <c r="P10" s="360">
        <f t="shared" si="10"/>
        <v>504948.26532598928</v>
      </c>
      <c r="Q10" s="721">
        <f t="shared" si="10"/>
        <v>513.0584267306707</v>
      </c>
      <c r="R10" s="360">
        <f>(Q10*'Energy Constants'!J34)</f>
        <v>71.315121315563232</v>
      </c>
      <c r="S10" s="721">
        <f t="shared" si="0"/>
        <v>119.63599346149766</v>
      </c>
      <c r="T10" s="361">
        <f t="shared" si="11"/>
        <v>2364.6775613138288</v>
      </c>
      <c r="U10" s="322">
        <f>T10*'Solid Waste'!$D$9*'Solid Waste'!$F$9</f>
        <v>260.0697559261136</v>
      </c>
      <c r="V10" s="608">
        <f>'TRNS and HOUSING Constants'!AC35+'Commuter Vehicle Fleet'!$E$27+'Commuter Vehicle Fleet'!$E$28+'Commuter Vehicle Fleet'!$E$29</f>
        <v>22840.694348831916</v>
      </c>
      <c r="W10" s="724">
        <v>789.70768978790318</v>
      </c>
      <c r="X10" s="724">
        <f>'Cal Poly Air Travel'!$B$14</f>
        <v>682.02395249651761</v>
      </c>
      <c r="Y10" s="724">
        <f t="shared" si="1"/>
        <v>24312.425991116335</v>
      </c>
      <c r="Z10" s="358">
        <v>1022.6374999999999</v>
      </c>
      <c r="AA10" s="358">
        <f>Agriculture!$G$41</f>
        <v>19.661272243233689</v>
      </c>
      <c r="AB10" s="358">
        <v>70.673956031879982</v>
      </c>
      <c r="AC10" s="358">
        <v>231.40817301587998</v>
      </c>
      <c r="AD10" s="358">
        <f t="shared" si="2"/>
        <v>1344.3809012909935</v>
      </c>
      <c r="AE10" s="362">
        <v>4.45</v>
      </c>
      <c r="AF10" s="683">
        <f t="shared" si="12"/>
        <v>44928.774857563221</v>
      </c>
    </row>
    <row r="11" spans="1:37" x14ac:dyDescent="0.2">
      <c r="B11" s="319">
        <v>2021</v>
      </c>
      <c r="C11" s="363">
        <f>'Population Factors '!G11</f>
        <v>21642.124217632107</v>
      </c>
      <c r="D11" s="363">
        <f>'Population Factors '!Y11</f>
        <v>3013.7724747728053</v>
      </c>
      <c r="E11" s="363">
        <f>'Population Factors '!B11</f>
        <v>24655.896692404913</v>
      </c>
      <c r="F11" s="357">
        <f t="shared" si="3"/>
        <v>45868446.312811397</v>
      </c>
      <c r="G11" s="357">
        <f>F11/1000*'Energy Constants'!J35</f>
        <v>6054.6349132911055</v>
      </c>
      <c r="H11" s="357">
        <f t="shared" si="4"/>
        <v>2367383.2001241138</v>
      </c>
      <c r="I11" s="575">
        <f>H11*'Energy Constants'!H36</f>
        <v>12570.804792659044</v>
      </c>
      <c r="J11" s="358">
        <f t="shared" si="5"/>
        <v>14.628180820277418</v>
      </c>
      <c r="K11" s="358">
        <f t="shared" si="6"/>
        <v>17.384583284194104</v>
      </c>
      <c r="L11" s="357">
        <f>K11+J11+I11</f>
        <v>12602.817556763515</v>
      </c>
      <c r="M11" s="359">
        <f t="shared" si="8"/>
        <v>109276.70220402344</v>
      </c>
      <c r="N11" s="600">
        <f t="shared" si="9"/>
        <v>339.25865565317866</v>
      </c>
      <c r="O11" s="360">
        <f>(N11*'Energy Constants'!J35)+'Water Use '!$H$19+'Water Use '!$H$20</f>
        <v>45.469728696404687</v>
      </c>
      <c r="P11" s="360">
        <f t="shared" si="10"/>
        <v>504948.26532598928</v>
      </c>
      <c r="Q11" s="721">
        <f t="shared" si="10"/>
        <v>513.0584267306707</v>
      </c>
      <c r="R11" s="360">
        <f>(Q11*'Energy Constants'!J35)</f>
        <v>67.723712328448542</v>
      </c>
      <c r="S11" s="721">
        <f t="shared" si="0"/>
        <v>113.19344102485323</v>
      </c>
      <c r="T11" s="361">
        <f t="shared" si="11"/>
        <v>2388.3243369269671</v>
      </c>
      <c r="U11" s="322">
        <f>T11*'Solid Waste'!$D$9*'Solid Waste'!$F$9</f>
        <v>262.67045348537471</v>
      </c>
      <c r="V11" s="608">
        <f>'TRNS and HOUSING Constants'!AC36+'Commuter Vehicle Fleet'!$E$27+'Commuter Vehicle Fleet'!$E$28+'Commuter Vehicle Fleet'!$E$29</f>
        <v>22440.36083009221</v>
      </c>
      <c r="W11" s="724">
        <v>789.70768978790318</v>
      </c>
      <c r="X11" s="724">
        <f>'Cal Poly Air Travel'!$B$14</f>
        <v>682.02395249651761</v>
      </c>
      <c r="Y11" s="724">
        <f t="shared" si="1"/>
        <v>23912.092472376629</v>
      </c>
      <c r="Z11" s="358">
        <v>1022.6374999999999</v>
      </c>
      <c r="AA11" s="358">
        <f>Agriculture!$G$41</f>
        <v>19.661272243233689</v>
      </c>
      <c r="AB11" s="358">
        <v>70.673956031879982</v>
      </c>
      <c r="AC11" s="358">
        <v>231.40817301587998</v>
      </c>
      <c r="AD11" s="358">
        <f t="shared" si="2"/>
        <v>1344.3809012909935</v>
      </c>
      <c r="AE11" s="362">
        <v>4.45</v>
      </c>
      <c r="AF11" s="683">
        <f t="shared" si="12"/>
        <v>44294.239738232471</v>
      </c>
    </row>
    <row r="12" spans="1:37" x14ac:dyDescent="0.2">
      <c r="B12" s="319">
        <v>2022</v>
      </c>
      <c r="C12" s="363">
        <f>'Population Factors '!G12</f>
        <v>21858.545459808429</v>
      </c>
      <c r="D12" s="363">
        <f>'Population Factors '!Y12</f>
        <v>3043.9101995205328</v>
      </c>
      <c r="E12" s="363">
        <f>'Population Factors '!B12</f>
        <v>24902.45565932896</v>
      </c>
      <c r="F12" s="357">
        <f t="shared" si="3"/>
        <v>46281262.329626702</v>
      </c>
      <c r="G12" s="357">
        <f>F12/1000*'Energy Constants'!J36</f>
        <v>5924.0015781922184</v>
      </c>
      <c r="H12" s="357">
        <f t="shared" si="4"/>
        <v>2373775.1347644487</v>
      </c>
      <c r="I12" s="575">
        <f>H12*'Energy Constants'!H37</f>
        <v>12604.745965599222</v>
      </c>
      <c r="J12" s="358">
        <f t="shared" si="5"/>
        <v>14.628180820277418</v>
      </c>
      <c r="K12" s="358">
        <f t="shared" si="6"/>
        <v>17.384583284194104</v>
      </c>
      <c r="L12" s="357">
        <f t="shared" si="7"/>
        <v>12636.758729703693</v>
      </c>
      <c r="M12" s="359">
        <f t="shared" si="8"/>
        <v>108183.93518198321</v>
      </c>
      <c r="N12" s="600">
        <f t="shared" si="9"/>
        <v>335.86606909664687</v>
      </c>
      <c r="O12" s="360">
        <f>(N12*'Energy Constants'!J36)+'Water Use '!$H$19+'Water Use '!$H$20</f>
        <v>43.678442994555901</v>
      </c>
      <c r="P12" s="360">
        <f t="shared" si="10"/>
        <v>504948.26532598928</v>
      </c>
      <c r="Q12" s="721">
        <f t="shared" si="10"/>
        <v>513.0584267306707</v>
      </c>
      <c r="R12" s="360">
        <f>(Q12*'Energy Constants'!J36)</f>
        <v>65.67147862152585</v>
      </c>
      <c r="S12" s="721">
        <f t="shared" si="0"/>
        <v>109.34992161608176</v>
      </c>
      <c r="T12" s="361">
        <f t="shared" si="11"/>
        <v>2412.2075802962368</v>
      </c>
      <c r="U12" s="322">
        <f>T12*'Solid Waste'!$D$9*'Solid Waste'!$F$9</f>
        <v>265.29715802022849</v>
      </c>
      <c r="V12" s="608">
        <f>'TRNS and HOUSING Constants'!AC37+'Commuter Vehicle Fleet'!$E$27+'Commuter Vehicle Fleet'!$E$28+'Commuter Vehicle Fleet'!$E$29</f>
        <v>22667.170837985428</v>
      </c>
      <c r="W12" s="724">
        <v>789.70768978790318</v>
      </c>
      <c r="X12" s="724">
        <f>'Cal Poly Air Travel'!$B$14</f>
        <v>682.02395249651761</v>
      </c>
      <c r="Y12" s="724">
        <f t="shared" si="1"/>
        <v>24138.902480269848</v>
      </c>
      <c r="Z12" s="358">
        <v>1022.6374999999999</v>
      </c>
      <c r="AA12" s="358">
        <f>Agriculture!$G$41</f>
        <v>19.661272243233689</v>
      </c>
      <c r="AB12" s="358">
        <v>70.673956031879982</v>
      </c>
      <c r="AC12" s="358">
        <v>231.40817301587998</v>
      </c>
      <c r="AD12" s="358">
        <f t="shared" si="2"/>
        <v>1344.3809012909935</v>
      </c>
      <c r="AE12" s="362">
        <v>4.45</v>
      </c>
      <c r="AF12" s="683">
        <f t="shared" si="12"/>
        <v>44423.140769093057</v>
      </c>
    </row>
    <row r="13" spans="1:37" x14ac:dyDescent="0.2">
      <c r="B13" s="319">
        <v>2023</v>
      </c>
      <c r="C13" s="363">
        <f>'Population Factors '!G13</f>
        <v>22077.130914406513</v>
      </c>
      <c r="D13" s="363">
        <f>'Population Factors '!Y13</f>
        <v>3074.3493015157383</v>
      </c>
      <c r="E13" s="363">
        <f>'Population Factors '!B13</f>
        <v>25151.480215922253</v>
      </c>
      <c r="F13" s="357">
        <f t="shared" si="3"/>
        <v>46697793.69059334</v>
      </c>
      <c r="G13" s="357">
        <f>F13/1000*'Energy Constants'!J37</f>
        <v>5837.2242113241673</v>
      </c>
      <c r="H13" s="357">
        <f t="shared" si="4"/>
        <v>2380184.3276283126</v>
      </c>
      <c r="I13" s="575">
        <f>H13*'Energy Constants'!H38</f>
        <v>12638.778779706339</v>
      </c>
      <c r="J13" s="358">
        <f t="shared" si="5"/>
        <v>14.628180820277418</v>
      </c>
      <c r="K13" s="358">
        <f t="shared" si="6"/>
        <v>17.384583284194104</v>
      </c>
      <c r="L13" s="357">
        <f t="shared" si="7"/>
        <v>12670.79154381081</v>
      </c>
      <c r="M13" s="359">
        <f t="shared" si="8"/>
        <v>107102.09583016338</v>
      </c>
      <c r="N13" s="600">
        <f t="shared" si="9"/>
        <v>332.50740840568039</v>
      </c>
      <c r="O13" s="360">
        <f>(N13*'Energy Constants'!J37)+'Water Use '!$H$19+'Water Use '!$H$20</f>
        <v>42.251012200895147</v>
      </c>
      <c r="P13" s="360">
        <f t="shared" si="10"/>
        <v>504948.26532598928</v>
      </c>
      <c r="Q13" s="721">
        <f t="shared" si="10"/>
        <v>513.0584267306707</v>
      </c>
      <c r="R13" s="360">
        <f>(Q13*'Energy Constants'!J37)</f>
        <v>64.132303341333838</v>
      </c>
      <c r="S13" s="721">
        <f t="shared" si="0"/>
        <v>106.38331554222898</v>
      </c>
      <c r="T13" s="361">
        <f t="shared" si="11"/>
        <v>2436.3296560991994</v>
      </c>
      <c r="U13" s="322">
        <f>T13*'Solid Waste'!$D$9*'Solid Waste'!$F$9</f>
        <v>267.95012960043078</v>
      </c>
      <c r="V13" s="608">
        <f>'TRNS and HOUSING Constants'!AC38+'Commuter Vehicle Fleet'!$E$27+'Commuter Vehicle Fleet'!$E$28+'Commuter Vehicle Fleet'!$E$29</f>
        <v>22833.759157658536</v>
      </c>
      <c r="W13" s="724">
        <v>789.70768978790318</v>
      </c>
      <c r="X13" s="724">
        <f>'Cal Poly Air Travel'!$B$14</f>
        <v>682.02395249651761</v>
      </c>
      <c r="Y13" s="724">
        <f t="shared" si="1"/>
        <v>24305.490799942956</v>
      </c>
      <c r="Z13" s="358">
        <v>1022.6374999999999</v>
      </c>
      <c r="AA13" s="358">
        <f>Agriculture!$G$41</f>
        <v>19.661272243233689</v>
      </c>
      <c r="AB13" s="358">
        <v>70.673956031879982</v>
      </c>
      <c r="AC13" s="358">
        <v>231.40817301587998</v>
      </c>
      <c r="AD13" s="358">
        <f t="shared" si="2"/>
        <v>1344.3809012909935</v>
      </c>
      <c r="AE13" s="362">
        <v>4.45</v>
      </c>
      <c r="AF13" s="683">
        <f t="shared" si="12"/>
        <v>44536.670901511578</v>
      </c>
    </row>
    <row r="14" spans="1:37" x14ac:dyDescent="0.2">
      <c r="B14" s="319">
        <v>2024</v>
      </c>
      <c r="C14" s="363">
        <f>'Population Factors '!G14</f>
        <v>22297.902223550576</v>
      </c>
      <c r="D14" s="363">
        <f>'Population Factors '!Y14</f>
        <v>3105.0927945308958</v>
      </c>
      <c r="E14" s="363">
        <f>'Population Factors '!B14</f>
        <v>25402.99501808147</v>
      </c>
      <c r="F14" s="357">
        <f t="shared" si="3"/>
        <v>47118073.833808683</v>
      </c>
      <c r="G14" s="357">
        <f>F14/1000*'Energy Constants'!J38</f>
        <v>5748.4050077246593</v>
      </c>
      <c r="H14" s="357">
        <f t="shared" si="4"/>
        <v>2386610.8253129092</v>
      </c>
      <c r="I14" s="575">
        <f>H14*'Energy Constants'!H39</f>
        <v>12672.903482411546</v>
      </c>
      <c r="J14" s="358">
        <f t="shared" si="5"/>
        <v>14.628180820277418</v>
      </c>
      <c r="K14" s="358">
        <f t="shared" si="6"/>
        <v>17.384583284194104</v>
      </c>
      <c r="L14" s="357">
        <f t="shared" si="7"/>
        <v>12704.916246516017</v>
      </c>
      <c r="M14" s="359">
        <f t="shared" si="8"/>
        <v>106031.07487186174</v>
      </c>
      <c r="N14" s="600">
        <f t="shared" si="9"/>
        <v>329.18233432162356</v>
      </c>
      <c r="O14" s="360">
        <f>(N14*'Energy Constants'!J38)+'Water Use '!$H$19+'Water Use '!$H$20</f>
        <v>40.847830937423169</v>
      </c>
      <c r="P14" s="360">
        <f t="shared" si="10"/>
        <v>504948.26532598928</v>
      </c>
      <c r="Q14" s="721">
        <f t="shared" si="10"/>
        <v>513.0584267306707</v>
      </c>
      <c r="R14" s="360">
        <f>(Q14*'Energy Constants'!J38)</f>
        <v>62.593128061141826</v>
      </c>
      <c r="S14" s="721">
        <f t="shared" si="0"/>
        <v>103.44095899856499</v>
      </c>
      <c r="T14" s="361">
        <f t="shared" si="11"/>
        <v>2460.6929526601907</v>
      </c>
      <c r="U14" s="322">
        <f>T14*'Solid Waste'!$D$9*'Solid Waste'!$F$9</f>
        <v>270.629630896435</v>
      </c>
      <c r="V14" s="608">
        <f>'TRNS and HOUSING Constants'!AC39+'Commuter Vehicle Fleet'!$E$27+'Commuter Vehicle Fleet'!$E$28+'Commuter Vehicle Fleet'!$E$29</f>
        <v>23065.128046710412</v>
      </c>
      <c r="W14" s="724">
        <v>789.70768978790318</v>
      </c>
      <c r="X14" s="724">
        <f>'Cal Poly Air Travel'!$B$14</f>
        <v>682.02395249651761</v>
      </c>
      <c r="Y14" s="724">
        <f t="shared" si="1"/>
        <v>24536.859688994831</v>
      </c>
      <c r="Z14" s="358">
        <v>1022.6374999999999</v>
      </c>
      <c r="AA14" s="358">
        <f>Agriculture!$G$41</f>
        <v>19.661272243233689</v>
      </c>
      <c r="AB14" s="358">
        <v>70.673956031879982</v>
      </c>
      <c r="AC14" s="358">
        <v>231.40817301587998</v>
      </c>
      <c r="AD14" s="358">
        <f t="shared" si="2"/>
        <v>1344.3809012909935</v>
      </c>
      <c r="AE14" s="362">
        <v>4.45</v>
      </c>
      <c r="AF14" s="683">
        <f t="shared" si="12"/>
        <v>44713.082434421493</v>
      </c>
    </row>
    <row r="15" spans="1:37" x14ac:dyDescent="0.2">
      <c r="B15" s="654">
        <v>2025</v>
      </c>
      <c r="C15" s="363">
        <f>'Population Factors '!G15</f>
        <v>22520.88124578608</v>
      </c>
      <c r="D15" s="363">
        <f>'Population Factors '!Y15</f>
        <v>3136.1437224762044</v>
      </c>
      <c r="E15" s="363">
        <f>'Population Factors '!B15</f>
        <v>25657.024968262285</v>
      </c>
      <c r="F15" s="357">
        <f t="shared" si="3"/>
        <v>47542136.498312958</v>
      </c>
      <c r="G15" s="357">
        <f>F15/1000*'Energy Constants'!J39</f>
        <v>5609.9721068009294</v>
      </c>
      <c r="H15" s="357">
        <f t="shared" si="4"/>
        <v>2393054.6745412541</v>
      </c>
      <c r="I15" s="575">
        <f>H15*'Energy Constants'!H40</f>
        <v>12707.120321814058</v>
      </c>
      <c r="J15" s="358">
        <f t="shared" si="5"/>
        <v>14.628180820277418</v>
      </c>
      <c r="K15" s="358">
        <f t="shared" si="6"/>
        <v>17.384583284194104</v>
      </c>
      <c r="L15" s="357">
        <f t="shared" si="7"/>
        <v>12739.133085918529</v>
      </c>
      <c r="M15" s="359">
        <f t="shared" si="8"/>
        <v>104970.76412314312</v>
      </c>
      <c r="N15" s="600">
        <f t="shared" si="9"/>
        <v>325.89051097840735</v>
      </c>
      <c r="O15" s="360">
        <f>(N15*'Energy Constants'!J39)+'Water Use '!$H$19+'Water Use '!$H$20</f>
        <v>39.142666445637161</v>
      </c>
      <c r="P15" s="360">
        <f t="shared" si="10"/>
        <v>504948.26532598928</v>
      </c>
      <c r="Q15" s="721">
        <f t="shared" si="10"/>
        <v>513.0584267306707</v>
      </c>
      <c r="R15" s="360">
        <f>(Q15*'Energy Constants'!J39)</f>
        <v>60.540894354219141</v>
      </c>
      <c r="S15" s="721">
        <f t="shared" si="0"/>
        <v>99.683560799856309</v>
      </c>
      <c r="T15" s="361">
        <f t="shared" si="11"/>
        <v>2485.2998821867927</v>
      </c>
      <c r="U15" s="322">
        <f>T15*'Solid Waste'!$D$9*'Solid Waste'!$F$9</f>
        <v>273.33592720539934</v>
      </c>
      <c r="V15" s="608">
        <f>'TRNS and HOUSING Constants'!AC40+'Commuter Vehicle Fleet'!$E$27+'Commuter Vehicle Fleet'!$E$28+'Commuter Vehicle Fleet'!$E$29</f>
        <v>23298.8106246528</v>
      </c>
      <c r="W15" s="724">
        <v>789.70768978790318</v>
      </c>
      <c r="X15" s="724">
        <f>'Cal Poly Air Travel'!$B$14</f>
        <v>682.02395249651761</v>
      </c>
      <c r="Y15" s="724">
        <f t="shared" si="1"/>
        <v>24770.54226693722</v>
      </c>
      <c r="Z15" s="358">
        <v>1022.6374999999999</v>
      </c>
      <c r="AA15" s="358">
        <f>Agriculture!$G$41</f>
        <v>19.661272243233689</v>
      </c>
      <c r="AB15" s="358">
        <v>70.673956031879982</v>
      </c>
      <c r="AC15" s="358">
        <v>231.40817301587998</v>
      </c>
      <c r="AD15" s="358">
        <f t="shared" si="2"/>
        <v>1344.3809012909935</v>
      </c>
      <c r="AE15" s="362">
        <v>4.45</v>
      </c>
      <c r="AF15" s="683">
        <f t="shared" si="12"/>
        <v>44841.497848952917</v>
      </c>
    </row>
    <row r="16" spans="1:37" x14ac:dyDescent="0.2">
      <c r="B16" s="319">
        <v>2026</v>
      </c>
      <c r="C16" s="363">
        <f>'Population Factors '!G16</f>
        <v>22746.090058243943</v>
      </c>
      <c r="D16" s="363">
        <f>'Population Factors '!Y16</f>
        <v>3167.5051597009665</v>
      </c>
      <c r="E16" s="363">
        <f>'Population Factors '!B16</f>
        <v>25913.595217944909</v>
      </c>
      <c r="F16" s="357">
        <f t="shared" si="3"/>
        <v>47970015.726797774</v>
      </c>
      <c r="G16" s="357">
        <f>F16/1000*'Energy Constants'!J40</f>
        <v>5516.5518085817448</v>
      </c>
      <c r="H16" s="357">
        <f t="shared" si="4"/>
        <v>2399515.9221625156</v>
      </c>
      <c r="I16" s="575">
        <f>H16*'Energy Constants'!H41</f>
        <v>12741.429546682957</v>
      </c>
      <c r="J16" s="358">
        <f t="shared" si="5"/>
        <v>14.628180820277418</v>
      </c>
      <c r="K16" s="358">
        <f t="shared" si="6"/>
        <v>17.384583284194104</v>
      </c>
      <c r="L16" s="357">
        <f t="shared" si="7"/>
        <v>12773.442310787428</v>
      </c>
      <c r="M16" s="359">
        <f t="shared" si="8"/>
        <v>103921.05648191168</v>
      </c>
      <c r="N16" s="600">
        <f t="shared" si="9"/>
        <v>322.63160586862324</v>
      </c>
      <c r="O16" s="360">
        <f>(N16*'Energy Constants'!J40)+'Water Use '!$H$19+'Water Use '!$H$20</f>
        <v>37.790220825076773</v>
      </c>
      <c r="P16" s="360">
        <f t="shared" si="10"/>
        <v>504948.26532598928</v>
      </c>
      <c r="Q16" s="721">
        <f t="shared" si="10"/>
        <v>513.0584267306707</v>
      </c>
      <c r="R16" s="360">
        <f>(Q16*'Energy Constants'!J40)</f>
        <v>59.001719074027136</v>
      </c>
      <c r="S16" s="721">
        <f t="shared" si="0"/>
        <v>96.791939899103909</v>
      </c>
      <c r="T16" s="361">
        <f t="shared" si="11"/>
        <v>2510.1528810086606</v>
      </c>
      <c r="U16" s="322">
        <f>T16*'Solid Waste'!$D$9*'Solid Waste'!$F$9</f>
        <v>276.06928647745337</v>
      </c>
      <c r="V16" s="608">
        <f>'TRNS and HOUSING Constants'!AC41+'Commuter Vehicle Fleet'!$E$27+'Commuter Vehicle Fleet'!$E$28+'Commuter Vehicle Fleet'!$E$29</f>
        <v>23139.463992461326</v>
      </c>
      <c r="W16" s="724">
        <v>789.70768978790318</v>
      </c>
      <c r="X16" s="724">
        <f>'Cal Poly Air Travel'!$B$14</f>
        <v>682.02395249651761</v>
      </c>
      <c r="Y16" s="724">
        <f t="shared" si="1"/>
        <v>24611.195634745745</v>
      </c>
      <c r="Z16" s="358">
        <v>1022.6374999999999</v>
      </c>
      <c r="AA16" s="358">
        <f>Agriculture!$G$41</f>
        <v>19.661272243233689</v>
      </c>
      <c r="AB16" s="358">
        <v>70.673956031879982</v>
      </c>
      <c r="AC16" s="358">
        <v>231.40817301587998</v>
      </c>
      <c r="AD16" s="358">
        <f t="shared" si="2"/>
        <v>1344.3809012909935</v>
      </c>
      <c r="AE16" s="362">
        <v>4.45</v>
      </c>
      <c r="AF16" s="683">
        <f t="shared" si="12"/>
        <v>44622.881881782465</v>
      </c>
    </row>
    <row r="17" spans="1:32" x14ac:dyDescent="0.2">
      <c r="B17" s="319">
        <v>2027</v>
      </c>
      <c r="C17" s="363">
        <f>'Population Factors '!G17</f>
        <v>22973.550958826381</v>
      </c>
      <c r="D17" s="363">
        <f>'Population Factors '!Y17</f>
        <v>3199.1802112979758</v>
      </c>
      <c r="E17" s="363">
        <f>'Population Factors '!B17</f>
        <v>26172.731170124356</v>
      </c>
      <c r="F17" s="357">
        <f t="shared" si="3"/>
        <v>48401745.868338957</v>
      </c>
      <c r="G17" s="357">
        <f>F17/1000*'Energy Constants'!J41</f>
        <v>5420.9955372539634</v>
      </c>
      <c r="H17" s="357">
        <f t="shared" si="4"/>
        <v>2405994.6151523544</v>
      </c>
      <c r="I17" s="575">
        <f>H17*'Energy Constants'!H42</f>
        <v>12775.831406459001</v>
      </c>
      <c r="J17" s="358">
        <f t="shared" si="5"/>
        <v>14.628180820277418</v>
      </c>
      <c r="K17" s="358">
        <f t="shared" si="6"/>
        <v>17.384583284194104</v>
      </c>
      <c r="L17" s="357">
        <f t="shared" si="7"/>
        <v>12807.844170563472</v>
      </c>
      <c r="M17" s="359">
        <f t="shared" si="8"/>
        <v>102881.84591709256</v>
      </c>
      <c r="N17" s="600">
        <f t="shared" si="9"/>
        <v>319.40528980993702</v>
      </c>
      <c r="O17" s="360">
        <f>(N17*'Energy Constants'!J41)+'Water Use '!$H$19+'Water Use '!$H$20</f>
        <v>36.460978608898046</v>
      </c>
      <c r="P17" s="360">
        <f t="shared" si="10"/>
        <v>504948.26532598928</v>
      </c>
      <c r="Q17" s="721">
        <f t="shared" si="10"/>
        <v>513.0584267306707</v>
      </c>
      <c r="R17" s="360">
        <f>(Q17*'Energy Constants'!J41)</f>
        <v>57.462543793835117</v>
      </c>
      <c r="S17" s="721">
        <f t="shared" si="0"/>
        <v>93.92352240273317</v>
      </c>
      <c r="T17" s="361">
        <f t="shared" si="11"/>
        <v>2535.2544098187473</v>
      </c>
      <c r="U17" s="322">
        <f>T17*'Solid Waste'!$D$9*'Solid Waste'!$F$9</f>
        <v>278.82997934222794</v>
      </c>
      <c r="V17" s="608">
        <f>'TRNS and HOUSING Constants'!AC42+'Commuter Vehicle Fleet'!$E$27+'Commuter Vehicle Fleet'!$E$28+'Commuter Vehicle Fleet'!$E$29</f>
        <v>22990.993357765678</v>
      </c>
      <c r="W17" s="724">
        <v>789.70768978790318</v>
      </c>
      <c r="X17" s="724">
        <f>'Cal Poly Air Travel'!$B$14</f>
        <v>682.02395249651761</v>
      </c>
      <c r="Y17" s="724">
        <f t="shared" si="1"/>
        <v>24462.725000050097</v>
      </c>
      <c r="Z17" s="358">
        <v>1022.6374999999999</v>
      </c>
      <c r="AA17" s="358">
        <f>Agriculture!$G$41</f>
        <v>19.661272243233689</v>
      </c>
      <c r="AB17" s="358">
        <v>70.673956031879982</v>
      </c>
      <c r="AC17" s="358">
        <v>231.40817301587998</v>
      </c>
      <c r="AD17" s="358">
        <f t="shared" si="2"/>
        <v>1344.3809012909935</v>
      </c>
      <c r="AE17" s="362">
        <v>4.45</v>
      </c>
      <c r="AF17" s="683">
        <f t="shared" si="12"/>
        <v>44413.149110903483</v>
      </c>
    </row>
    <row r="18" spans="1:32" x14ac:dyDescent="0.2">
      <c r="B18" s="319">
        <v>2028</v>
      </c>
      <c r="C18" s="363">
        <f>'Population Factors '!G18</f>
        <v>23203.286468414644</v>
      </c>
      <c r="D18" s="363">
        <f>'Population Factors '!Y18</f>
        <v>3231.172013410956</v>
      </c>
      <c r="E18" s="363">
        <f>'Population Factors '!B18</f>
        <v>26434.458481825601</v>
      </c>
      <c r="F18" s="357">
        <f t="shared" si="3"/>
        <v>48837361.581154011</v>
      </c>
      <c r="G18" s="357">
        <f>F18/1000*'Energy Constants'!J42</f>
        <v>5274.4350507646332</v>
      </c>
      <c r="H18" s="357">
        <f t="shared" si="4"/>
        <v>2412490.8006132655</v>
      </c>
      <c r="I18" s="575">
        <f>H18*'Energy Constants'!H43</f>
        <v>12810.326151256439</v>
      </c>
      <c r="J18" s="358">
        <f t="shared" si="5"/>
        <v>14.628180820277418</v>
      </c>
      <c r="K18" s="358">
        <f t="shared" si="6"/>
        <v>17.384583284194104</v>
      </c>
      <c r="L18" s="357">
        <f t="shared" si="7"/>
        <v>12842.33891536091</v>
      </c>
      <c r="M18" s="359">
        <f t="shared" si="8"/>
        <v>101853.02745792163</v>
      </c>
      <c r="N18" s="600">
        <f t="shared" si="9"/>
        <v>316.2112369118376</v>
      </c>
      <c r="O18" s="360">
        <f>(N18*'Energy Constants'!J42)+'Water Use '!$H$19+'Water Use '!$H$20</f>
        <v>34.838399736663561</v>
      </c>
      <c r="P18" s="360">
        <f t="shared" si="10"/>
        <v>504948.26532598928</v>
      </c>
      <c r="Q18" s="721">
        <f t="shared" si="10"/>
        <v>513.0584267306707</v>
      </c>
      <c r="R18" s="360">
        <f>(Q18*'Energy Constants'!J42)</f>
        <v>55.410310086912432</v>
      </c>
      <c r="S18" s="721">
        <f t="shared" si="0"/>
        <v>90.248709823575993</v>
      </c>
      <c r="T18" s="361">
        <f t="shared" si="11"/>
        <v>2560.6069539169348</v>
      </c>
      <c r="U18" s="322">
        <f>T18*'Solid Waste'!$D$9*'Solid Waste'!$F$9</f>
        <v>281.6182791356502</v>
      </c>
      <c r="V18" s="608">
        <f>'TRNS and HOUSING Constants'!AC43+'Commuter Vehicle Fleet'!$E$27+'Commuter Vehicle Fleet'!$E$28+'Commuter Vehicle Fleet'!$E$29</f>
        <v>22836.995497529984</v>
      </c>
      <c r="W18" s="724">
        <v>789.70768978790318</v>
      </c>
      <c r="X18" s="724">
        <f>'Cal Poly Air Travel'!$B$14</f>
        <v>682.02395249651761</v>
      </c>
      <c r="Y18" s="724">
        <f t="shared" si="1"/>
        <v>24308.727139814404</v>
      </c>
      <c r="Z18" s="358">
        <v>1022.6374999999999</v>
      </c>
      <c r="AA18" s="358">
        <f>Agriculture!$G$41</f>
        <v>19.661272243233689</v>
      </c>
      <c r="AB18" s="358">
        <v>70.673956031879982</v>
      </c>
      <c r="AC18" s="358">
        <v>231.40817301587998</v>
      </c>
      <c r="AD18" s="358">
        <f t="shared" si="2"/>
        <v>1344.3809012909935</v>
      </c>
      <c r="AE18" s="362">
        <v>4.45</v>
      </c>
      <c r="AF18" s="683">
        <f t="shared" si="12"/>
        <v>44146.198996190164</v>
      </c>
    </row>
    <row r="19" spans="1:32" x14ac:dyDescent="0.2">
      <c r="B19" s="319">
        <v>2029</v>
      </c>
      <c r="C19" s="363">
        <f>'Population Factors '!G19</f>
        <v>23435.319333098792</v>
      </c>
      <c r="D19" s="363">
        <f>'Population Factors '!Y19</f>
        <v>3263.4837335450652</v>
      </c>
      <c r="E19" s="363">
        <f>'Population Factors '!B19</f>
        <v>26698.803066643857</v>
      </c>
      <c r="F19" s="357">
        <f t="shared" si="3"/>
        <v>49276897.835384399</v>
      </c>
      <c r="G19" s="357">
        <f>F19/1000*'Energy Constants'!J43</f>
        <v>5174.074272715362</v>
      </c>
      <c r="H19" s="357">
        <f t="shared" si="4"/>
        <v>2419004.5257749213</v>
      </c>
      <c r="I19" s="575">
        <f>H19*'Energy Constants'!H44</f>
        <v>12844.914031864831</v>
      </c>
      <c r="J19" s="358">
        <f t="shared" si="5"/>
        <v>14.628180820277418</v>
      </c>
      <c r="K19" s="358">
        <f t="shared" si="6"/>
        <v>17.384583284194104</v>
      </c>
      <c r="L19" s="357">
        <f t="shared" si="7"/>
        <v>12876.926795969302</v>
      </c>
      <c r="M19" s="359">
        <f t="shared" si="8"/>
        <v>100834.49718334242</v>
      </c>
      <c r="N19" s="600">
        <f t="shared" si="9"/>
        <v>313.04912454271926</v>
      </c>
      <c r="O19" s="360">
        <f>(N19*'Energy Constants'!J43)+'Water Use '!$H$19+'Water Use '!$H$20</f>
        <v>33.557744227170616</v>
      </c>
      <c r="P19" s="360">
        <f t="shared" si="10"/>
        <v>504948.26532598928</v>
      </c>
      <c r="Q19" s="721">
        <f t="shared" si="10"/>
        <v>513.0584267306707</v>
      </c>
      <c r="R19" s="360">
        <f>(Q19*'Energy Constants'!J43)</f>
        <v>53.87113480672042</v>
      </c>
      <c r="S19" s="721">
        <f t="shared" si="0"/>
        <v>87.428879033891036</v>
      </c>
      <c r="T19" s="361">
        <f t="shared" si="11"/>
        <v>2586.2130234561041</v>
      </c>
      <c r="U19" s="322">
        <f>T19*'Solid Waste'!$D$9*'Solid Waste'!$F$9</f>
        <v>284.43446192700668</v>
      </c>
      <c r="V19" s="608">
        <f>'TRNS and HOUSING Constants'!AC44+'Commuter Vehicle Fleet'!$E$27+'Commuter Vehicle Fleet'!$E$28+'Commuter Vehicle Fleet'!$E$29</f>
        <v>22677.375787674508</v>
      </c>
      <c r="W19" s="724">
        <v>789.70768978790318</v>
      </c>
      <c r="X19" s="724">
        <f>'Cal Poly Air Travel'!$B$14</f>
        <v>682.02395249651761</v>
      </c>
      <c r="Y19" s="724">
        <f t="shared" si="1"/>
        <v>24149.107429958927</v>
      </c>
      <c r="Z19" s="358">
        <v>1022.6374999999999</v>
      </c>
      <c r="AA19" s="358">
        <f>Agriculture!$G$41</f>
        <v>19.661272243233689</v>
      </c>
      <c r="AB19" s="358">
        <v>70.673956031879982</v>
      </c>
      <c r="AC19" s="358">
        <v>231.40817301587998</v>
      </c>
      <c r="AD19" s="358">
        <f t="shared" si="2"/>
        <v>1344.3809012909935</v>
      </c>
      <c r="AE19" s="362">
        <v>4.45</v>
      </c>
      <c r="AF19" s="683">
        <f t="shared" si="12"/>
        <v>43920.80274089548</v>
      </c>
    </row>
    <row r="20" spans="1:32" x14ac:dyDescent="0.2">
      <c r="B20" s="654">
        <v>2030</v>
      </c>
      <c r="C20" s="363">
        <f>'Population Factors '!G20</f>
        <v>23669.672526429782</v>
      </c>
      <c r="D20" s="363">
        <f>'Population Factors '!Y20</f>
        <v>3296.1185708805165</v>
      </c>
      <c r="E20" s="363">
        <f>'Population Factors '!B20</f>
        <v>26965.791097310299</v>
      </c>
      <c r="F20" s="357">
        <f t="shared" si="3"/>
        <v>49720389.91590286</v>
      </c>
      <c r="G20" s="357">
        <f>F20/1000*'Energy Constants'!J44</f>
        <v>5071.4797714220913</v>
      </c>
      <c r="H20" s="357">
        <f t="shared" si="4"/>
        <v>2425535.8379945136</v>
      </c>
      <c r="I20" s="575">
        <f>H20*'Energy Constants'!H45</f>
        <v>12879.595299750867</v>
      </c>
      <c r="J20" s="358">
        <f t="shared" si="5"/>
        <v>14.628180820277418</v>
      </c>
      <c r="K20" s="358">
        <f t="shared" si="6"/>
        <v>17.384583284194104</v>
      </c>
      <c r="L20" s="357">
        <f t="shared" si="7"/>
        <v>12911.608063855338</v>
      </c>
      <c r="M20" s="359">
        <f t="shared" si="8"/>
        <v>99826.15221150899</v>
      </c>
      <c r="N20" s="600">
        <f t="shared" si="9"/>
        <v>309.91863329729205</v>
      </c>
      <c r="O20" s="360">
        <f>(N20*'Energy Constants'!J44)+'Water Use '!$H$19+'Water Use '!$H$20</f>
        <v>32.299286746508884</v>
      </c>
      <c r="P20" s="360">
        <f t="shared" si="10"/>
        <v>504948.26532598928</v>
      </c>
      <c r="Q20" s="721">
        <f t="shared" si="10"/>
        <v>513.0584267306707</v>
      </c>
      <c r="R20" s="360">
        <f>(Q20*'Energy Constants'!J44)</f>
        <v>52.331959526528408</v>
      </c>
      <c r="S20" s="721">
        <f t="shared" si="0"/>
        <v>84.631246273037291</v>
      </c>
      <c r="T20" s="361">
        <f t="shared" si="11"/>
        <v>2612.0751536906655</v>
      </c>
      <c r="U20" s="322">
        <f>T20*'Solid Waste'!$D$9*'Solid Waste'!$F$9</f>
        <v>287.27880654627683</v>
      </c>
      <c r="V20" s="608">
        <f>'TRNS and HOUSING Constants'!AC45+'Commuter Vehicle Fleet'!$E$27+'Commuter Vehicle Fleet'!$E$28+'Commuter Vehicle Fleet'!$E$29</f>
        <v>22512.038264360479</v>
      </c>
      <c r="W20" s="724">
        <v>789.70768978790318</v>
      </c>
      <c r="X20" s="724">
        <f>'Cal Poly Air Travel'!$B$14</f>
        <v>682.02395249651761</v>
      </c>
      <c r="Y20" s="724">
        <f t="shared" si="1"/>
        <v>23983.769906644899</v>
      </c>
      <c r="Z20" s="358">
        <v>1022.6374999999999</v>
      </c>
      <c r="AA20" s="358">
        <f>Agriculture!$G$41</f>
        <v>19.661272243233689</v>
      </c>
      <c r="AB20" s="358">
        <v>70.673956031879982</v>
      </c>
      <c r="AC20" s="358">
        <v>231.40817301587998</v>
      </c>
      <c r="AD20" s="358">
        <f t="shared" si="2"/>
        <v>1344.3809012909935</v>
      </c>
      <c r="AE20" s="362">
        <v>4.45</v>
      </c>
      <c r="AF20" s="683">
        <f t="shared" si="12"/>
        <v>43687.598696032634</v>
      </c>
    </row>
    <row r="21" spans="1:32" x14ac:dyDescent="0.2">
      <c r="B21" s="319">
        <v>2031</v>
      </c>
      <c r="C21" s="363">
        <f>'Population Factors '!G21</f>
        <v>23906.369251694079</v>
      </c>
      <c r="D21" s="363">
        <f>'Population Factors '!Y21</f>
        <v>3329.0797565893217</v>
      </c>
      <c r="E21" s="363">
        <f>'Population Factors '!B21</f>
        <v>27235.449008283402</v>
      </c>
      <c r="F21" s="357">
        <f t="shared" si="3"/>
        <v>50167873.425145984</v>
      </c>
      <c r="G21" s="357">
        <f>F21/1000*'Energy Constants'!J45</f>
        <v>4916.4515956643063</v>
      </c>
      <c r="H21" s="357">
        <f t="shared" si="4"/>
        <v>2432084.7847570986</v>
      </c>
      <c r="I21" s="575">
        <f>H21*'Energy Constants'!H46</f>
        <v>12914.370207060192</v>
      </c>
      <c r="J21" s="358">
        <f t="shared" si="5"/>
        <v>14.628180820277418</v>
      </c>
      <c r="K21" s="358">
        <f t="shared" si="6"/>
        <v>17.384583284194104</v>
      </c>
      <c r="L21" s="357">
        <f t="shared" si="7"/>
        <v>12946.382971164663</v>
      </c>
      <c r="M21" s="359">
        <f t="shared" si="8"/>
        <v>98827.890689393898</v>
      </c>
      <c r="N21" s="600">
        <f t="shared" si="9"/>
        <v>306.81944696431913</v>
      </c>
      <c r="O21" s="360">
        <f>(N21*'Energy Constants'!J45)+'Water Use '!$H$19+'Water Use '!$H$20</f>
        <v>30.755891952688376</v>
      </c>
      <c r="P21" s="360">
        <f t="shared" si="10"/>
        <v>504948.26532598928</v>
      </c>
      <c r="Q21" s="721">
        <f t="shared" si="10"/>
        <v>513.0584267306707</v>
      </c>
      <c r="R21" s="360">
        <f>(Q21*'Energy Constants'!J45)</f>
        <v>50.27972581960573</v>
      </c>
      <c r="S21" s="721">
        <f t="shared" si="0"/>
        <v>81.035617772294103</v>
      </c>
      <c r="T21" s="361">
        <f t="shared" si="11"/>
        <v>2638.1959052275724</v>
      </c>
      <c r="U21" s="322">
        <f>T21*'Solid Waste'!$D$9*'Solid Waste'!$F$9</f>
        <v>290.1515946117396</v>
      </c>
      <c r="V21" s="608">
        <f>'TRNS and HOUSING Constants'!AC46+'Commuter Vehicle Fleet'!$E$27+'Commuter Vehicle Fleet'!$E$28+'Commuter Vehicle Fleet'!$E$29</f>
        <v>22340.88560665731</v>
      </c>
      <c r="W21" s="724">
        <v>789.70768978790318</v>
      </c>
      <c r="X21" s="724">
        <f>'Cal Poly Air Travel'!$B$14</f>
        <v>682.02395249651761</v>
      </c>
      <c r="Y21" s="724">
        <f t="shared" si="1"/>
        <v>23812.617248941729</v>
      </c>
      <c r="Z21" s="358">
        <v>1022.6375</v>
      </c>
      <c r="AA21" s="358">
        <f>Agriculture!$G$41</f>
        <v>19.661272243233689</v>
      </c>
      <c r="AB21" s="358">
        <v>70.673956031879982</v>
      </c>
      <c r="AC21" s="358">
        <v>231.40817301587998</v>
      </c>
      <c r="AD21" s="358">
        <f t="shared" si="2"/>
        <v>1344.3809012909937</v>
      </c>
      <c r="AE21" s="362">
        <v>4.45</v>
      </c>
      <c r="AF21" s="683">
        <f t="shared" si="12"/>
        <v>43395.469929445724</v>
      </c>
    </row>
    <row r="22" spans="1:32" x14ac:dyDescent="0.2">
      <c r="B22" s="319">
        <v>2032</v>
      </c>
      <c r="C22" s="363">
        <f>'Population Factors '!G22</f>
        <v>24145.432944211021</v>
      </c>
      <c r="D22" s="363">
        <f>'Population Factors '!Y22</f>
        <v>3362.3705541552144</v>
      </c>
      <c r="E22" s="363">
        <f>'Population Factors '!B22</f>
        <v>27507.803498366236</v>
      </c>
      <c r="F22" s="357">
        <f t="shared" si="3"/>
        <v>50619384.285972297</v>
      </c>
      <c r="G22" s="357">
        <f>F22/1000*'Energy Constants'!J46</f>
        <v>4656.983354309451</v>
      </c>
      <c r="H22" s="357">
        <f t="shared" si="4"/>
        <v>2438651.4136759429</v>
      </c>
      <c r="I22" s="575">
        <f>H22*'Energy Constants'!H47</f>
        <v>12949.239006619257</v>
      </c>
      <c r="J22" s="358">
        <f t="shared" si="5"/>
        <v>14.628180820277418</v>
      </c>
      <c r="K22" s="358">
        <f t="shared" si="6"/>
        <v>17.384583284194104</v>
      </c>
      <c r="L22" s="357">
        <f t="shared" si="7"/>
        <v>12981.251770723728</v>
      </c>
      <c r="M22" s="359">
        <f t="shared" si="8"/>
        <v>97839.611782499953</v>
      </c>
      <c r="N22" s="600">
        <f t="shared" si="9"/>
        <v>303.7512524946759</v>
      </c>
      <c r="O22" s="360">
        <f>(N22*'Energy Constants'!J46)+'Water Use '!$H$19+'Water Use '!$H$20</f>
        <v>28.632701379695284</v>
      </c>
      <c r="P22" s="360">
        <f t="shared" si="10"/>
        <v>504948.26532598928</v>
      </c>
      <c r="Q22" s="721">
        <f t="shared" si="10"/>
        <v>513.0584267306707</v>
      </c>
      <c r="R22" s="360">
        <f>(Q22*'Energy Constants'!J46)</f>
        <v>47.201375259221706</v>
      </c>
      <c r="S22" s="721">
        <f t="shared" si="0"/>
        <v>75.834076638916997</v>
      </c>
      <c r="T22" s="361">
        <f t="shared" si="11"/>
        <v>2664.5778642798482</v>
      </c>
      <c r="U22" s="322">
        <f>T22*'Solid Waste'!$D$9*'Solid Waste'!$F$9</f>
        <v>293.053110557857</v>
      </c>
      <c r="V22" s="608">
        <f>'TRNS and HOUSING Constants'!AC47+'Commuter Vehicle Fleet'!$E$27+'Commuter Vehicle Fleet'!$E$28+'Commuter Vehicle Fleet'!$E$29</f>
        <v>22163.819118997155</v>
      </c>
      <c r="W22" s="724">
        <v>789.70768978790318</v>
      </c>
      <c r="X22" s="724">
        <f>'Cal Poly Air Travel'!$B$14</f>
        <v>682.02395249651761</v>
      </c>
      <c r="Y22" s="724">
        <f t="shared" si="1"/>
        <v>23635.550761281575</v>
      </c>
      <c r="Z22" s="358">
        <v>1022.6374999999999</v>
      </c>
      <c r="AA22" s="358">
        <f>Agriculture!$G$41</f>
        <v>19.661272243233689</v>
      </c>
      <c r="AB22" s="358">
        <v>70.673956031879982</v>
      </c>
      <c r="AC22" s="358">
        <v>231.40817301587998</v>
      </c>
      <c r="AD22" s="358">
        <f t="shared" si="2"/>
        <v>1344.3809012909935</v>
      </c>
      <c r="AE22" s="362">
        <v>4.45</v>
      </c>
      <c r="AF22" s="683">
        <f t="shared" si="12"/>
        <v>42991.503974802516</v>
      </c>
    </row>
    <row r="23" spans="1:32" x14ac:dyDescent="0.2">
      <c r="B23" s="319">
        <v>2033</v>
      </c>
      <c r="C23" s="363">
        <f>'Population Factors '!G23</f>
        <v>24386.88727365313</v>
      </c>
      <c r="D23" s="363">
        <f>'Population Factors '!Y23</f>
        <v>3395.9942596967667</v>
      </c>
      <c r="E23" s="363">
        <f>'Population Factors '!B23</f>
        <v>27782.881533349897</v>
      </c>
      <c r="F23" s="357">
        <f t="shared" si="3"/>
        <v>51074958.744546048</v>
      </c>
      <c r="G23" s="357">
        <f>F23/1000*'Energy Constants'!J47</f>
        <v>4392.4464520309602</v>
      </c>
      <c r="H23" s="357">
        <f t="shared" si="4"/>
        <v>2445235.7724928679</v>
      </c>
      <c r="I23" s="575">
        <f>H23*'Energy Constants'!H48</f>
        <v>12984.201951937128</v>
      </c>
      <c r="J23" s="358">
        <f t="shared" si="5"/>
        <v>14.628180820277418</v>
      </c>
      <c r="K23" s="358">
        <f t="shared" si="6"/>
        <v>17.384583284194104</v>
      </c>
      <c r="L23" s="357">
        <f t="shared" si="7"/>
        <v>13016.214716041599</v>
      </c>
      <c r="M23" s="359">
        <f t="shared" si="8"/>
        <v>96861.21566467495</v>
      </c>
      <c r="N23" s="600">
        <f t="shared" si="9"/>
        <v>300.71373996972915</v>
      </c>
      <c r="O23" s="360">
        <f>(N23*'Energy Constants'!J47)+'Water Use '!$H$19+'Water Use '!$H$20</f>
        <v>26.548967787581805</v>
      </c>
      <c r="P23" s="360">
        <f t="shared" si="10"/>
        <v>504948.26532598928</v>
      </c>
      <c r="Q23" s="721">
        <f t="shared" si="10"/>
        <v>513.0584267306707</v>
      </c>
      <c r="R23" s="360">
        <f>(Q23*'Energy Constants'!J47)</f>
        <v>44.123024698837675</v>
      </c>
      <c r="S23" s="721">
        <f t="shared" si="0"/>
        <v>70.671992486419484</v>
      </c>
      <c r="T23" s="361">
        <f t="shared" si="11"/>
        <v>2691.2236429226464</v>
      </c>
      <c r="U23" s="322">
        <f>T23*'Solid Waste'!$D$9*'Solid Waste'!$F$9</f>
        <v>295.98364166343555</v>
      </c>
      <c r="V23" s="608">
        <f>'TRNS and HOUSING Constants'!AC48+'Commuter Vehicle Fleet'!$E$27+'Commuter Vehicle Fleet'!$E$28+'Commuter Vehicle Fleet'!$E$29</f>
        <v>21980.738713414234</v>
      </c>
      <c r="W23" s="724">
        <v>789.70768978790318</v>
      </c>
      <c r="X23" s="724">
        <f>'Cal Poly Air Travel'!$B$14</f>
        <v>682.02395249651761</v>
      </c>
      <c r="Y23" s="724">
        <f t="shared" si="1"/>
        <v>23452.470355698653</v>
      </c>
      <c r="Z23" s="358">
        <v>1022.6374999999999</v>
      </c>
      <c r="AA23" s="358">
        <f>Agriculture!$G$41</f>
        <v>19.661272243233689</v>
      </c>
      <c r="AB23" s="358">
        <v>70.673956031879982</v>
      </c>
      <c r="AC23" s="358">
        <v>231.40817301587998</v>
      </c>
      <c r="AD23" s="358">
        <f t="shared" si="2"/>
        <v>1344.3809012909935</v>
      </c>
      <c r="AE23" s="362">
        <v>4.45</v>
      </c>
      <c r="AF23" s="683">
        <f t="shared" si="12"/>
        <v>42576.618059212051</v>
      </c>
    </row>
    <row r="24" spans="1:32" x14ac:dyDescent="0.2">
      <c r="B24" s="319">
        <v>2034</v>
      </c>
      <c r="C24" s="363">
        <f>'Population Factors '!G24</f>
        <v>24630.75614638966</v>
      </c>
      <c r="D24" s="363">
        <f>'Population Factors '!Y24</f>
        <v>3429.9542022937344</v>
      </c>
      <c r="E24" s="363">
        <f>'Population Factors '!B24</f>
        <v>28060.710348683395</v>
      </c>
      <c r="F24" s="357">
        <f t="shared" si="3"/>
        <v>51534633.37324696</v>
      </c>
      <c r="G24" s="357">
        <f>F24/1000*'Energy Constants'!J48</f>
        <v>4174.3053032330035</v>
      </c>
      <c r="H24" s="357">
        <f t="shared" si="4"/>
        <v>2451837.9090785985</v>
      </c>
      <c r="I24" s="575">
        <f>H24*'Energy Constants'!H49</f>
        <v>13019.259297207356</v>
      </c>
      <c r="J24" s="358">
        <f t="shared" si="5"/>
        <v>14.628180820277418</v>
      </c>
      <c r="K24" s="358">
        <f t="shared" si="6"/>
        <v>17.384583284194104</v>
      </c>
      <c r="L24" s="357">
        <f t="shared" si="7"/>
        <v>13051.272061311827</v>
      </c>
      <c r="M24" s="359">
        <f t="shared" si="8"/>
        <v>95892.603508028202</v>
      </c>
      <c r="N24" s="600">
        <f t="shared" si="9"/>
        <v>297.70660257003186</v>
      </c>
      <c r="O24" s="360">
        <f>(N24*'Energy Constants'!J48)+'Water Use '!$H$19+'Water Use '!$H$20</f>
        <v>24.801820958357684</v>
      </c>
      <c r="P24" s="360">
        <f t="shared" si="10"/>
        <v>504948.26532598928</v>
      </c>
      <c r="Q24" s="721">
        <f t="shared" si="10"/>
        <v>513.0584267306707</v>
      </c>
      <c r="R24" s="360">
        <f>(Q24*'Energy Constants'!J48)</f>
        <v>41.557732565184331</v>
      </c>
      <c r="S24" s="721">
        <f t="shared" si="0"/>
        <v>66.359553523542019</v>
      </c>
      <c r="T24" s="361">
        <f t="shared" si="11"/>
        <v>2718.1358793518725</v>
      </c>
      <c r="U24" s="322">
        <f>T24*'Solid Waste'!$D$9*'Solid Waste'!$F$9</f>
        <v>298.94347808006984</v>
      </c>
      <c r="V24" s="608">
        <f>'TRNS and HOUSING Constants'!AC49+'Commuter Vehicle Fleet'!$E$27+'Commuter Vehicle Fleet'!$E$28+'Commuter Vehicle Fleet'!$E$29</f>
        <v>21791.542891566471</v>
      </c>
      <c r="W24" s="724">
        <v>789.70768978790318</v>
      </c>
      <c r="X24" s="724">
        <f>'Cal Poly Air Travel'!$B$14</f>
        <v>682.02395249651761</v>
      </c>
      <c r="Y24" s="724">
        <f t="shared" si="1"/>
        <v>23263.27453385089</v>
      </c>
      <c r="Z24" s="358">
        <v>1022.6374999999999</v>
      </c>
      <c r="AA24" s="358">
        <f>Agriculture!$G$41</f>
        <v>19.661272243233689</v>
      </c>
      <c r="AB24" s="358">
        <v>70.673956031879982</v>
      </c>
      <c r="AC24" s="358">
        <v>231.40817301587998</v>
      </c>
      <c r="AD24" s="358">
        <f t="shared" si="2"/>
        <v>1344.3809012909935</v>
      </c>
      <c r="AE24" s="362">
        <v>4.45</v>
      </c>
      <c r="AF24" s="683">
        <f t="shared" si="12"/>
        <v>42202.985831290323</v>
      </c>
    </row>
    <row r="25" spans="1:32" x14ac:dyDescent="0.2">
      <c r="B25" s="654">
        <v>2035</v>
      </c>
      <c r="C25" s="363">
        <f>'Population Factors '!G25</f>
        <v>24877.063707853558</v>
      </c>
      <c r="D25" s="363">
        <f>'Population Factors '!Y25</f>
        <v>3464.2537443166721</v>
      </c>
      <c r="E25" s="363">
        <f>'Population Factors '!B25</f>
        <v>28341.317452170231</v>
      </c>
      <c r="F25" s="357">
        <f t="shared" si="3"/>
        <v>51998445.073606186</v>
      </c>
      <c r="G25" s="357">
        <f>F25/1000*'Energy Constants'!J49</f>
        <v>3899.8833805204636</v>
      </c>
      <c r="H25" s="357">
        <f t="shared" si="4"/>
        <v>2458457.8714331109</v>
      </c>
      <c r="I25" s="575">
        <f>H25*'Energy Constants'!H50</f>
        <v>13054.411297309818</v>
      </c>
      <c r="J25" s="358">
        <f t="shared" si="5"/>
        <v>14.628180820277418</v>
      </c>
      <c r="K25" s="358">
        <f t="shared" si="6"/>
        <v>17.384583284194104</v>
      </c>
      <c r="L25" s="357">
        <f t="shared" si="7"/>
        <v>13086.424061414289</v>
      </c>
      <c r="M25" s="359">
        <f t="shared" si="8"/>
        <v>94933.677472947922</v>
      </c>
      <c r="N25" s="600">
        <f t="shared" si="9"/>
        <v>294.72953654433155</v>
      </c>
      <c r="O25" s="360">
        <f>(N25*'Energy Constants'!J49)+'Water Use '!$H$19+'Water Use '!$H$20</f>
        <v>22.792301391009968</v>
      </c>
      <c r="P25" s="360">
        <f t="shared" si="10"/>
        <v>504948.26532598928</v>
      </c>
      <c r="Q25" s="721">
        <f t="shared" si="10"/>
        <v>513.0584267306707</v>
      </c>
      <c r="R25" s="360">
        <f>(Q25*'Energy Constants'!J49)</f>
        <v>38.4793820048003</v>
      </c>
      <c r="S25" s="721">
        <f t="shared" si="0"/>
        <v>61.271683395810271</v>
      </c>
      <c r="T25" s="361">
        <f t="shared" si="11"/>
        <v>2745.3172381453915</v>
      </c>
      <c r="U25" s="322">
        <f>T25*'Solid Waste'!$D$9*'Solid Waste'!$F$9</f>
        <v>301.9329128608706</v>
      </c>
      <c r="V25" s="608">
        <f>'TRNS and HOUSING Constants'!AC50+'Commuter Vehicle Fleet'!$E$27+'Commuter Vehicle Fleet'!$E$28+'Commuter Vehicle Fleet'!$E$29</f>
        <v>21596.128726536725</v>
      </c>
      <c r="W25" s="724">
        <v>789.70768978790318</v>
      </c>
      <c r="X25" s="724">
        <f>'Cal Poly Air Travel'!$B$14</f>
        <v>682.02395249651761</v>
      </c>
      <c r="Y25" s="724">
        <f t="shared" si="1"/>
        <v>23067.860368821144</v>
      </c>
      <c r="Z25" s="358">
        <v>1022.6374999999999</v>
      </c>
      <c r="AA25" s="358">
        <f>Agriculture!$G$41</f>
        <v>19.661272243233689</v>
      </c>
      <c r="AB25" s="358">
        <v>70.673956031879982</v>
      </c>
      <c r="AC25" s="358">
        <v>231.40817301587998</v>
      </c>
      <c r="AD25" s="358">
        <f t="shared" si="2"/>
        <v>1344.3809012909935</v>
      </c>
      <c r="AE25" s="362">
        <v>4.45</v>
      </c>
      <c r="AF25" s="683">
        <f t="shared" si="12"/>
        <v>41766.203308303564</v>
      </c>
    </row>
    <row r="26" spans="1:32" x14ac:dyDescent="0.2">
      <c r="B26" s="319">
        <v>2036</v>
      </c>
      <c r="C26" s="363">
        <f>'Population Factors '!G26</f>
        <v>25000</v>
      </c>
      <c r="D26" s="363">
        <f>'Population Factors '!Y26</f>
        <v>3498.8962817598385</v>
      </c>
      <c r="E26" s="363">
        <f>'Population Factors '!B26</f>
        <v>28498.896281759837</v>
      </c>
      <c r="F26" s="357">
        <f t="shared" si="3"/>
        <v>52466431.079268642</v>
      </c>
      <c r="G26" s="357">
        <f>F26/1000*'Energy Constants'!J50</f>
        <v>3620.1837444695366</v>
      </c>
      <c r="H26" s="357">
        <f t="shared" si="4"/>
        <v>2465095.7076859805</v>
      </c>
      <c r="I26" s="575">
        <f>H26*'Energy Constants'!H51</f>
        <v>13089.658207812556</v>
      </c>
      <c r="J26" s="358">
        <f t="shared" si="5"/>
        <v>14.628180820277418</v>
      </c>
      <c r="K26" s="358">
        <f t="shared" si="6"/>
        <v>17.384583284194104</v>
      </c>
      <c r="L26" s="357">
        <f t="shared" si="7"/>
        <v>13121.670971917027</v>
      </c>
      <c r="M26" s="359">
        <f t="shared" si="8"/>
        <v>93984.340698218439</v>
      </c>
      <c r="N26" s="600">
        <f t="shared" si="9"/>
        <v>291.78224117888823</v>
      </c>
      <c r="O26" s="360">
        <f>(N26*'Energy Constants'!J50)+'Water Use '!$H$19+'Water Use '!$H$20</f>
        <v>20.82056079152839</v>
      </c>
      <c r="P26" s="360">
        <f t="shared" si="10"/>
        <v>504948.26532598928</v>
      </c>
      <c r="Q26" s="721">
        <f t="shared" si="10"/>
        <v>513.0584267306707</v>
      </c>
      <c r="R26" s="360">
        <f>(Q26*'Energy Constants'!J50)</f>
        <v>35.401031444416283</v>
      </c>
      <c r="S26" s="721">
        <f t="shared" si="0"/>
        <v>56.221592235944669</v>
      </c>
      <c r="T26" s="361">
        <f t="shared" si="11"/>
        <v>2760.581308983637</v>
      </c>
      <c r="U26" s="322">
        <f>T26*'Solid Waste'!$D$9*'Solid Waste'!$F$9</f>
        <v>303.61167162370833</v>
      </c>
      <c r="V26" s="608">
        <f>'TRNS and HOUSING Constants'!AC51+'Commuter Vehicle Fleet'!$E$27+'Commuter Vehicle Fleet'!$E$28+'Commuter Vehicle Fleet'!$E$29</f>
        <v>21317.334787979024</v>
      </c>
      <c r="W26" s="724">
        <v>789.70768978790318</v>
      </c>
      <c r="X26" s="724">
        <f>'Cal Poly Air Travel'!$B$14</f>
        <v>682.02395249651761</v>
      </c>
      <c r="Y26" s="724">
        <f t="shared" si="1"/>
        <v>22789.066430263443</v>
      </c>
      <c r="Z26" s="358">
        <v>1022.6374999999999</v>
      </c>
      <c r="AA26" s="358">
        <f>Agriculture!$G$41</f>
        <v>19.661272243233689</v>
      </c>
      <c r="AB26" s="358">
        <v>70.673956031879982</v>
      </c>
      <c r="AC26" s="358">
        <v>231.40817301587998</v>
      </c>
      <c r="AD26" s="358">
        <f t="shared" si="2"/>
        <v>1344.3809012909935</v>
      </c>
      <c r="AE26" s="362">
        <v>4.45</v>
      </c>
      <c r="AF26" s="683">
        <f t="shared" si="12"/>
        <v>41239.585311800649</v>
      </c>
    </row>
    <row r="27" spans="1:32" x14ac:dyDescent="0.2">
      <c r="B27" s="319">
        <v>2037</v>
      </c>
      <c r="C27" s="363">
        <f>'Population Factors '!G27</f>
        <v>25000</v>
      </c>
      <c r="D27" s="363">
        <f>'Population Factors '!Y27</f>
        <v>3533.8852445774364</v>
      </c>
      <c r="E27" s="363">
        <f>'Population Factors '!B27</f>
        <v>28533.885244577436</v>
      </c>
      <c r="F27" s="357">
        <f t="shared" si="3"/>
        <v>52938628.958982058</v>
      </c>
      <c r="G27" s="357">
        <f>F27/1000*'Energy Constants'!J51</f>
        <v>3335.1336244158697</v>
      </c>
      <c r="H27" s="357">
        <f t="shared" si="4"/>
        <v>2471751.4660967328</v>
      </c>
      <c r="I27" s="575">
        <f>H27*'Energy Constants'!H52</f>
        <v>13125.00028497365</v>
      </c>
      <c r="J27" s="358">
        <f t="shared" si="5"/>
        <v>14.628180820277418</v>
      </c>
      <c r="K27" s="358">
        <f t="shared" si="6"/>
        <v>17.384583284194104</v>
      </c>
      <c r="L27" s="357">
        <f t="shared" si="7"/>
        <v>13157.013049078121</v>
      </c>
      <c r="M27" s="359">
        <f t="shared" si="8"/>
        <v>93044.497291236257</v>
      </c>
      <c r="N27" s="600">
        <f t="shared" si="9"/>
        <v>288.86441876709932</v>
      </c>
      <c r="O27" s="360">
        <f>(N27*'Energy Constants'!J51)+'Water Use '!$H$19+'Water Use '!$H$20</f>
        <v>18.886044532512358</v>
      </c>
      <c r="P27" s="360">
        <f t="shared" si="10"/>
        <v>504948.26532598928</v>
      </c>
      <c r="Q27" s="721">
        <f t="shared" si="10"/>
        <v>513.0584267306707</v>
      </c>
      <c r="R27" s="360">
        <f>(Q27*'Energy Constants'!J51)</f>
        <v>32.322680884032252</v>
      </c>
      <c r="S27" s="721">
        <f t="shared" si="0"/>
        <v>51.20872541654461</v>
      </c>
      <c r="T27" s="361">
        <f t="shared" si="11"/>
        <v>2763.9705587222943</v>
      </c>
      <c r="U27" s="322">
        <f>T27*'Solid Waste'!$D$9*'Solid Waste'!$F$9</f>
        <v>303.98442491858697</v>
      </c>
      <c r="V27" s="608">
        <f>'TRNS and HOUSING Constants'!AC52+'Commuter Vehicle Fleet'!$E$27+'Commuter Vehicle Fleet'!$E$28+'Commuter Vehicle Fleet'!$E$29</f>
        <v>20959.912134116585</v>
      </c>
      <c r="W27" s="724">
        <v>789.70768978790318</v>
      </c>
      <c r="X27" s="724">
        <f>'Cal Poly Air Travel'!$B$14</f>
        <v>682.02395249651761</v>
      </c>
      <c r="Y27" s="724">
        <f t="shared" si="1"/>
        <v>22431.643776401004</v>
      </c>
      <c r="Z27" s="358">
        <v>1022.6374999999999</v>
      </c>
      <c r="AA27" s="358">
        <f>Agriculture!$G$41</f>
        <v>19.661272243233689</v>
      </c>
      <c r="AB27" s="358">
        <v>70.673956031879982</v>
      </c>
      <c r="AC27" s="358">
        <v>231.40817301587998</v>
      </c>
      <c r="AD27" s="358">
        <f t="shared" si="2"/>
        <v>1344.3809012909935</v>
      </c>
      <c r="AE27" s="362">
        <v>4.45</v>
      </c>
      <c r="AF27" s="683">
        <f t="shared" si="12"/>
        <v>40627.814501521119</v>
      </c>
    </row>
    <row r="28" spans="1:32" x14ac:dyDescent="0.2">
      <c r="B28" s="319">
        <v>2038</v>
      </c>
      <c r="C28" s="363">
        <f>'Population Factors '!G28</f>
        <v>25000</v>
      </c>
      <c r="D28" s="363">
        <f>'Population Factors '!Y28</f>
        <v>3569.2240970232115</v>
      </c>
      <c r="E28" s="363">
        <f>'Population Factors '!B28</f>
        <v>28569.224097023212</v>
      </c>
      <c r="F28" s="357">
        <f t="shared" si="3"/>
        <v>53415076.619612895</v>
      </c>
      <c r="G28" s="357">
        <f>F28/1000*'Energy Constants'!J52</f>
        <v>3044.6593673179354</v>
      </c>
      <c r="H28" s="357">
        <v>2478425.1950551937</v>
      </c>
      <c r="I28" s="575">
        <f>H28*'Energy Constants'!H53</f>
        <v>13160.437785743077</v>
      </c>
      <c r="J28" s="358">
        <f t="shared" si="5"/>
        <v>14.628180820277418</v>
      </c>
      <c r="K28" s="358">
        <f t="shared" si="6"/>
        <v>17.384583284194104</v>
      </c>
      <c r="L28" s="357">
        <f t="shared" si="7"/>
        <v>13192.450549847548</v>
      </c>
      <c r="M28" s="359">
        <f t="shared" si="8"/>
        <v>92114.052318323898</v>
      </c>
      <c r="N28" s="600">
        <f t="shared" si="9"/>
        <v>285.97577457942833</v>
      </c>
      <c r="O28" s="360">
        <f>(N28*'Energy Constants'!J52)+'Water Use '!$H$19+'Water Use '!$H$20</f>
        <v>16.988205301212517</v>
      </c>
      <c r="P28" s="360">
        <f t="shared" si="10"/>
        <v>504948.26532598928</v>
      </c>
      <c r="Q28" s="721">
        <f t="shared" si="10"/>
        <v>513.0584267306707</v>
      </c>
      <c r="R28" s="360">
        <f>(Q28*'Energy Constants'!J52)</f>
        <v>29.244330323648231</v>
      </c>
      <c r="S28" s="721">
        <f t="shared" si="0"/>
        <v>46.232535624860745</v>
      </c>
      <c r="T28" s="361">
        <f t="shared" si="11"/>
        <v>2767.3937009583387</v>
      </c>
      <c r="U28" s="322">
        <f>T28*'Solid Waste'!$D$9*'Solid Waste'!$F$9</f>
        <v>304.3609057464144</v>
      </c>
      <c r="V28" s="608">
        <f>'TRNS and HOUSING Constants'!AC53+'Commuter Vehicle Fleet'!$E$27+'Commuter Vehicle Fleet'!$E$28+'Commuter Vehicle Fleet'!$E$29</f>
        <v>20593.215493390289</v>
      </c>
      <c r="W28" s="724">
        <v>789.70768978790318</v>
      </c>
      <c r="X28" s="724">
        <f>'Cal Poly Air Travel'!$B$14</f>
        <v>682.02395249651761</v>
      </c>
      <c r="Y28" s="724">
        <f t="shared" si="1"/>
        <v>22064.947135674709</v>
      </c>
      <c r="Z28" s="358">
        <v>1022.6374999999999</v>
      </c>
      <c r="AA28" s="358">
        <f>Agriculture!$G$41</f>
        <v>19.661272243233689</v>
      </c>
      <c r="AB28" s="358">
        <v>70.673956031879982</v>
      </c>
      <c r="AC28" s="358">
        <v>231.40817301587998</v>
      </c>
      <c r="AD28" s="358">
        <f t="shared" si="2"/>
        <v>1344.3809012909935</v>
      </c>
      <c r="AE28" s="362">
        <v>4.45</v>
      </c>
      <c r="AF28" s="683">
        <f t="shared" si="12"/>
        <v>40001.481395502458</v>
      </c>
    </row>
    <row r="29" spans="1:32" x14ac:dyDescent="0.2">
      <c r="B29" s="319">
        <v>2039</v>
      </c>
      <c r="C29" s="363">
        <f>'Population Factors '!G29</f>
        <v>25000</v>
      </c>
      <c r="D29" s="363">
        <f>'Population Factors '!Y29</f>
        <v>3604.9163379934434</v>
      </c>
      <c r="E29" s="363">
        <f>'Population Factors '!B29</f>
        <v>28604.916337993443</v>
      </c>
      <c r="F29" s="357">
        <f>F28</f>
        <v>53415076.619612895</v>
      </c>
      <c r="G29" s="357">
        <f>F29/1000*'Energy Constants'!J53</f>
        <v>2724.1689076002576</v>
      </c>
      <c r="H29" s="357">
        <v>2478425.1950551937</v>
      </c>
      <c r="I29" s="575">
        <f>H29*'Energy Constants'!H54</f>
        <v>13160.437785743077</v>
      </c>
      <c r="J29" s="358">
        <f t="shared" si="5"/>
        <v>14.628180820277418</v>
      </c>
      <c r="K29" s="358">
        <f t="shared" si="6"/>
        <v>17.384583284194104</v>
      </c>
      <c r="L29" s="357">
        <f t="shared" si="7"/>
        <v>13192.450549847548</v>
      </c>
      <c r="M29" s="359">
        <f t="shared" si="8"/>
        <v>91192.911795140666</v>
      </c>
      <c r="N29" s="600">
        <f t="shared" si="9"/>
        <v>283.11601683363409</v>
      </c>
      <c r="O29" s="360">
        <f>(N29*'Energy Constants'!J53)+'Water Use '!$H$19+'Water Use '!$H$20</f>
        <v>15.126503008700439</v>
      </c>
      <c r="P29" s="360">
        <f t="shared" si="10"/>
        <v>504948.26532598928</v>
      </c>
      <c r="Q29" s="721">
        <f t="shared" si="10"/>
        <v>513.0584267306707</v>
      </c>
      <c r="R29" s="360">
        <f>(Q29*'Energy Constants'!J53)</f>
        <v>26.165979763264204</v>
      </c>
      <c r="S29" s="721">
        <f t="shared" si="0"/>
        <v>41.292482771964643</v>
      </c>
      <c r="T29" s="361">
        <f t="shared" si="11"/>
        <v>2770.8510746167435</v>
      </c>
      <c r="U29" s="322">
        <f>T29*'Solid Waste'!$D$9*'Solid Waste'!$F$9</f>
        <v>304.74115138252012</v>
      </c>
      <c r="V29" s="608">
        <f>'TRNS and HOUSING Constants'!AC54+'Commuter Vehicle Fleet'!$E$27+'Commuter Vehicle Fleet'!$E$28+'Commuter Vehicle Fleet'!$E$29</f>
        <v>20217.698322031498</v>
      </c>
      <c r="W29" s="724">
        <v>789.70768978790318</v>
      </c>
      <c r="X29" s="724">
        <f>'Cal Poly Air Travel'!$B$14</f>
        <v>682.02395249651761</v>
      </c>
      <c r="Y29" s="724">
        <f t="shared" si="1"/>
        <v>21689.429964315917</v>
      </c>
      <c r="Z29" s="358">
        <v>1022.6374999999999</v>
      </c>
      <c r="AA29" s="358">
        <f>Agriculture!$G$41</f>
        <v>19.661272243233689</v>
      </c>
      <c r="AB29" s="358">
        <v>70.673956031879982</v>
      </c>
      <c r="AC29" s="358">
        <v>231.40817301587998</v>
      </c>
      <c r="AD29" s="358">
        <f t="shared" si="2"/>
        <v>1344.3809012909935</v>
      </c>
      <c r="AE29" s="362">
        <v>4.45</v>
      </c>
      <c r="AF29" s="683">
        <f t="shared" si="12"/>
        <v>39300.913957209195</v>
      </c>
    </row>
    <row r="30" spans="1:32" x14ac:dyDescent="0.2">
      <c r="B30" s="654">
        <v>2040</v>
      </c>
      <c r="C30" s="363">
        <f>'Population Factors '!G30</f>
        <v>25000</v>
      </c>
      <c r="D30" s="363">
        <f>'Population Factors '!Y30</f>
        <v>3640.9655013733782</v>
      </c>
      <c r="E30" s="363">
        <f>'Population Factors '!B30</f>
        <v>28640.965501373379</v>
      </c>
      <c r="F30" s="357">
        <f t="shared" ref="F30:F40" si="13">F29</f>
        <v>53415076.619612895</v>
      </c>
      <c r="G30" s="357">
        <f>F30/1000*'Energy Constants'!J54</f>
        <v>2403.6784478825803</v>
      </c>
      <c r="H30" s="357">
        <v>2478425.1950551937</v>
      </c>
      <c r="I30" s="575">
        <f>H30*'Energy Constants'!H55</f>
        <v>13160.437785743077</v>
      </c>
      <c r="J30" s="358">
        <f t="shared" si="5"/>
        <v>14.628180820277418</v>
      </c>
      <c r="K30" s="358">
        <f t="shared" si="6"/>
        <v>17.384583284194104</v>
      </c>
      <c r="L30" s="357">
        <f t="shared" si="7"/>
        <v>13192.450549847548</v>
      </c>
      <c r="M30" s="359">
        <f t="shared" si="8"/>
        <v>90280.982677189255</v>
      </c>
      <c r="N30" s="600">
        <f t="shared" si="9"/>
        <v>280.28485666529775</v>
      </c>
      <c r="O30" s="360">
        <f>(N30*'Energy Constants'!J54)+'Water Use '!$H$19+'Water Use '!$H$20</f>
        <v>13.300404700123499</v>
      </c>
      <c r="P30" s="360">
        <f t="shared" si="10"/>
        <v>504948.26532598928</v>
      </c>
      <c r="Q30" s="721">
        <f t="shared" si="10"/>
        <v>513.0584267306707</v>
      </c>
      <c r="R30" s="360">
        <f>(Q30*'Energy Constants'!J54)</f>
        <v>23.08762920288018</v>
      </c>
      <c r="S30" s="721">
        <f t="shared" si="0"/>
        <v>36.388033903003681</v>
      </c>
      <c r="T30" s="361">
        <f t="shared" si="11"/>
        <v>2774.343022011732</v>
      </c>
      <c r="U30" s="322">
        <f>T30*'Solid Waste'!$D$9*'Solid Waste'!$F$9</f>
        <v>305.12519947498686</v>
      </c>
      <c r="V30" s="608">
        <f>'TRNS and HOUSING Constants'!AC55+'Commuter Vehicle Fleet'!$E$27+'Commuter Vehicle Fleet'!$E$28+'Commuter Vehicle Fleet'!$E$29</f>
        <v>19840.71475485179</v>
      </c>
      <c r="W30" s="724">
        <v>789.70768978790318</v>
      </c>
      <c r="X30" s="724">
        <f>'Cal Poly Air Travel'!$B$14</f>
        <v>682.02395249651761</v>
      </c>
      <c r="Y30" s="724">
        <f t="shared" si="1"/>
        <v>21312.446397136209</v>
      </c>
      <c r="Z30" s="358">
        <v>1022.6374999999999</v>
      </c>
      <c r="AA30" s="358">
        <f>Agriculture!$G$41</f>
        <v>19.661272243233689</v>
      </c>
      <c r="AB30" s="358">
        <v>70.673956031879982</v>
      </c>
      <c r="AC30" s="358">
        <v>231.40817301587998</v>
      </c>
      <c r="AD30" s="358">
        <f t="shared" si="2"/>
        <v>1344.3809012909935</v>
      </c>
      <c r="AE30" s="362">
        <v>4.45</v>
      </c>
      <c r="AF30" s="683">
        <f t="shared" si="12"/>
        <v>38598.919529535313</v>
      </c>
    </row>
    <row r="31" spans="1:32" x14ac:dyDescent="0.2">
      <c r="A31" s="650" t="s">
        <v>667</v>
      </c>
      <c r="B31" s="319">
        <v>2041</v>
      </c>
      <c r="C31" s="363">
        <f>'Population Factors '!G31</f>
        <v>25000</v>
      </c>
      <c r="D31" s="363">
        <f>'Population Factors '!Y31</f>
        <v>3677.3751563871124</v>
      </c>
      <c r="E31" s="363">
        <f>'Population Factors '!B31</f>
        <v>28677.375156387112</v>
      </c>
      <c r="F31" s="357">
        <f t="shared" si="13"/>
        <v>53415076.619612895</v>
      </c>
      <c r="G31" s="357">
        <f>F31/1000*'Energy Constants'!J55</f>
        <v>2083.1879881649029</v>
      </c>
      <c r="H31" s="357">
        <v>2478425.1950551937</v>
      </c>
      <c r="I31" s="575">
        <f>H31*'Energy Constants'!H56</f>
        <v>13160.437785743077</v>
      </c>
      <c r="J31" s="358">
        <f t="shared" si="5"/>
        <v>14.628180820277418</v>
      </c>
      <c r="K31" s="358">
        <f t="shared" si="6"/>
        <v>17.384583284194104</v>
      </c>
      <c r="L31" s="357">
        <f t="shared" si="7"/>
        <v>13192.450549847548</v>
      </c>
      <c r="M31" s="359">
        <f t="shared" si="8"/>
        <v>89378.172850417366</v>
      </c>
      <c r="N31" s="600">
        <f t="shared" si="9"/>
        <v>277.48200809864477</v>
      </c>
      <c r="O31" s="360">
        <f>(N31*'Energy Constants'!J55)+'Water Use '!$H$19+'Water Use '!$H$20</f>
        <v>11.509384466032246</v>
      </c>
      <c r="P31" s="360">
        <f t="shared" si="10"/>
        <v>504948.26532598928</v>
      </c>
      <c r="Q31" s="721">
        <f t="shared" si="10"/>
        <v>513.0584267306707</v>
      </c>
      <c r="R31" s="360">
        <f>(Q31*'Energy Constants'!J55)</f>
        <v>20.009278642496156</v>
      </c>
      <c r="S31" s="721">
        <f t="shared" si="0"/>
        <v>31.518663108528401</v>
      </c>
      <c r="T31" s="361">
        <f t="shared" si="11"/>
        <v>2777.8698888806707</v>
      </c>
      <c r="U31" s="322">
        <f>T31*'Solid Waste'!$D$9*'Solid Waste'!$F$9</f>
        <v>305.51308804837834</v>
      </c>
      <c r="V31" s="608">
        <f>'TRNS and HOUSING Constants'!AC56+'Commuter Vehicle Fleet'!$E$27+'Commuter Vehicle Fleet'!$E$28+'Commuter Vehicle Fleet'!$E$29</f>
        <v>19462.240501947046</v>
      </c>
      <c r="W31" s="724">
        <v>789.70768978790318</v>
      </c>
      <c r="X31" s="724">
        <f>'Cal Poly Air Travel'!$B$14</f>
        <v>682.02395249651761</v>
      </c>
      <c r="Y31" s="724">
        <f t="shared" si="1"/>
        <v>20933.972144231466</v>
      </c>
      <c r="Z31" s="358">
        <v>1022.6374999999999</v>
      </c>
      <c r="AA31" s="358">
        <f>Agriculture!$G$41</f>
        <v>19.661272243233689</v>
      </c>
      <c r="AB31" s="358">
        <v>70.673956031879982</v>
      </c>
      <c r="AC31" s="358">
        <v>231.40817301587998</v>
      </c>
      <c r="AD31" s="358">
        <f t="shared" si="2"/>
        <v>1344.3809012909935</v>
      </c>
      <c r="AE31" s="362">
        <v>4.45</v>
      </c>
      <c r="AF31" s="683">
        <f t="shared" si="12"/>
        <v>37895.473334691815</v>
      </c>
    </row>
    <row r="32" spans="1:32" ht="15.75" customHeight="1" x14ac:dyDescent="0.2">
      <c r="A32" s="753" t="s">
        <v>668</v>
      </c>
      <c r="B32" s="319">
        <v>2042</v>
      </c>
      <c r="C32" s="363">
        <f>'Population Factors '!G32</f>
        <v>25000</v>
      </c>
      <c r="D32" s="363">
        <f>'Population Factors '!Y32</f>
        <v>3714.1489079509829</v>
      </c>
      <c r="E32" s="363">
        <f>'Population Factors '!B32</f>
        <v>28714.148907950985</v>
      </c>
      <c r="F32" s="357">
        <f t="shared" si="13"/>
        <v>53415076.619612895</v>
      </c>
      <c r="G32" s="357">
        <f>F32/1000*'Energy Constants'!J56</f>
        <v>2083.1879881649029</v>
      </c>
      <c r="H32" s="357">
        <v>2478425.1950551937</v>
      </c>
      <c r="I32" s="575">
        <f>H32*'Energy Constants'!H57</f>
        <v>13160.437785743077</v>
      </c>
      <c r="J32" s="358">
        <f t="shared" si="5"/>
        <v>14.628180820277418</v>
      </c>
      <c r="K32" s="358">
        <f t="shared" si="6"/>
        <v>17.384583284194104</v>
      </c>
      <c r="L32" s="357">
        <f t="shared" si="7"/>
        <v>13192.450549847548</v>
      </c>
      <c r="M32" s="359">
        <f t="shared" si="8"/>
        <v>88484.391121913199</v>
      </c>
      <c r="N32" s="600">
        <f t="shared" si="9"/>
        <v>274.70718801765832</v>
      </c>
      <c r="O32" s="360">
        <f>(N32*'Energy Constants'!J56)+'Water Use '!$H$19+'Water Use '!$H$20</f>
        <v>11.401166482873776</v>
      </c>
      <c r="P32" s="360">
        <f t="shared" si="10"/>
        <v>504948.26532598928</v>
      </c>
      <c r="Q32" s="721">
        <f t="shared" si="10"/>
        <v>513.0584267306707</v>
      </c>
      <c r="R32" s="360">
        <f>(Q32*'Energy Constants'!J56)</f>
        <v>20.009278642496156</v>
      </c>
      <c r="S32" s="721">
        <f t="shared" si="0"/>
        <v>31.410445125369932</v>
      </c>
      <c r="T32" s="361">
        <f t="shared" si="11"/>
        <v>2781.4320244182991</v>
      </c>
      <c r="U32" s="322">
        <f>T32*'Solid Waste'!$D$9*'Solid Waste'!$F$9</f>
        <v>305.90485550750373</v>
      </c>
      <c r="V32" s="608">
        <f>'TRNS and HOUSING Constants'!AC57+'Commuter Vehicle Fleet'!$E$27+'Commuter Vehicle Fleet'!$E$28+'Commuter Vehicle Fleet'!$E$29</f>
        <v>19082.250934254651</v>
      </c>
      <c r="W32" s="724">
        <v>789.70768978790318</v>
      </c>
      <c r="X32" s="724">
        <f>'Cal Poly Air Travel'!$B$14</f>
        <v>682.02395249651761</v>
      </c>
      <c r="Y32" s="724">
        <f t="shared" si="1"/>
        <v>20553.982576539071</v>
      </c>
      <c r="Z32" s="358">
        <v>1022.6374999999999</v>
      </c>
      <c r="AA32" s="358">
        <f>Agriculture!$G$41</f>
        <v>19.661272243233689</v>
      </c>
      <c r="AB32" s="358">
        <v>70.673956031879982</v>
      </c>
      <c r="AC32" s="358">
        <v>231.40817301587998</v>
      </c>
      <c r="AD32" s="358">
        <f t="shared" si="2"/>
        <v>1344.3809012909935</v>
      </c>
      <c r="AE32" s="362">
        <v>4.45</v>
      </c>
      <c r="AF32" s="683">
        <f t="shared" si="12"/>
        <v>37515.767316475387</v>
      </c>
    </row>
    <row r="33" spans="1:32" x14ac:dyDescent="0.2">
      <c r="A33" s="753"/>
      <c r="B33" s="319">
        <v>2043</v>
      </c>
      <c r="C33" s="363">
        <f>'Population Factors '!G33</f>
        <v>25000</v>
      </c>
      <c r="D33" s="363">
        <f>'Population Factors '!Y33</f>
        <v>3751.2903970304933</v>
      </c>
      <c r="E33" s="363">
        <f>'Population Factors '!B33</f>
        <v>28751.290397030494</v>
      </c>
      <c r="F33" s="357">
        <f t="shared" si="13"/>
        <v>53415076.619612895</v>
      </c>
      <c r="G33" s="357">
        <f>F33/1000*'Energy Constants'!J57</f>
        <v>2083.1879881649029</v>
      </c>
      <c r="H33" s="357">
        <v>2478425.1950551937</v>
      </c>
      <c r="I33" s="575">
        <f>H33*'Energy Constants'!H58</f>
        <v>13160.437785743077</v>
      </c>
      <c r="J33" s="358">
        <f t="shared" si="5"/>
        <v>14.628180820277418</v>
      </c>
      <c r="K33" s="358">
        <f t="shared" si="6"/>
        <v>17.384583284194104</v>
      </c>
      <c r="L33" s="357">
        <f t="shared" si="7"/>
        <v>13192.450549847548</v>
      </c>
      <c r="M33" s="359">
        <f t="shared" si="8"/>
        <v>87599.547210694072</v>
      </c>
      <c r="N33" s="600">
        <f t="shared" si="9"/>
        <v>271.96011613748175</v>
      </c>
      <c r="O33" s="360">
        <f>(N33*'Energy Constants'!J57)+'Water Use '!$H$19+'Water Use '!$H$20</f>
        <v>11.294030679546889</v>
      </c>
      <c r="P33" s="360">
        <f t="shared" si="10"/>
        <v>504948.26532598928</v>
      </c>
      <c r="Q33" s="721">
        <f t="shared" si="10"/>
        <v>513.0584267306707</v>
      </c>
      <c r="R33" s="360">
        <f>(Q33*'Energy Constants'!J57)</f>
        <v>20.009278642496156</v>
      </c>
      <c r="S33" s="721">
        <f t="shared" si="0"/>
        <v>31.303309322043045</v>
      </c>
      <c r="T33" s="361">
        <f t="shared" si="11"/>
        <v>2785.0297813113029</v>
      </c>
      <c r="U33" s="322">
        <f>T33*'Solid Waste'!$D$9*'Solid Waste'!$F$9</f>
        <v>306.30054064122027</v>
      </c>
      <c r="V33" s="608">
        <f>'TRNS and HOUSING Constants'!AC58+'Commuter Vehicle Fleet'!$E$27+'Commuter Vehicle Fleet'!$E$28+'Commuter Vehicle Fleet'!$E$29</f>
        <v>18700.721079199284</v>
      </c>
      <c r="W33" s="724">
        <v>789.70768978790318</v>
      </c>
      <c r="X33" s="724">
        <f>'Cal Poly Air Travel'!$B$14</f>
        <v>682.02395249651761</v>
      </c>
      <c r="Y33" s="724">
        <f t="shared" si="1"/>
        <v>20172.452721483703</v>
      </c>
      <c r="Z33" s="358">
        <v>1022.6374999999999</v>
      </c>
      <c r="AA33" s="358">
        <f>Agriculture!$G$41</f>
        <v>19.661272243233689</v>
      </c>
      <c r="AB33" s="358">
        <v>70.673956031879982</v>
      </c>
      <c r="AC33" s="358">
        <v>231.40817301587998</v>
      </c>
      <c r="AD33" s="358">
        <f t="shared" si="2"/>
        <v>1344.3809012909935</v>
      </c>
      <c r="AE33" s="362">
        <v>4.45</v>
      </c>
      <c r="AF33" s="683">
        <f t="shared" si="12"/>
        <v>37134.526010750407</v>
      </c>
    </row>
    <row r="34" spans="1:32" x14ac:dyDescent="0.2">
      <c r="A34" s="753"/>
      <c r="B34" s="319">
        <v>2044</v>
      </c>
      <c r="C34" s="363">
        <f>'Population Factors '!G34</f>
        <v>25000</v>
      </c>
      <c r="D34" s="363">
        <f>'Population Factors '!Y34</f>
        <v>3788.803301000798</v>
      </c>
      <c r="E34" s="363">
        <f>'Population Factors '!B34</f>
        <v>28788.803301000797</v>
      </c>
      <c r="F34" s="357">
        <f t="shared" si="13"/>
        <v>53415076.619612895</v>
      </c>
      <c r="G34" s="357">
        <f>F34/1000*'Energy Constants'!J58</f>
        <v>2083.1879881649029</v>
      </c>
      <c r="H34" s="357">
        <v>2478425.1950551937</v>
      </c>
      <c r="I34" s="575">
        <f>H34*'Energy Constants'!H59</f>
        <v>13160.437785743077</v>
      </c>
      <c r="J34" s="358">
        <f t="shared" si="5"/>
        <v>14.628180820277418</v>
      </c>
      <c r="K34" s="358">
        <f t="shared" si="6"/>
        <v>17.384583284194104</v>
      </c>
      <c r="L34" s="357">
        <f t="shared" si="7"/>
        <v>13192.450549847548</v>
      </c>
      <c r="M34" s="359">
        <f t="shared" si="8"/>
        <v>86723.551738587135</v>
      </c>
      <c r="N34" s="600">
        <f t="shared" si="9"/>
        <v>269.24051497610697</v>
      </c>
      <c r="O34" s="360">
        <f>(N34*'Energy Constants'!J58)+'Water Use '!$H$19+'Water Use '!$H$20</f>
        <v>11.187966234253272</v>
      </c>
      <c r="P34" s="360">
        <f t="shared" si="10"/>
        <v>504948.26532598928</v>
      </c>
      <c r="Q34" s="721">
        <f t="shared" si="10"/>
        <v>513.0584267306707</v>
      </c>
      <c r="R34" s="360">
        <f>(Q34*'Energy Constants'!J58)</f>
        <v>20.009278642496156</v>
      </c>
      <c r="S34" s="721">
        <f t="shared" si="0"/>
        <v>31.19724487674943</v>
      </c>
      <c r="T34" s="361">
        <f t="shared" si="11"/>
        <v>2788.6635157732371</v>
      </c>
      <c r="U34" s="322">
        <f>T34*'Solid Waste'!$D$9*'Solid Waste'!$F$9</f>
        <v>306.70018262627406</v>
      </c>
      <c r="V34" s="608">
        <f>'TRNS and HOUSING Constants'!AC59+'Commuter Vehicle Fleet'!$E$27+'Commuter Vehicle Fleet'!$E$28+'Commuter Vehicle Fleet'!$E$29</f>
        <v>18317.625616285612</v>
      </c>
      <c r="W34" s="724">
        <v>789.70768978790318</v>
      </c>
      <c r="X34" s="724">
        <f>'Cal Poly Air Travel'!$B$14</f>
        <v>682.02395249651761</v>
      </c>
      <c r="Y34" s="724">
        <f t="shared" si="1"/>
        <v>19789.357258570031</v>
      </c>
      <c r="Z34" s="358">
        <v>1022.6374999999999</v>
      </c>
      <c r="AA34" s="358">
        <f>Agriculture!$G$41</f>
        <v>19.661272243233689</v>
      </c>
      <c r="AB34" s="358">
        <v>70.673956031879982</v>
      </c>
      <c r="AC34" s="358">
        <v>231.40817301587998</v>
      </c>
      <c r="AD34" s="358">
        <f t="shared" si="2"/>
        <v>1344.3809012909935</v>
      </c>
      <c r="AE34" s="362">
        <v>4.45</v>
      </c>
      <c r="AF34" s="683">
        <f t="shared" si="12"/>
        <v>36751.724125376495</v>
      </c>
    </row>
    <row r="35" spans="1:32" x14ac:dyDescent="0.2">
      <c r="A35" s="753"/>
      <c r="B35" s="654">
        <v>2045</v>
      </c>
      <c r="C35" s="363">
        <f>'Population Factors '!G35</f>
        <v>25000</v>
      </c>
      <c r="D35" s="363">
        <f>'Population Factors '!Y35</f>
        <v>3826.6913340108058</v>
      </c>
      <c r="E35" s="363">
        <f>'Population Factors '!B35</f>
        <v>28826.691334010808</v>
      </c>
      <c r="F35" s="357">
        <f t="shared" si="13"/>
        <v>53415076.619612895</v>
      </c>
      <c r="G35" s="357">
        <f>F35/1000*'Energy Constants'!J59</f>
        <v>2083.1879881649029</v>
      </c>
      <c r="H35" s="357">
        <v>2478425.1950551937</v>
      </c>
      <c r="I35" s="575">
        <f>H35*'Energy Constants'!H60</f>
        <v>13160.437785743077</v>
      </c>
      <c r="J35" s="358">
        <f t="shared" si="5"/>
        <v>14.628180820277418</v>
      </c>
      <c r="K35" s="358">
        <f t="shared" si="6"/>
        <v>17.384583284194104</v>
      </c>
      <c r="L35" s="357">
        <f t="shared" si="7"/>
        <v>13192.450549847548</v>
      </c>
      <c r="M35" s="359">
        <f t="shared" si="8"/>
        <v>85856.316221201268</v>
      </c>
      <c r="N35" s="600">
        <f t="shared" si="9"/>
        <v>266.54810982634592</v>
      </c>
      <c r="O35" s="360">
        <f>(N35*'Energy Constants'!J59)+'Water Use '!$H$19+'Water Use '!$H$20</f>
        <v>11.082962433412591</v>
      </c>
      <c r="P35" s="360">
        <f t="shared" si="10"/>
        <v>504948.26532598928</v>
      </c>
      <c r="Q35" s="721">
        <f t="shared" si="10"/>
        <v>513.0584267306707</v>
      </c>
      <c r="R35" s="360">
        <f>(Q35*'Energy Constants'!J59)</f>
        <v>20.009278642496156</v>
      </c>
      <c r="S35" s="721">
        <f t="shared" si="0"/>
        <v>31.092241075908746</v>
      </c>
      <c r="T35" s="361">
        <f t="shared" si="11"/>
        <v>2792.3335875797911</v>
      </c>
      <c r="U35" s="322">
        <f>T35*'Solid Waste'!$D$9*'Solid Waste'!$F$9</f>
        <v>307.10382103117837</v>
      </c>
      <c r="V35" s="608">
        <f>'TRNS and HOUSING Constants'!AC60+'Commuter Vehicle Fleet'!$E$27+'Commuter Vehicle Fleet'!$E$28+'Commuter Vehicle Fleet'!$E$29</f>
        <v>17932.93887263714</v>
      </c>
      <c r="W35" s="724">
        <v>789.70768978790318</v>
      </c>
      <c r="X35" s="724">
        <f>'Cal Poly Air Travel'!$B$14</f>
        <v>682.02395249651761</v>
      </c>
      <c r="Y35" s="724">
        <f t="shared" si="1"/>
        <v>19404.67051492156</v>
      </c>
      <c r="Z35" s="358">
        <v>1022.6374999999999</v>
      </c>
      <c r="AA35" s="358">
        <f>Agriculture!$G$41</f>
        <v>19.661272243233689</v>
      </c>
      <c r="AB35" s="358">
        <v>70.673956031879982</v>
      </c>
      <c r="AC35" s="358">
        <v>231.40817301587998</v>
      </c>
      <c r="AD35" s="358">
        <f t="shared" si="2"/>
        <v>1344.3809012909935</v>
      </c>
      <c r="AE35" s="362">
        <v>4.45</v>
      </c>
      <c r="AF35" s="683">
        <f t="shared" si="12"/>
        <v>36367.33601633209</v>
      </c>
    </row>
    <row r="36" spans="1:32" x14ac:dyDescent="0.2">
      <c r="A36" s="753"/>
      <c r="B36" s="319">
        <v>2046</v>
      </c>
      <c r="C36" s="363">
        <f>'Population Factors '!G36</f>
        <v>25000</v>
      </c>
      <c r="D36" s="363">
        <f>'Population Factors '!Y36</f>
        <v>3864.9582473509136</v>
      </c>
      <c r="E36" s="363">
        <f>'Population Factors '!B36</f>
        <v>28864.958247350914</v>
      </c>
      <c r="F36" s="357">
        <f t="shared" si="13"/>
        <v>53415076.619612895</v>
      </c>
      <c r="G36" s="357">
        <f>F36/1000*'Energy Constants'!J60</f>
        <v>2083.1879881649029</v>
      </c>
      <c r="H36" s="357">
        <v>2478425.1950551937</v>
      </c>
      <c r="I36" s="575">
        <f>H36*'Energy Constants'!H61</f>
        <v>13160.437785743077</v>
      </c>
      <c r="J36" s="358">
        <f t="shared" si="5"/>
        <v>14.628180820277418</v>
      </c>
      <c r="K36" s="358">
        <f t="shared" si="6"/>
        <v>17.384583284194104</v>
      </c>
      <c r="L36" s="357">
        <f t="shared" si="7"/>
        <v>13192.450549847548</v>
      </c>
      <c r="M36" s="359">
        <f t="shared" si="8"/>
        <v>84997.753058989256</v>
      </c>
      <c r="N36" s="600">
        <f t="shared" si="9"/>
        <v>263.88262872808247</v>
      </c>
      <c r="O36" s="360">
        <f>(N36*'Energy Constants'!J60)+'Water Use '!$H$19+'Water Use '!$H$20</f>
        <v>10.979008670580317</v>
      </c>
      <c r="P36" s="360">
        <f t="shared" si="10"/>
        <v>504948.26532598928</v>
      </c>
      <c r="Q36" s="721">
        <f t="shared" si="10"/>
        <v>513.0584267306707</v>
      </c>
      <c r="R36" s="360">
        <f>(Q36*'Energy Constants'!J60)</f>
        <v>20.009278642496156</v>
      </c>
      <c r="S36" s="721">
        <f t="shared" si="0"/>
        <v>30.988287313076473</v>
      </c>
      <c r="T36" s="361">
        <f t="shared" si="11"/>
        <v>2796.04036010441</v>
      </c>
      <c r="U36" s="322">
        <f>T36*'Solid Waste'!$D$9*'Solid Waste'!$F$9</f>
        <v>307.51149582013164</v>
      </c>
      <c r="V36" s="608">
        <f>'TRNS and HOUSING Constants'!AC61+'Commuter Vehicle Fleet'!$E$27+'Commuter Vehicle Fleet'!$E$28+'Commuter Vehicle Fleet'!$E$29</f>
        <v>17546.634818480612</v>
      </c>
      <c r="W36" s="724">
        <v>789.70768978790318</v>
      </c>
      <c r="X36" s="724">
        <f>'Cal Poly Air Travel'!$B$14</f>
        <v>682.02395249651761</v>
      </c>
      <c r="Y36" s="724">
        <f t="shared" si="1"/>
        <v>19018.366460765032</v>
      </c>
      <c r="Z36" s="358">
        <v>1022.6374999999999</v>
      </c>
      <c r="AA36" s="358">
        <f>Agriculture!$G$41</f>
        <v>19.661272243233689</v>
      </c>
      <c r="AB36" s="358">
        <v>70.673956031879982</v>
      </c>
      <c r="AC36" s="358">
        <v>231.40817301587998</v>
      </c>
      <c r="AD36" s="358">
        <f t="shared" si="2"/>
        <v>1344.3809012909935</v>
      </c>
      <c r="AE36" s="362">
        <v>4.45</v>
      </c>
      <c r="AF36" s="683">
        <f t="shared" si="12"/>
        <v>35981.33568320168</v>
      </c>
    </row>
    <row r="37" spans="1:32" x14ac:dyDescent="0.2">
      <c r="A37" s="753"/>
      <c r="B37" s="319">
        <v>2047</v>
      </c>
      <c r="C37" s="363">
        <f>'Population Factors '!G37</f>
        <v>25000</v>
      </c>
      <c r="D37" s="363">
        <f>'Population Factors '!Y37</f>
        <v>3903.6078298244233</v>
      </c>
      <c r="E37" s="363">
        <f>'Population Factors '!B37</f>
        <v>28903.607829824425</v>
      </c>
      <c r="F37" s="357">
        <f t="shared" si="13"/>
        <v>53415076.619612895</v>
      </c>
      <c r="G37" s="357">
        <f>F37/1000*'Energy Constants'!J61</f>
        <v>2083.1879881649029</v>
      </c>
      <c r="H37" s="357">
        <v>2478425.1950551937</v>
      </c>
      <c r="I37" s="575">
        <f>H37*'Energy Constants'!H62</f>
        <v>13160.437785743077</v>
      </c>
      <c r="J37" s="358">
        <f t="shared" si="5"/>
        <v>14.628180820277418</v>
      </c>
      <c r="K37" s="358">
        <f t="shared" si="6"/>
        <v>17.384583284194104</v>
      </c>
      <c r="L37" s="357">
        <f t="shared" si="7"/>
        <v>13192.450549847548</v>
      </c>
      <c r="M37" s="359">
        <f t="shared" si="8"/>
        <v>84147.775528399361</v>
      </c>
      <c r="N37" s="600">
        <f t="shared" si="9"/>
        <v>261.24380244080163</v>
      </c>
      <c r="O37" s="360">
        <f>(N37*'Energy Constants'!J61)+'Water Use '!$H$19+'Water Use '!$H$20</f>
        <v>10.876094445376365</v>
      </c>
      <c r="P37" s="360">
        <f t="shared" si="10"/>
        <v>504948.26532598928</v>
      </c>
      <c r="Q37" s="721">
        <f t="shared" si="10"/>
        <v>513.0584267306707</v>
      </c>
      <c r="R37" s="360">
        <f>(Q37*'Energy Constants'!J61)</f>
        <v>20.009278642496156</v>
      </c>
      <c r="S37" s="721">
        <f t="shared" si="0"/>
        <v>30.885373087872523</v>
      </c>
      <c r="T37" s="361">
        <f t="shared" si="11"/>
        <v>2799.7842003542755</v>
      </c>
      <c r="U37" s="322">
        <f>T37*'Solid Waste'!$D$9*'Solid Waste'!$F$9</f>
        <v>307.92324735697457</v>
      </c>
      <c r="V37" s="608">
        <f>'TRNS and HOUSING Constants'!AC62+'Commuter Vehicle Fleet'!$E$27+'Commuter Vehicle Fleet'!$E$28+'Commuter Vehicle Fleet'!$E$29</f>
        <v>17158.687062575395</v>
      </c>
      <c r="W37" s="724">
        <v>789.70768978790318</v>
      </c>
      <c r="X37" s="724">
        <f>'Cal Poly Air Travel'!$B$14</f>
        <v>682.02395249651761</v>
      </c>
      <c r="Y37" s="724">
        <f t="shared" si="1"/>
        <v>18630.418704859814</v>
      </c>
      <c r="Z37" s="358">
        <v>1022.6374999999999</v>
      </c>
      <c r="AA37" s="358">
        <f>Agriculture!$G$41</f>
        <v>19.661272243233689</v>
      </c>
      <c r="AB37" s="358">
        <v>70.673956031879982</v>
      </c>
      <c r="AC37" s="358">
        <v>231.40817301587998</v>
      </c>
      <c r="AD37" s="358">
        <f t="shared" si="2"/>
        <v>1344.3809012909935</v>
      </c>
      <c r="AE37" s="362">
        <v>4.45</v>
      </c>
      <c r="AF37" s="683">
        <f t="shared" si="12"/>
        <v>35593.696764608103</v>
      </c>
    </row>
    <row r="38" spans="1:32" x14ac:dyDescent="0.2">
      <c r="A38" s="753"/>
      <c r="B38" s="319">
        <v>2048</v>
      </c>
      <c r="C38" s="363">
        <f>'Population Factors '!G38</f>
        <v>25000</v>
      </c>
      <c r="D38" s="363">
        <f>'Population Factors '!Y38</f>
        <v>3942.6439081226672</v>
      </c>
      <c r="E38" s="363">
        <f>'Population Factors '!B38</f>
        <v>28942.643908122667</v>
      </c>
      <c r="F38" s="357">
        <f t="shared" si="13"/>
        <v>53415076.619612895</v>
      </c>
      <c r="G38" s="357">
        <f>F38/1000*'Energy Constants'!J62</f>
        <v>2083.1879881649029</v>
      </c>
      <c r="H38" s="357">
        <v>2478425.1950551937</v>
      </c>
      <c r="I38" s="575">
        <f>H38*'Energy Constants'!H63</f>
        <v>13160.437785743077</v>
      </c>
      <c r="J38" s="358">
        <f t="shared" si="5"/>
        <v>14.628180820277418</v>
      </c>
      <c r="K38" s="358">
        <f t="shared" si="6"/>
        <v>17.384583284194104</v>
      </c>
      <c r="L38" s="357">
        <f t="shared" si="7"/>
        <v>13192.450549847548</v>
      </c>
      <c r="M38" s="359">
        <f t="shared" si="8"/>
        <v>83306.297773115366</v>
      </c>
      <c r="N38" s="600">
        <f t="shared" si="9"/>
        <v>258.63136441639358</v>
      </c>
      <c r="O38" s="360">
        <f>(N38*'Energy Constants'!J62)+'Water Use '!$H$19+'Water Use '!$H$20</f>
        <v>10.77420936242445</v>
      </c>
      <c r="P38" s="360">
        <f t="shared" si="10"/>
        <v>504948.26532598928</v>
      </c>
      <c r="Q38" s="721">
        <f t="shared" si="10"/>
        <v>513.0584267306707</v>
      </c>
      <c r="R38" s="360">
        <f>(Q38*'Energy Constants'!J62)</f>
        <v>20.009278642496156</v>
      </c>
      <c r="S38" s="721">
        <f t="shared" si="0"/>
        <v>30.783488004920606</v>
      </c>
      <c r="T38" s="361">
        <f t="shared" si="11"/>
        <v>2803.5654790066396</v>
      </c>
      <c r="U38" s="322">
        <f>T38*'Solid Waste'!$D$9*'Solid Waste'!$F$9</f>
        <v>308.33911640918592</v>
      </c>
      <c r="V38" s="608">
        <f>'TRNS and HOUSING Constants'!AC63+'Commuter Vehicle Fleet'!$E$27+'Commuter Vehicle Fleet'!$E$28+'Commuter Vehicle Fleet'!$E$29</f>
        <v>16769.068847587081</v>
      </c>
      <c r="W38" s="724">
        <v>789.70768978790318</v>
      </c>
      <c r="X38" s="724">
        <f>'Cal Poly Air Travel'!$B$14</f>
        <v>682.02395249651761</v>
      </c>
      <c r="Y38" s="724">
        <f t="shared" si="1"/>
        <v>18240.800489871501</v>
      </c>
      <c r="Z38" s="358">
        <v>1022.6374999999999</v>
      </c>
      <c r="AA38" s="358">
        <f>Agriculture!$G$41</f>
        <v>19.661272243233689</v>
      </c>
      <c r="AB38" s="358">
        <v>70.673956031879982</v>
      </c>
      <c r="AC38" s="358">
        <v>231.40817301587998</v>
      </c>
      <c r="AD38" s="358">
        <f t="shared" si="2"/>
        <v>1344.3809012909935</v>
      </c>
      <c r="AE38" s="362">
        <v>4.45</v>
      </c>
      <c r="AF38" s="683">
        <f t="shared" si="12"/>
        <v>35204.392533589053</v>
      </c>
    </row>
    <row r="39" spans="1:32" x14ac:dyDescent="0.2">
      <c r="A39" s="753"/>
      <c r="B39" s="319">
        <v>2049</v>
      </c>
      <c r="C39" s="363">
        <f>'Population Factors '!G39</f>
        <v>25000</v>
      </c>
      <c r="D39" s="363">
        <f>'Population Factors '!Y39</f>
        <v>3982.070347203894</v>
      </c>
      <c r="E39" s="363">
        <f>'Population Factors '!B39</f>
        <v>28982.070347203895</v>
      </c>
      <c r="F39" s="357">
        <f t="shared" si="13"/>
        <v>53415076.619612895</v>
      </c>
      <c r="G39" s="357">
        <f>F39/1000*'Energy Constants'!J63</f>
        <v>2083.1879881649029</v>
      </c>
      <c r="H39" s="357">
        <v>2478425.1950551937</v>
      </c>
      <c r="I39" s="575">
        <f>H39*'Energy Constants'!H64</f>
        <v>13160.437785743077</v>
      </c>
      <c r="J39" s="358">
        <f t="shared" si="5"/>
        <v>14.628180820277418</v>
      </c>
      <c r="K39" s="358">
        <f t="shared" si="6"/>
        <v>17.384583284194104</v>
      </c>
      <c r="L39" s="357">
        <f t="shared" si="7"/>
        <v>13192.450549847548</v>
      </c>
      <c r="M39" s="359">
        <f t="shared" si="8"/>
        <v>82473.234795384211</v>
      </c>
      <c r="N39" s="600">
        <f t="shared" si="9"/>
        <v>256.04505077222967</v>
      </c>
      <c r="O39" s="360">
        <f>(N39*'Energy Constants'!J63)+'Water Use '!$H$19+'Water Use '!$H$20</f>
        <v>10.673343130302058</v>
      </c>
      <c r="P39" s="360">
        <f t="shared" si="10"/>
        <v>504948.26532598928</v>
      </c>
      <c r="Q39" s="721">
        <f t="shared" si="10"/>
        <v>513.0584267306707</v>
      </c>
      <c r="R39" s="360">
        <f>(Q39*'Energy Constants'!J63)</f>
        <v>20.009278642496156</v>
      </c>
      <c r="S39" s="721">
        <f t="shared" si="0"/>
        <v>30.682621772798214</v>
      </c>
      <c r="T39" s="361">
        <f t="shared" si="11"/>
        <v>2807.3845704455271</v>
      </c>
      <c r="U39" s="322">
        <f>T39*'Solid Waste'!$D$9*'Solid Waste'!$F$9</f>
        <v>308.75914415191932</v>
      </c>
      <c r="V39" s="608">
        <f>'TRNS and HOUSING Constants'!AC64+'Commuter Vehicle Fleet'!$E$27+'Commuter Vehicle Fleet'!$E$28+'Commuter Vehicle Fleet'!$E$29</f>
        <v>16377.753045404754</v>
      </c>
      <c r="W39" s="724">
        <v>789.70768978790318</v>
      </c>
      <c r="X39" s="724">
        <f>'Cal Poly Air Travel'!$B$14</f>
        <v>682.02395249651761</v>
      </c>
      <c r="Y39" s="724">
        <f t="shared" si="1"/>
        <v>17849.484687689175</v>
      </c>
      <c r="Z39" s="358">
        <v>1022.6374999999999</v>
      </c>
      <c r="AA39" s="358">
        <f>Agriculture!$G$41</f>
        <v>19.661272243233689</v>
      </c>
      <c r="AB39" s="358">
        <v>70.673956031879982</v>
      </c>
      <c r="AC39" s="358">
        <v>231.40817301587998</v>
      </c>
      <c r="AD39" s="358">
        <f t="shared" si="2"/>
        <v>1344.3809012909935</v>
      </c>
      <c r="AE39" s="362">
        <v>4.45</v>
      </c>
      <c r="AF39" s="683">
        <f t="shared" si="12"/>
        <v>34813.395892917331</v>
      </c>
    </row>
    <row r="40" spans="1:32" x14ac:dyDescent="0.2">
      <c r="B40" s="654">
        <v>2050</v>
      </c>
      <c r="C40" s="363">
        <f>'Population Factors '!G40</f>
        <v>25000</v>
      </c>
      <c r="D40" s="363">
        <f>'Population Factors '!Y40</f>
        <v>4021.891050675933</v>
      </c>
      <c r="E40" s="363">
        <f>'Population Factors '!B40</f>
        <v>29022.891050675935</v>
      </c>
      <c r="F40" s="357">
        <f t="shared" si="13"/>
        <v>53415076.619612895</v>
      </c>
      <c r="G40" s="357">
        <f>F40/1000*'Energy Constants'!J64</f>
        <v>2083.1879881649029</v>
      </c>
      <c r="H40" s="357">
        <v>2478425.1950551937</v>
      </c>
      <c r="I40" s="575">
        <f>H40*'Energy Constants'!H65</f>
        <v>13160.437785743077</v>
      </c>
      <c r="J40" s="358">
        <f t="shared" si="5"/>
        <v>14.628180820277418</v>
      </c>
      <c r="K40" s="358">
        <f t="shared" si="6"/>
        <v>17.384583284194104</v>
      </c>
      <c r="L40" s="357">
        <f t="shared" si="7"/>
        <v>13192.450549847548</v>
      </c>
      <c r="M40" s="359">
        <f t="shared" si="8"/>
        <v>81648.502447430365</v>
      </c>
      <c r="N40" s="600">
        <f t="shared" si="9"/>
        <v>253.48460026450735</v>
      </c>
      <c r="O40" s="360">
        <f>(N40*'Energy Constants'!J64)+'Water Use '!$H$19+'Water Use '!$H$20</f>
        <v>10.573485560500888</v>
      </c>
      <c r="P40" s="360">
        <f t="shared" si="10"/>
        <v>504948.26532598928</v>
      </c>
      <c r="Q40" s="721">
        <f t="shared" si="10"/>
        <v>513.0584267306707</v>
      </c>
      <c r="R40" s="360">
        <f>(Q40*'Energy Constants'!J64)</f>
        <v>20.009278642496156</v>
      </c>
      <c r="S40" s="721">
        <f t="shared" si="0"/>
        <v>30.582764202997044</v>
      </c>
      <c r="T40" s="361">
        <f t="shared" si="11"/>
        <v>2811.3387190522085</v>
      </c>
      <c r="U40" s="322">
        <f>T40*'Solid Waste'!$D$9*'Solid Waste'!$F$9</f>
        <v>309.19402562576551</v>
      </c>
      <c r="V40" s="608">
        <f>'TRNS and HOUSING Constants'!AC65+'Commuter Vehicle Fleet'!$E$27+'Commuter Vehicle Fleet'!$E$28+'Commuter Vehicle Fleet'!$E$29</f>
        <v>15985.153532704206</v>
      </c>
      <c r="W40" s="724">
        <v>789.70768978790318</v>
      </c>
      <c r="X40" s="724">
        <f>'Cal Poly Air Travel'!$B$14</f>
        <v>682.02395249651761</v>
      </c>
      <c r="Y40" s="724">
        <f t="shared" si="1"/>
        <v>17456.885174988627</v>
      </c>
      <c r="Z40" s="358">
        <v>1022.6374999999999</v>
      </c>
      <c r="AA40" s="358">
        <f>Agriculture!$G$41</f>
        <v>19.661272243233689</v>
      </c>
      <c r="AB40" s="358">
        <v>70.673956031879982</v>
      </c>
      <c r="AC40" s="358">
        <v>231.40817301587998</v>
      </c>
      <c r="AD40" s="358">
        <f t="shared" si="2"/>
        <v>1344.3809012909935</v>
      </c>
      <c r="AE40" s="362">
        <v>4.45</v>
      </c>
      <c r="AF40" s="683">
        <f>G40+L40+S40+U40+Y40+AD40+AE40</f>
        <v>34421.131404120832</v>
      </c>
    </row>
    <row r="42" spans="1:32" ht="53.25" customHeight="1" x14ac:dyDescent="0.4">
      <c r="B42" s="632" t="s">
        <v>452</v>
      </c>
      <c r="C42" s="740" t="s">
        <v>102</v>
      </c>
      <c r="D42" s="740"/>
      <c r="E42" s="740"/>
      <c r="F42" s="742" t="s">
        <v>5</v>
      </c>
      <c r="G42" s="742"/>
      <c r="H42" s="741" t="s">
        <v>664</v>
      </c>
      <c r="I42" s="741"/>
      <c r="J42" s="741"/>
      <c r="K42" s="741"/>
      <c r="L42" s="741"/>
      <c r="M42" s="743" t="s">
        <v>12</v>
      </c>
      <c r="N42" s="743"/>
      <c r="O42" s="743"/>
      <c r="P42" s="743"/>
      <c r="Q42" s="743"/>
      <c r="R42" s="743"/>
      <c r="S42" s="743"/>
      <c r="T42" s="744" t="s">
        <v>11</v>
      </c>
      <c r="U42" s="744"/>
      <c r="V42" s="752" t="s">
        <v>7</v>
      </c>
      <c r="W42" s="752"/>
      <c r="X42" s="752"/>
      <c r="Y42" s="685"/>
      <c r="Z42" s="740" t="s">
        <v>13</v>
      </c>
      <c r="AA42" s="740"/>
      <c r="AB42" s="740"/>
      <c r="AC42" s="740"/>
      <c r="AD42" s="684"/>
      <c r="AE42" s="653" t="s">
        <v>65</v>
      </c>
      <c r="AF42" s="745" t="s">
        <v>496</v>
      </c>
    </row>
    <row r="43" spans="1:32" ht="80" x14ac:dyDescent="0.3">
      <c r="A43" s="562" t="s">
        <v>662</v>
      </c>
      <c r="B43" s="327"/>
      <c r="C43" s="570" t="s">
        <v>498</v>
      </c>
      <c r="D43" s="570" t="s">
        <v>499</v>
      </c>
      <c r="E43" s="570" t="s">
        <v>500</v>
      </c>
      <c r="F43" s="587" t="s">
        <v>506</v>
      </c>
      <c r="G43" s="587" t="s">
        <v>650</v>
      </c>
      <c r="H43" s="588" t="s">
        <v>507</v>
      </c>
      <c r="I43" s="588" t="s">
        <v>651</v>
      </c>
      <c r="J43" s="589" t="s">
        <v>556</v>
      </c>
      <c r="K43" s="589" t="s">
        <v>557</v>
      </c>
      <c r="L43" s="588" t="s">
        <v>652</v>
      </c>
      <c r="M43" s="590" t="s">
        <v>653</v>
      </c>
      <c r="N43" s="590" t="s">
        <v>658</v>
      </c>
      <c r="O43" s="591" t="s">
        <v>554</v>
      </c>
      <c r="P43" s="590" t="s">
        <v>555</v>
      </c>
      <c r="Q43" s="590" t="s">
        <v>726</v>
      </c>
      <c r="R43" s="591" t="s">
        <v>553</v>
      </c>
      <c r="S43" s="591" t="s">
        <v>497</v>
      </c>
      <c r="T43" s="592" t="s">
        <v>647</v>
      </c>
      <c r="U43" s="592" t="s">
        <v>510</v>
      </c>
      <c r="V43" s="593" t="s">
        <v>8</v>
      </c>
      <c r="W43" s="593" t="s">
        <v>552</v>
      </c>
      <c r="X43" s="593" t="s">
        <v>551</v>
      </c>
      <c r="Y43" s="593" t="s">
        <v>729</v>
      </c>
      <c r="Z43" s="594" t="s">
        <v>546</v>
      </c>
      <c r="AA43" s="594" t="s">
        <v>547</v>
      </c>
      <c r="AB43" s="594" t="s">
        <v>548</v>
      </c>
      <c r="AC43" s="594" t="s">
        <v>549</v>
      </c>
      <c r="AD43" s="594" t="s">
        <v>730</v>
      </c>
      <c r="AE43" s="595" t="s">
        <v>550</v>
      </c>
      <c r="AF43" s="746"/>
    </row>
    <row r="44" spans="1:32" x14ac:dyDescent="0.2">
      <c r="A44" s="435"/>
      <c r="B44" s="319">
        <v>2014</v>
      </c>
      <c r="C44" s="363">
        <f>'Population Factors '!G4</f>
        <v>20186</v>
      </c>
      <c r="D44" s="363">
        <f>'Population Factors '!$Y$4</f>
        <v>2811</v>
      </c>
      <c r="E44" s="363">
        <f>'Population Factors '!$B$4</f>
        <v>22997</v>
      </c>
      <c r="F44" s="576">
        <f>'Buildings - Electricity'!$E$11</f>
        <v>43080017</v>
      </c>
      <c r="G44" s="357">
        <f>F4/1000*'Energy Constants'!$J$28</f>
        <v>8357.5232980000001</v>
      </c>
      <c r="H44" s="576">
        <f>'Buildings - Heating'!$D$16</f>
        <v>2329402</v>
      </c>
      <c r="I44" s="575">
        <f>H4*'Energy Constants'!H29</f>
        <v>12369.124619999999</v>
      </c>
      <c r="J44" s="358">
        <f>'Buildings - Heating'!$G$17</f>
        <v>14.628180820277418</v>
      </c>
      <c r="K44" s="358">
        <f>'Buildings - Heating'!$G$18</f>
        <v>17.384583284194104</v>
      </c>
      <c r="L44" s="357">
        <f>K44+J44+I44</f>
        <v>12401.13738410447</v>
      </c>
      <c r="M44" s="577">
        <f>'Water Use '!$B$20+'Water Use '!$B$19</f>
        <v>117241.45999999999</v>
      </c>
      <c r="N44" s="601">
        <f>'Water Use '!$J$19+'Water Use '!$J$20</f>
        <v>363.98591194813196</v>
      </c>
      <c r="O44" s="360">
        <f>(N44*'Energy Constants'!$J$28)+'Water Use '!$H$19+'Water Use '!$H$20</f>
        <v>71.300853068122706</v>
      </c>
      <c r="P44" s="360">
        <f>'Water Use '!$B$14+'Water Use '!$B$15+'Water Use '!$B$17+'Water Use '!$B$18</f>
        <v>504948.26532598928</v>
      </c>
      <c r="Q44" s="721">
        <f>'Water Use '!J15+'Water Use '!J17+'Water Use '!J18</f>
        <v>513.0584267306707</v>
      </c>
      <c r="R44" s="360">
        <f>'Water Use '!$K$15+'Water Use '!$K$17+'Water Use '!$K$18</f>
        <v>99.533334785750114</v>
      </c>
      <c r="S44" s="360">
        <f>R44+O44</f>
        <v>170.83418785387283</v>
      </c>
      <c r="T44" s="578">
        <v>2062.67</v>
      </c>
      <c r="U44" s="322">
        <f>T44*'Solid Waste'!$D$9*'Solid Waste'!$F$9</f>
        <v>226.85464277762611</v>
      </c>
      <c r="V44" s="586">
        <f>'TRNS and HOUSING Constants'!AC29+'Commuter Vehicle Fleet'!$E$27+'Commuter Vehicle Fleet'!$E$28+'Commuter Vehicle Fleet'!$E$29</f>
        <v>23137.464679613691</v>
      </c>
      <c r="W44" s="358">
        <v>789.70768978790318</v>
      </c>
      <c r="X44" s="724">
        <f>'Cal Poly Air Travel'!$B$14</f>
        <v>682.02395249651761</v>
      </c>
      <c r="Y44" s="724">
        <f>SUM(V44:X44)</f>
        <v>24609.196321898111</v>
      </c>
      <c r="Z44" s="358">
        <v>1022.6374999999999</v>
      </c>
      <c r="AA44" s="358">
        <f>Agriculture!$G$41</f>
        <v>19.661272243233689</v>
      </c>
      <c r="AB44" s="358">
        <v>70.673956031879982</v>
      </c>
      <c r="AC44" s="358">
        <v>231.40817301587998</v>
      </c>
      <c r="AD44" s="358">
        <f>SUM(Z44:AC44)</f>
        <v>1344.3809012909935</v>
      </c>
      <c r="AE44" s="362">
        <v>4.45</v>
      </c>
      <c r="AF44" s="579">
        <f>G44+L44+S44+U44+Y44+AD44+AE44</f>
        <v>47114.376735925071</v>
      </c>
    </row>
    <row r="45" spans="1:32" x14ac:dyDescent="0.2">
      <c r="A45" s="435"/>
      <c r="B45" s="319">
        <v>2015</v>
      </c>
      <c r="C45" s="363">
        <f>'Population Factors '!G5</f>
        <v>20387.86</v>
      </c>
      <c r="D45" s="363">
        <f>'Population Factors '!Y5</f>
        <v>2839.1099999999997</v>
      </c>
      <c r="E45" s="363">
        <f>'Population Factors '!B5</f>
        <v>23226.97</v>
      </c>
      <c r="F45" s="357">
        <f t="shared" ref="F45:F68" si="14">F44+(F44*$AI$4)</f>
        <v>43467737.152999997</v>
      </c>
      <c r="G45" s="357">
        <f>F5/1000*'Energy Constants'!$J$28</f>
        <v>8432.7410076819997</v>
      </c>
      <c r="H45" s="357">
        <v>2329391.4213</v>
      </c>
      <c r="I45" s="575">
        <f>H5*'Energy Constants'!H30</f>
        <v>12369.068447103</v>
      </c>
      <c r="J45" s="358">
        <f>J44</f>
        <v>14.628180820277418</v>
      </c>
      <c r="K45" s="358">
        <f>K44</f>
        <v>17.384583284194104</v>
      </c>
      <c r="L45" s="357">
        <f t="shared" ref="L45:L50" si="15">K45+J45+I45</f>
        <v>12401.081211207471</v>
      </c>
      <c r="M45" s="359">
        <f>M44+(M44*+$AH$4)</f>
        <v>118413.8746</v>
      </c>
      <c r="N45" s="600">
        <f>($N$4/$M$4)*M45</f>
        <v>367.6257710676133</v>
      </c>
      <c r="O45" s="360">
        <f>(N45*'Energy Constants'!$J$28)+'Water Use '!$H$19+'Water Use '!$H$20</f>
        <v>72.006985737302074</v>
      </c>
      <c r="P45" s="360">
        <f>P44</f>
        <v>504948.26532598928</v>
      </c>
      <c r="Q45" s="721">
        <f>Q44</f>
        <v>513.0584267306707</v>
      </c>
      <c r="R45" s="360">
        <f>R44</f>
        <v>99.533334785750114</v>
      </c>
      <c r="S45" s="360">
        <f t="shared" ref="S45:S80" si="16">R45+O45</f>
        <v>171.54032052305217</v>
      </c>
      <c r="T45" s="361">
        <f t="shared" ref="T45:T80" si="17">E45*$AK$4</f>
        <v>2249.9095618437118</v>
      </c>
      <c r="U45" s="322">
        <f>T45*'Solid Waste'!$D$9*'Solid Waste'!$F$9</f>
        <v>247.44744914795896</v>
      </c>
      <c r="V45" s="358">
        <f>('TRNS and HOUSING Constants'!AB30*'TRNS and HOUSING Constants'!$AJ$62*'Conversion Factors'!$B$15)+'Commuter Vehicle Fleet'!$E$27+'Commuter Vehicle Fleet'!$E$28+'Commuter Vehicle Fleet'!$E$29</f>
        <v>23141.841604669491</v>
      </c>
      <c r="W45" s="358">
        <v>789.70768978790318</v>
      </c>
      <c r="X45" s="724">
        <f>'Cal Poly Air Travel'!$B$14</f>
        <v>682.02395249651761</v>
      </c>
      <c r="Y45" s="724">
        <f t="shared" ref="Y45:Y80" si="18">SUM(V45:X45)</f>
        <v>24613.573246953911</v>
      </c>
      <c r="Z45" s="358">
        <v>1022.6374999999999</v>
      </c>
      <c r="AA45" s="358">
        <f>Agriculture!$G$41</f>
        <v>19.661272243233689</v>
      </c>
      <c r="AB45" s="358">
        <v>70.673956031879982</v>
      </c>
      <c r="AC45" s="358">
        <v>231.40817301587998</v>
      </c>
      <c r="AD45" s="358">
        <f t="shared" ref="AD45:AD80" si="19">SUM(Z45:AC45)</f>
        <v>1344.3809012909935</v>
      </c>
      <c r="AE45" s="362">
        <v>4.45</v>
      </c>
      <c r="AF45" s="579">
        <f t="shared" ref="AF45:AF80" si="20">G45+L45+S45+U45+Y45+AD45+AE45</f>
        <v>47215.214136805385</v>
      </c>
    </row>
    <row r="46" spans="1:32" x14ac:dyDescent="0.2">
      <c r="A46" s="435"/>
      <c r="B46" s="319">
        <v>2016</v>
      </c>
      <c r="C46" s="363">
        <f>'Population Factors '!G6</f>
        <v>20591.738600000001</v>
      </c>
      <c r="D46" s="363">
        <f>'Population Factors '!Y6</f>
        <v>2867.5011</v>
      </c>
      <c r="E46" s="363">
        <f>'Population Factors '!B6</f>
        <v>23459.239700000002</v>
      </c>
      <c r="F46" s="357">
        <f t="shared" si="14"/>
        <v>43858946.787377</v>
      </c>
      <c r="G46" s="357">
        <f>F6/1000*'Energy Constants'!$J$28</f>
        <v>8508.635676751137</v>
      </c>
      <c r="H46" s="357">
        <f t="shared" ref="H46:H67" si="21">H45+(H45*0.0027)</f>
        <v>2335680.7781375102</v>
      </c>
      <c r="I46" s="575">
        <f>H6*'Energy Constants'!H31</f>
        <v>12402.464931910177</v>
      </c>
      <c r="J46" s="358">
        <f t="shared" ref="J46:J80" si="22">J45</f>
        <v>14.628180820277418</v>
      </c>
      <c r="K46" s="358">
        <f t="shared" ref="K46:K80" si="23">K45</f>
        <v>17.384583284194104</v>
      </c>
      <c r="L46" s="357">
        <f t="shared" si="15"/>
        <v>12434.477696014648</v>
      </c>
      <c r="M46" s="359">
        <f t="shared" ref="M46:M80" si="24">M45+(M45*+$AH$4)</f>
        <v>119598.01334599999</v>
      </c>
      <c r="N46" s="600">
        <f t="shared" ref="N46:N80" si="25">($N$4/$M$4)*M46</f>
        <v>371.30202877828941</v>
      </c>
      <c r="O46" s="360">
        <f>(N46*'Energy Constants'!$J$28)+'Water Use '!$H$19+'Water Use '!$H$20</f>
        <v>72.720179733173239</v>
      </c>
      <c r="P46" s="360">
        <f t="shared" ref="P46:Q80" si="26">P45</f>
        <v>504948.26532598928</v>
      </c>
      <c r="Q46" s="721">
        <f t="shared" si="26"/>
        <v>513.0584267306707</v>
      </c>
      <c r="R46" s="360">
        <f t="shared" ref="R46:R80" si="27">R45</f>
        <v>99.533334785750114</v>
      </c>
      <c r="S46" s="360">
        <f t="shared" si="16"/>
        <v>172.25351451892334</v>
      </c>
      <c r="T46" s="361">
        <f t="shared" si="17"/>
        <v>2272.4086574621492</v>
      </c>
      <c r="U46" s="322">
        <f>T46*'Solid Waste'!$D$9*'Solid Waste'!$F$9</f>
        <v>249.9219236394386</v>
      </c>
      <c r="V46" s="358">
        <f>('TRNS and HOUSING Constants'!AB31*'TRNS and HOUSING Constants'!$AJ$62*'Conversion Factors'!$B$15)+'Commuter Vehicle Fleet'!$E$27+'Commuter Vehicle Fleet'!$E$28+'Commuter Vehicle Fleet'!$E$29</f>
        <v>23553.038971964506</v>
      </c>
      <c r="W46" s="358">
        <v>789.70768978790318</v>
      </c>
      <c r="X46" s="724">
        <f>'Cal Poly Air Travel'!$B$14</f>
        <v>682.02395249651761</v>
      </c>
      <c r="Y46" s="724">
        <f t="shared" si="18"/>
        <v>25024.770614248926</v>
      </c>
      <c r="Z46" s="358">
        <v>1022.6374999999999</v>
      </c>
      <c r="AA46" s="358">
        <f>Agriculture!$G$41</f>
        <v>19.661272243233689</v>
      </c>
      <c r="AB46" s="358">
        <v>70.673956031879982</v>
      </c>
      <c r="AC46" s="358">
        <v>231.40817301587998</v>
      </c>
      <c r="AD46" s="358">
        <f t="shared" si="19"/>
        <v>1344.3809012909935</v>
      </c>
      <c r="AE46" s="362">
        <v>4.45</v>
      </c>
      <c r="AF46" s="579">
        <f t="shared" si="20"/>
        <v>47738.890326464068</v>
      </c>
    </row>
    <row r="47" spans="1:32" x14ac:dyDescent="0.2">
      <c r="A47" s="435"/>
      <c r="B47" s="319">
        <v>2017</v>
      </c>
      <c r="C47" s="363">
        <f>'Population Factors '!G7</f>
        <v>20797.655986000002</v>
      </c>
      <c r="D47" s="363">
        <f>'Population Factors '!Y7</f>
        <v>2896.1761109999998</v>
      </c>
      <c r="E47" s="363">
        <f>'Population Factors '!B7</f>
        <v>23693.832097000002</v>
      </c>
      <c r="F47" s="357">
        <f t="shared" si="14"/>
        <v>44253677.308463395</v>
      </c>
      <c r="G47" s="357">
        <f>F7/1000*'Energy Constants'!$J$28</f>
        <v>8585.2133978418988</v>
      </c>
      <c r="H47" s="357">
        <f t="shared" si="21"/>
        <v>2341987.1162384814</v>
      </c>
      <c r="I47" s="575">
        <f>H7*'Energy Constants'!H32</f>
        <v>12435.951587226335</v>
      </c>
      <c r="J47" s="358">
        <f t="shared" si="22"/>
        <v>14.628180820277418</v>
      </c>
      <c r="K47" s="358">
        <f t="shared" si="23"/>
        <v>17.384583284194104</v>
      </c>
      <c r="L47" s="357">
        <f t="shared" si="15"/>
        <v>12467.964351330806</v>
      </c>
      <c r="M47" s="359">
        <f t="shared" si="24"/>
        <v>120793.99347946</v>
      </c>
      <c r="N47" s="600">
        <f t="shared" si="25"/>
        <v>375.01504906607232</v>
      </c>
      <c r="O47" s="360">
        <f>(N47*'Energy Constants'!$J$28)+'Water Use '!$H$19+'Water Use '!$H$20</f>
        <v>73.44050566900313</v>
      </c>
      <c r="P47" s="360">
        <f t="shared" si="26"/>
        <v>504948.26532598928</v>
      </c>
      <c r="Q47" s="721">
        <f t="shared" si="26"/>
        <v>513.0584267306707</v>
      </c>
      <c r="R47" s="360">
        <f t="shared" si="27"/>
        <v>99.533334785750114</v>
      </c>
      <c r="S47" s="360">
        <f t="shared" si="16"/>
        <v>172.97384045475326</v>
      </c>
      <c r="T47" s="361">
        <f t="shared" si="17"/>
        <v>2295.1327440367704</v>
      </c>
      <c r="U47" s="322">
        <f>T47*'Solid Waste'!$D$9*'Solid Waste'!$F$9</f>
        <v>252.42114287583294</v>
      </c>
      <c r="V47" s="358">
        <f>('TRNS and HOUSING Constants'!AB32*'TRNS and HOUSING Constants'!$AJ$62*'Conversion Factors'!$B$15)+'Commuter Vehicle Fleet'!$E$27+'Commuter Vehicle Fleet'!$E$28+'Commuter Vehicle Fleet'!$E$29</f>
        <v>22323.505228580663</v>
      </c>
      <c r="W47" s="358">
        <v>789.70768978790318</v>
      </c>
      <c r="X47" s="724">
        <f>'Cal Poly Air Travel'!$B$14</f>
        <v>682.02395249651761</v>
      </c>
      <c r="Y47" s="724">
        <f t="shared" si="18"/>
        <v>23795.236870865083</v>
      </c>
      <c r="Z47" s="358">
        <v>1022.6374999999999</v>
      </c>
      <c r="AA47" s="358">
        <f>Agriculture!$G$41</f>
        <v>19.661272243233689</v>
      </c>
      <c r="AB47" s="358">
        <v>70.673956031879982</v>
      </c>
      <c r="AC47" s="358">
        <v>231.40817301587998</v>
      </c>
      <c r="AD47" s="358">
        <f t="shared" si="19"/>
        <v>1344.3809012909935</v>
      </c>
      <c r="AE47" s="362">
        <v>4.45</v>
      </c>
      <c r="AF47" s="579">
        <f t="shared" si="20"/>
        <v>46622.640504659357</v>
      </c>
    </row>
    <row r="48" spans="1:32" x14ac:dyDescent="0.2">
      <c r="B48" s="319">
        <v>2018</v>
      </c>
      <c r="C48" s="363">
        <f>'Population Factors '!G8</f>
        <v>21005.63254586</v>
      </c>
      <c r="D48" s="363">
        <f>'Population Factors '!Y8</f>
        <v>2925.13787211</v>
      </c>
      <c r="E48" s="363">
        <f>'Population Factors '!B8</f>
        <v>23930.770417970001</v>
      </c>
      <c r="F48" s="357">
        <f t="shared" si="14"/>
        <v>44651960.404239565</v>
      </c>
      <c r="G48" s="357">
        <f>F8/1000*'Energy Constants'!$J$28</f>
        <v>8662.4803184224766</v>
      </c>
      <c r="H48" s="357">
        <f t="shared" si="21"/>
        <v>2348310.4814523254</v>
      </c>
      <c r="I48" s="575">
        <f>H8*'Energy Constants'!H33</f>
        <v>12469.528656511848</v>
      </c>
      <c r="J48" s="358">
        <f t="shared" si="22"/>
        <v>14.628180820277418</v>
      </c>
      <c r="K48" s="358">
        <f t="shared" si="23"/>
        <v>17.384583284194104</v>
      </c>
      <c r="L48" s="357">
        <f t="shared" si="15"/>
        <v>12501.541420616319</v>
      </c>
      <c r="M48" s="359">
        <f t="shared" si="24"/>
        <v>122001.9334142546</v>
      </c>
      <c r="N48" s="600">
        <f t="shared" si="25"/>
        <v>378.76519955673308</v>
      </c>
      <c r="O48" s="360">
        <f>(N48*'Energy Constants'!$J$28)+'Water Use '!$H$19+'Water Use '!$H$20</f>
        <v>74.168034864191313</v>
      </c>
      <c r="P48" s="360">
        <f t="shared" si="26"/>
        <v>504948.26532598928</v>
      </c>
      <c r="Q48" s="721">
        <f t="shared" si="26"/>
        <v>513.0584267306707</v>
      </c>
      <c r="R48" s="360">
        <f t="shared" si="27"/>
        <v>99.533334785750114</v>
      </c>
      <c r="S48" s="360">
        <f t="shared" si="16"/>
        <v>173.70136964994143</v>
      </c>
      <c r="T48" s="361">
        <f t="shared" si="17"/>
        <v>2318.0840714771384</v>
      </c>
      <c r="U48" s="322">
        <f>T48*'Solid Waste'!$D$9*'Solid Waste'!$F$9</f>
        <v>254.94535430459132</v>
      </c>
      <c r="V48" s="358">
        <f>('TRNS and HOUSING Constants'!AB33*'TRNS and HOUSING Constants'!$AJ$62*'Conversion Factors'!$B$15)+'Commuter Vehicle Fleet'!$E$27+'Commuter Vehicle Fleet'!$E$28+'Commuter Vehicle Fleet'!$E$29</f>
        <v>22542.888306142355</v>
      </c>
      <c r="W48" s="358">
        <v>789.70768978790318</v>
      </c>
      <c r="X48" s="724">
        <f>'Cal Poly Air Travel'!$B$14</f>
        <v>682.02395249651761</v>
      </c>
      <c r="Y48" s="724">
        <f t="shared" si="18"/>
        <v>24014.619948426774</v>
      </c>
      <c r="Z48" s="358">
        <v>1022.6374999999999</v>
      </c>
      <c r="AA48" s="358">
        <f>Agriculture!$G$41</f>
        <v>19.661272243233689</v>
      </c>
      <c r="AB48" s="358">
        <v>70.673956031879982</v>
      </c>
      <c r="AC48" s="358">
        <v>231.40817301587998</v>
      </c>
      <c r="AD48" s="358">
        <f t="shared" si="19"/>
        <v>1344.3809012909935</v>
      </c>
      <c r="AE48" s="362">
        <v>4.45</v>
      </c>
      <c r="AF48" s="579">
        <f t="shared" si="20"/>
        <v>46956.119312711089</v>
      </c>
    </row>
    <row r="49" spans="2:32" x14ac:dyDescent="0.2">
      <c r="B49" s="319">
        <v>2019</v>
      </c>
      <c r="C49" s="363">
        <f>'Population Factors '!G9</f>
        <v>21215.688871318602</v>
      </c>
      <c r="D49" s="363">
        <f>'Population Factors '!Y9</f>
        <v>2954.3892508311001</v>
      </c>
      <c r="E49" s="363">
        <f>'Population Factors '!B9</f>
        <v>24170.078122149702</v>
      </c>
      <c r="F49" s="357">
        <f t="shared" si="14"/>
        <v>45053828.047877721</v>
      </c>
      <c r="G49" s="357">
        <f>F9/1000*'Energy Constants'!$J$28</f>
        <v>8740.4426412882785</v>
      </c>
      <c r="H49" s="357">
        <f t="shared" si="21"/>
        <v>2354650.9197522467</v>
      </c>
      <c r="I49" s="575">
        <f>H9*'Energy Constants'!H34</f>
        <v>12503.196383884429</v>
      </c>
      <c r="J49" s="358">
        <f t="shared" si="22"/>
        <v>14.628180820277418</v>
      </c>
      <c r="K49" s="358">
        <f t="shared" si="23"/>
        <v>17.384583284194104</v>
      </c>
      <c r="L49" s="357">
        <f t="shared" si="15"/>
        <v>12535.2091479889</v>
      </c>
      <c r="M49" s="359">
        <f t="shared" si="24"/>
        <v>123221.95274839715</v>
      </c>
      <c r="N49" s="600">
        <f t="shared" si="25"/>
        <v>382.55285155230041</v>
      </c>
      <c r="O49" s="360">
        <f>(N49*'Energy Constants'!$J$28)+'Water Use '!$H$19+'Water Use '!$H$20</f>
        <v>74.90283935133138</v>
      </c>
      <c r="P49" s="360">
        <f t="shared" si="26"/>
        <v>504948.26532598928</v>
      </c>
      <c r="Q49" s="721">
        <f t="shared" si="26"/>
        <v>513.0584267306707</v>
      </c>
      <c r="R49" s="360">
        <f t="shared" si="27"/>
        <v>99.533334785750114</v>
      </c>
      <c r="S49" s="360">
        <f t="shared" si="16"/>
        <v>174.43617413708148</v>
      </c>
      <c r="T49" s="361">
        <f t="shared" si="17"/>
        <v>2341.2649121919098</v>
      </c>
      <c r="U49" s="322">
        <f>T49*'Solid Waste'!$D$9*'Solid Waste'!$F$9</f>
        <v>257.49480784763728</v>
      </c>
      <c r="V49" s="358">
        <f>('TRNS and HOUSING Constants'!AB34*'TRNS and HOUSING Constants'!$AJ$62*'Conversion Factors'!$B$15)+'Commuter Vehicle Fleet'!$E$27+'Commuter Vehicle Fleet'!$E$28+'Commuter Vehicle Fleet'!$E$29</f>
        <v>22618.353394128237</v>
      </c>
      <c r="W49" s="358">
        <v>789.70768978790318</v>
      </c>
      <c r="X49" s="724">
        <f>'Cal Poly Air Travel'!$B$14</f>
        <v>682.02395249651761</v>
      </c>
      <c r="Y49" s="724">
        <f t="shared" si="18"/>
        <v>24090.085036412656</v>
      </c>
      <c r="Z49" s="358">
        <v>1022.6374999999999</v>
      </c>
      <c r="AA49" s="358">
        <f>Agriculture!$G$41</f>
        <v>19.661272243233689</v>
      </c>
      <c r="AB49" s="358">
        <v>70.673956031879982</v>
      </c>
      <c r="AC49" s="358">
        <v>231.40817301587998</v>
      </c>
      <c r="AD49" s="358">
        <f t="shared" si="19"/>
        <v>1344.3809012909935</v>
      </c>
      <c r="AE49" s="362">
        <v>4.45</v>
      </c>
      <c r="AF49" s="579">
        <f t="shared" si="20"/>
        <v>47146.498708965548</v>
      </c>
    </row>
    <row r="50" spans="2:32" x14ac:dyDescent="0.2">
      <c r="B50" s="654">
        <v>2020</v>
      </c>
      <c r="C50" s="363">
        <f>'Population Factors '!G10</f>
        <v>21427.845760031789</v>
      </c>
      <c r="D50" s="363">
        <f>'Population Factors '!Y10</f>
        <v>2983.9331433394113</v>
      </c>
      <c r="E50" s="363">
        <f>'Population Factors '!B10</f>
        <v>24411.7789033712</v>
      </c>
      <c r="F50" s="357">
        <f t="shared" si="14"/>
        <v>45459312.500308618</v>
      </c>
      <c r="G50" s="357">
        <f>F10/1000*'Energy Constants'!$J$28</f>
        <v>8819.1066250598724</v>
      </c>
      <c r="H50" s="357">
        <f t="shared" si="21"/>
        <v>2361008.4772355775</v>
      </c>
      <c r="I50" s="575">
        <f>H10*'Energy Constants'!H35</f>
        <v>12536.955014120917</v>
      </c>
      <c r="J50" s="358">
        <f t="shared" si="22"/>
        <v>14.628180820277418</v>
      </c>
      <c r="K50" s="358">
        <f t="shared" si="23"/>
        <v>17.384583284194104</v>
      </c>
      <c r="L50" s="357">
        <f t="shared" si="15"/>
        <v>12568.967778225388</v>
      </c>
      <c r="M50" s="359">
        <f t="shared" si="24"/>
        <v>124454.17227588112</v>
      </c>
      <c r="N50" s="600">
        <f t="shared" si="25"/>
        <v>386.3783800678234</v>
      </c>
      <c r="O50" s="360">
        <f>(N50*'Energy Constants'!$J$28)+'Water Use '!$H$19+'Water Use '!$H$20</f>
        <v>75.64499188334284</v>
      </c>
      <c r="P50" s="360">
        <f t="shared" si="26"/>
        <v>504948.26532598928</v>
      </c>
      <c r="Q50" s="721">
        <f t="shared" si="26"/>
        <v>513.0584267306707</v>
      </c>
      <c r="R50" s="360">
        <f t="shared" si="27"/>
        <v>99.533334785750114</v>
      </c>
      <c r="S50" s="360">
        <f t="shared" si="16"/>
        <v>175.17832666909294</v>
      </c>
      <c r="T50" s="361">
        <f t="shared" si="17"/>
        <v>2364.6775613138288</v>
      </c>
      <c r="U50" s="322">
        <f>T50*'Solid Waste'!$D$9*'Solid Waste'!$F$9</f>
        <v>260.0697559261136</v>
      </c>
      <c r="V50" s="358">
        <f>('TRNS and HOUSING Constants'!AB35*'TRNS and HOUSING Constants'!$AJ$62*'Conversion Factors'!$B$15)+'Commuter Vehicle Fleet'!$E$27+'Commuter Vehicle Fleet'!$E$28+'Commuter Vehicle Fleet'!$E$29</f>
        <v>22840.694348831916</v>
      </c>
      <c r="W50" s="358">
        <v>789.70768978790318</v>
      </c>
      <c r="X50" s="724">
        <f>'Cal Poly Air Travel'!$B$14</f>
        <v>682.02395249651761</v>
      </c>
      <c r="Y50" s="724">
        <f t="shared" si="18"/>
        <v>24312.425991116335</v>
      </c>
      <c r="Z50" s="358">
        <v>1022.6374999999999</v>
      </c>
      <c r="AA50" s="358">
        <f>Agriculture!$G$41</f>
        <v>19.661272243233689</v>
      </c>
      <c r="AB50" s="358">
        <v>70.673956031879982</v>
      </c>
      <c r="AC50" s="358">
        <v>231.40817301587998</v>
      </c>
      <c r="AD50" s="358">
        <f t="shared" si="19"/>
        <v>1344.3809012909935</v>
      </c>
      <c r="AE50" s="362">
        <v>4.45</v>
      </c>
      <c r="AF50" s="579">
        <f t="shared" si="20"/>
        <v>47484.579378287788</v>
      </c>
    </row>
    <row r="51" spans="2:32" x14ac:dyDescent="0.2">
      <c r="B51" s="319">
        <v>2021</v>
      </c>
      <c r="C51" s="363">
        <f>'Population Factors '!G11</f>
        <v>21642.124217632107</v>
      </c>
      <c r="D51" s="363">
        <f>'Population Factors '!Y11</f>
        <v>3013.7724747728053</v>
      </c>
      <c r="E51" s="363">
        <f>'Population Factors '!B11</f>
        <v>24655.896692404913</v>
      </c>
      <c r="F51" s="357">
        <f t="shared" si="14"/>
        <v>45868446.312811397</v>
      </c>
      <c r="G51" s="357">
        <f>F11/1000*'Energy Constants'!$J$28</f>
        <v>8898.478584685412</v>
      </c>
      <c r="H51" s="357">
        <f t="shared" si="21"/>
        <v>2367383.2001241138</v>
      </c>
      <c r="I51" s="575">
        <f>H11*'Energy Constants'!H36</f>
        <v>12570.804792659044</v>
      </c>
      <c r="J51" s="358">
        <f t="shared" si="22"/>
        <v>14.628180820277418</v>
      </c>
      <c r="K51" s="358">
        <f t="shared" si="23"/>
        <v>17.384583284194104</v>
      </c>
      <c r="L51" s="357">
        <f>K51+J51+I51</f>
        <v>12602.817556763515</v>
      </c>
      <c r="M51" s="359">
        <f t="shared" si="24"/>
        <v>125698.71399863993</v>
      </c>
      <c r="N51" s="600">
        <f t="shared" si="25"/>
        <v>390.24216386850162</v>
      </c>
      <c r="O51" s="360">
        <f>(N51*'Energy Constants'!$J$28)+'Water Use '!$H$19+'Water Use '!$H$20</f>
        <v>76.394565940674411</v>
      </c>
      <c r="P51" s="360">
        <f t="shared" si="26"/>
        <v>504948.26532598928</v>
      </c>
      <c r="Q51" s="721">
        <f t="shared" si="26"/>
        <v>513.0584267306707</v>
      </c>
      <c r="R51" s="360">
        <f t="shared" si="27"/>
        <v>99.533334785750114</v>
      </c>
      <c r="S51" s="360">
        <f t="shared" si="16"/>
        <v>175.92790072642453</v>
      </c>
      <c r="T51" s="361">
        <f t="shared" si="17"/>
        <v>2388.3243369269671</v>
      </c>
      <c r="U51" s="322">
        <f>T51*'Solid Waste'!$D$9*'Solid Waste'!$F$9</f>
        <v>262.67045348537471</v>
      </c>
      <c r="V51" s="358">
        <f>('TRNS and HOUSING Constants'!AB36*'TRNS and HOUSING Constants'!$AJ$62*'Conversion Factors'!$B$15)+'Commuter Vehicle Fleet'!$E$27+'Commuter Vehicle Fleet'!$E$28+'Commuter Vehicle Fleet'!$E$29</f>
        <v>22440.36083009221</v>
      </c>
      <c r="W51" s="358">
        <v>789.70768978790318</v>
      </c>
      <c r="X51" s="724">
        <f>'Cal Poly Air Travel'!$B$14</f>
        <v>682.02395249651761</v>
      </c>
      <c r="Y51" s="724">
        <f t="shared" si="18"/>
        <v>23912.092472376629</v>
      </c>
      <c r="Z51" s="358">
        <v>1022.6374999999999</v>
      </c>
      <c r="AA51" s="358">
        <f>Agriculture!$G$41</f>
        <v>19.661272243233689</v>
      </c>
      <c r="AB51" s="358">
        <v>70.673956031879982</v>
      </c>
      <c r="AC51" s="358">
        <v>231.40817301587998</v>
      </c>
      <c r="AD51" s="358">
        <f t="shared" si="19"/>
        <v>1344.3809012909935</v>
      </c>
      <c r="AE51" s="362">
        <v>4.45</v>
      </c>
      <c r="AF51" s="579">
        <f t="shared" si="20"/>
        <v>47200.817869328341</v>
      </c>
    </row>
    <row r="52" spans="2:32" x14ac:dyDescent="0.2">
      <c r="B52" s="319">
        <v>2022</v>
      </c>
      <c r="C52" s="363">
        <f>'Population Factors '!G12</f>
        <v>21858.545459808429</v>
      </c>
      <c r="D52" s="363">
        <f>'Population Factors '!Y12</f>
        <v>3043.9101995205328</v>
      </c>
      <c r="E52" s="363">
        <f>'Population Factors '!B12</f>
        <v>24902.45565932896</v>
      </c>
      <c r="F52" s="357">
        <f t="shared" si="14"/>
        <v>46281262.329626702</v>
      </c>
      <c r="G52" s="357">
        <f>F12/1000*'Energy Constants'!$J$28</f>
        <v>8978.5648919475807</v>
      </c>
      <c r="H52" s="357">
        <f t="shared" si="21"/>
        <v>2373775.1347644487</v>
      </c>
      <c r="I52" s="575">
        <f>H12*'Energy Constants'!H37</f>
        <v>12604.745965599222</v>
      </c>
      <c r="J52" s="358">
        <f t="shared" si="22"/>
        <v>14.628180820277418</v>
      </c>
      <c r="K52" s="358">
        <f t="shared" si="23"/>
        <v>17.384583284194104</v>
      </c>
      <c r="L52" s="357">
        <f t="shared" ref="L52:L80" si="28">K52+J52+I52</f>
        <v>12636.758729703693</v>
      </c>
      <c r="M52" s="359">
        <f t="shared" si="24"/>
        <v>126955.70113862633</v>
      </c>
      <c r="N52" s="600">
        <f t="shared" si="25"/>
        <v>394.14458550718666</v>
      </c>
      <c r="O52" s="360">
        <f>(N52*'Energy Constants'!$J$28)+'Water Use '!$H$19+'Water Use '!$H$20</f>
        <v>77.151635738579316</v>
      </c>
      <c r="P52" s="360">
        <f t="shared" si="26"/>
        <v>504948.26532598928</v>
      </c>
      <c r="Q52" s="721">
        <f t="shared" si="26"/>
        <v>513.0584267306707</v>
      </c>
      <c r="R52" s="360">
        <f t="shared" si="27"/>
        <v>99.533334785750114</v>
      </c>
      <c r="S52" s="360">
        <f t="shared" si="16"/>
        <v>176.68497052432943</v>
      </c>
      <c r="T52" s="361">
        <f t="shared" si="17"/>
        <v>2412.2075802962368</v>
      </c>
      <c r="U52" s="322">
        <f>T52*'Solid Waste'!$D$9*'Solid Waste'!$F$9</f>
        <v>265.29715802022849</v>
      </c>
      <c r="V52" s="358">
        <f>('TRNS and HOUSING Constants'!AB37*'TRNS and HOUSING Constants'!$AJ$62*'Conversion Factors'!$B$15)+'Commuter Vehicle Fleet'!$E$27+'Commuter Vehicle Fleet'!$E$28+'Commuter Vehicle Fleet'!$E$29</f>
        <v>22667.170837985428</v>
      </c>
      <c r="W52" s="358">
        <v>789.70768978790318</v>
      </c>
      <c r="X52" s="724">
        <f>'Cal Poly Air Travel'!$B$14</f>
        <v>682.02395249651761</v>
      </c>
      <c r="Y52" s="724">
        <f t="shared" si="18"/>
        <v>24138.902480269848</v>
      </c>
      <c r="Z52" s="358">
        <v>1022.6374999999999</v>
      </c>
      <c r="AA52" s="358">
        <f>Agriculture!$G$41</f>
        <v>19.661272243233689</v>
      </c>
      <c r="AB52" s="358">
        <v>70.673956031879982</v>
      </c>
      <c r="AC52" s="358">
        <v>231.40817301587998</v>
      </c>
      <c r="AD52" s="358">
        <f t="shared" si="19"/>
        <v>1344.3809012909935</v>
      </c>
      <c r="AE52" s="362">
        <v>4.45</v>
      </c>
      <c r="AF52" s="579">
        <f t="shared" si="20"/>
        <v>47545.039131756668</v>
      </c>
    </row>
    <row r="53" spans="2:32" x14ac:dyDescent="0.2">
      <c r="B53" s="319">
        <v>2023</v>
      </c>
      <c r="C53" s="363">
        <f>'Population Factors '!G13</f>
        <v>22077.130914406513</v>
      </c>
      <c r="D53" s="363">
        <f>'Population Factors '!Y13</f>
        <v>3074.3493015157383</v>
      </c>
      <c r="E53" s="363">
        <f>'Population Factors '!B13</f>
        <v>25151.480215922253</v>
      </c>
      <c r="F53" s="357">
        <f t="shared" si="14"/>
        <v>46697793.69059334</v>
      </c>
      <c r="G53" s="357">
        <f>F13/1000*'Energy Constants'!$J$28</f>
        <v>9059.3719759751075</v>
      </c>
      <c r="H53" s="357">
        <f t="shared" si="21"/>
        <v>2380184.3276283126</v>
      </c>
      <c r="I53" s="575">
        <f>H13*'Energy Constants'!H38</f>
        <v>12638.778779706339</v>
      </c>
      <c r="J53" s="358">
        <f t="shared" si="22"/>
        <v>14.628180820277418</v>
      </c>
      <c r="K53" s="358">
        <f t="shared" si="23"/>
        <v>17.384583284194104</v>
      </c>
      <c r="L53" s="357">
        <f t="shared" si="28"/>
        <v>12670.79154381081</v>
      </c>
      <c r="M53" s="359">
        <f t="shared" si="24"/>
        <v>128225.2581500126</v>
      </c>
      <c r="N53" s="600">
        <f t="shared" si="25"/>
        <v>398.08603136225855</v>
      </c>
      <c r="O53" s="360">
        <f>(N53*'Energy Constants'!$J$28)+'Water Use '!$H$19+'Water Use '!$H$20</f>
        <v>77.916276234463254</v>
      </c>
      <c r="P53" s="360">
        <f t="shared" si="26"/>
        <v>504948.26532598928</v>
      </c>
      <c r="Q53" s="721">
        <f t="shared" si="26"/>
        <v>513.0584267306707</v>
      </c>
      <c r="R53" s="360">
        <f t="shared" si="27"/>
        <v>99.533334785750114</v>
      </c>
      <c r="S53" s="360">
        <f t="shared" si="16"/>
        <v>177.44961102021335</v>
      </c>
      <c r="T53" s="361">
        <f t="shared" si="17"/>
        <v>2436.3296560991994</v>
      </c>
      <c r="U53" s="322">
        <f>T53*'Solid Waste'!$D$9*'Solid Waste'!$F$9</f>
        <v>267.95012960043078</v>
      </c>
      <c r="V53" s="358">
        <f>('TRNS and HOUSING Constants'!AB38*'TRNS and HOUSING Constants'!$AJ$62*'Conversion Factors'!$B$15)+'Commuter Vehicle Fleet'!$E$27+'Commuter Vehicle Fleet'!$E$28+'Commuter Vehicle Fleet'!$E$29</f>
        <v>22833.759157658536</v>
      </c>
      <c r="W53" s="358">
        <v>789.70768978790318</v>
      </c>
      <c r="X53" s="724">
        <f>'Cal Poly Air Travel'!$B$14</f>
        <v>682.02395249651761</v>
      </c>
      <c r="Y53" s="724">
        <f t="shared" si="18"/>
        <v>24305.490799942956</v>
      </c>
      <c r="Z53" s="358">
        <v>1022.6374999999999</v>
      </c>
      <c r="AA53" s="358">
        <f>Agriculture!$G$41</f>
        <v>19.661272243233689</v>
      </c>
      <c r="AB53" s="358">
        <v>70.673956031879982</v>
      </c>
      <c r="AC53" s="358">
        <v>231.40817301587998</v>
      </c>
      <c r="AD53" s="358">
        <f t="shared" si="19"/>
        <v>1344.3809012909935</v>
      </c>
      <c r="AE53" s="362">
        <v>4.45</v>
      </c>
      <c r="AF53" s="579">
        <f t="shared" si="20"/>
        <v>47829.884961640506</v>
      </c>
    </row>
    <row r="54" spans="2:32" x14ac:dyDescent="0.2">
      <c r="B54" s="319">
        <v>2024</v>
      </c>
      <c r="C54" s="363">
        <f>'Population Factors '!G14</f>
        <v>22297.902223550576</v>
      </c>
      <c r="D54" s="363">
        <f>'Population Factors '!Y14</f>
        <v>3105.0927945308958</v>
      </c>
      <c r="E54" s="363">
        <f>'Population Factors '!B14</f>
        <v>25402.99501808147</v>
      </c>
      <c r="F54" s="357">
        <f t="shared" si="14"/>
        <v>47118073.833808683</v>
      </c>
      <c r="G54" s="357">
        <f>F14/1000*'Energy Constants'!$J$28</f>
        <v>9140.9063237588853</v>
      </c>
      <c r="H54" s="357">
        <f t="shared" si="21"/>
        <v>2386610.8253129092</v>
      </c>
      <c r="I54" s="575">
        <f>H14*'Energy Constants'!H39</f>
        <v>12672.903482411546</v>
      </c>
      <c r="J54" s="358">
        <f t="shared" si="22"/>
        <v>14.628180820277418</v>
      </c>
      <c r="K54" s="358">
        <f t="shared" si="23"/>
        <v>17.384583284194104</v>
      </c>
      <c r="L54" s="357">
        <f t="shared" si="28"/>
        <v>12704.916246516017</v>
      </c>
      <c r="M54" s="359">
        <f t="shared" si="24"/>
        <v>129507.51073151272</v>
      </c>
      <c r="N54" s="600">
        <f t="shared" si="25"/>
        <v>402.0668916758811</v>
      </c>
      <c r="O54" s="360">
        <f>(N54*'Energy Constants'!$J$28)+'Water Use '!$H$19+'Water Use '!$H$20</f>
        <v>78.688563135306026</v>
      </c>
      <c r="P54" s="360">
        <f t="shared" si="26"/>
        <v>504948.26532598928</v>
      </c>
      <c r="Q54" s="721">
        <f t="shared" si="26"/>
        <v>513.0584267306707</v>
      </c>
      <c r="R54" s="360">
        <f t="shared" si="27"/>
        <v>99.533334785750114</v>
      </c>
      <c r="S54" s="360">
        <f t="shared" si="16"/>
        <v>178.22189792105615</v>
      </c>
      <c r="T54" s="361">
        <f t="shared" si="17"/>
        <v>2460.6929526601907</v>
      </c>
      <c r="U54" s="322">
        <f>T54*'Solid Waste'!$D$9*'Solid Waste'!$F$9</f>
        <v>270.629630896435</v>
      </c>
      <c r="V54" s="358">
        <f>('TRNS and HOUSING Constants'!AB39*'TRNS and HOUSING Constants'!$AJ$62*'Conversion Factors'!$B$15)+'Commuter Vehicle Fleet'!$E$27+'Commuter Vehicle Fleet'!$E$28+'Commuter Vehicle Fleet'!$E$29</f>
        <v>23065.128046710412</v>
      </c>
      <c r="W54" s="358">
        <v>789.70768978790318</v>
      </c>
      <c r="X54" s="724">
        <f>'Cal Poly Air Travel'!$B$14</f>
        <v>682.02395249651761</v>
      </c>
      <c r="Y54" s="724">
        <f t="shared" si="18"/>
        <v>24536.859688994831</v>
      </c>
      <c r="Z54" s="358">
        <v>1022.6374999999999</v>
      </c>
      <c r="AA54" s="358">
        <f>Agriculture!$G$41</f>
        <v>19.661272243233689</v>
      </c>
      <c r="AB54" s="358">
        <v>70.673956031879982</v>
      </c>
      <c r="AC54" s="358">
        <v>231.40817301587998</v>
      </c>
      <c r="AD54" s="358">
        <f t="shared" si="19"/>
        <v>1344.3809012909935</v>
      </c>
      <c r="AE54" s="362">
        <v>4.45</v>
      </c>
      <c r="AF54" s="579">
        <f t="shared" si="20"/>
        <v>48180.364689378213</v>
      </c>
    </row>
    <row r="55" spans="2:32" x14ac:dyDescent="0.2">
      <c r="B55" s="654">
        <v>2025</v>
      </c>
      <c r="C55" s="363">
        <f>'Population Factors '!G15</f>
        <v>22520.88124578608</v>
      </c>
      <c r="D55" s="363">
        <f>'Population Factors '!Y15</f>
        <v>3136.1437224762044</v>
      </c>
      <c r="E55" s="363">
        <f>'Population Factors '!B15</f>
        <v>25657.024968262285</v>
      </c>
      <c r="F55" s="357">
        <f t="shared" si="14"/>
        <v>47542136.498312958</v>
      </c>
      <c r="G55" s="357">
        <f>F15/1000*'Energy Constants'!$J$28</f>
        <v>9223.1744806727147</v>
      </c>
      <c r="H55" s="357">
        <f t="shared" si="21"/>
        <v>2393054.6745412541</v>
      </c>
      <c r="I55" s="575">
        <f>H15*'Energy Constants'!H40</f>
        <v>12707.120321814058</v>
      </c>
      <c r="J55" s="358">
        <f t="shared" si="22"/>
        <v>14.628180820277418</v>
      </c>
      <c r="K55" s="358">
        <f t="shared" si="23"/>
        <v>17.384583284194104</v>
      </c>
      <c r="L55" s="357">
        <f t="shared" si="28"/>
        <v>12739.133085918529</v>
      </c>
      <c r="M55" s="359">
        <f t="shared" si="24"/>
        <v>130802.58583882786</v>
      </c>
      <c r="N55" s="600">
        <f t="shared" si="25"/>
        <v>406.08756059263993</v>
      </c>
      <c r="O55" s="360">
        <f>(N55*'Energy Constants'!$J$28)+'Water Use '!$H$19+'Water Use '!$H$20</f>
        <v>79.468572905157245</v>
      </c>
      <c r="P55" s="360">
        <f t="shared" si="26"/>
        <v>504948.26532598928</v>
      </c>
      <c r="Q55" s="721">
        <f t="shared" si="26"/>
        <v>513.0584267306707</v>
      </c>
      <c r="R55" s="360">
        <f t="shared" si="27"/>
        <v>99.533334785750114</v>
      </c>
      <c r="S55" s="360">
        <f t="shared" si="16"/>
        <v>179.00190769090736</v>
      </c>
      <c r="T55" s="361">
        <f t="shared" si="17"/>
        <v>2485.2998821867927</v>
      </c>
      <c r="U55" s="322">
        <f>T55*'Solid Waste'!$D$9*'Solid Waste'!$F$9</f>
        <v>273.33592720539934</v>
      </c>
      <c r="V55" s="358">
        <f>('TRNS and HOUSING Constants'!AB40*'TRNS and HOUSING Constants'!$AJ$62*'Conversion Factors'!$B$15)+'Commuter Vehicle Fleet'!$E$27+'Commuter Vehicle Fleet'!$E$28+'Commuter Vehicle Fleet'!$E$29</f>
        <v>23298.8106246528</v>
      </c>
      <c r="W55" s="358">
        <v>789.70768978790318</v>
      </c>
      <c r="X55" s="724">
        <f>'Cal Poly Air Travel'!$B$14</f>
        <v>682.02395249651761</v>
      </c>
      <c r="Y55" s="724">
        <f t="shared" si="18"/>
        <v>24770.54226693722</v>
      </c>
      <c r="Z55" s="358">
        <v>1022.6374999999999</v>
      </c>
      <c r="AA55" s="358">
        <f>Agriculture!$G$41</f>
        <v>19.661272243233689</v>
      </c>
      <c r="AB55" s="358">
        <v>70.673956031879982</v>
      </c>
      <c r="AC55" s="358">
        <v>231.40817301587998</v>
      </c>
      <c r="AD55" s="358">
        <f t="shared" si="19"/>
        <v>1344.3809012909935</v>
      </c>
      <c r="AE55" s="362">
        <v>4.45</v>
      </c>
      <c r="AF55" s="579">
        <f t="shared" si="20"/>
        <v>48534.018569715758</v>
      </c>
    </row>
    <row r="56" spans="2:32" x14ac:dyDescent="0.2">
      <c r="B56" s="319">
        <v>2026</v>
      </c>
      <c r="C56" s="363">
        <f>'Population Factors '!G16</f>
        <v>22746.090058243943</v>
      </c>
      <c r="D56" s="363">
        <f>'Population Factors '!Y16</f>
        <v>3167.5051597009665</v>
      </c>
      <c r="E56" s="363">
        <f>'Population Factors '!B16</f>
        <v>25913.595217944909</v>
      </c>
      <c r="F56" s="357">
        <f t="shared" si="14"/>
        <v>47970015.726797774</v>
      </c>
      <c r="G56" s="357">
        <f>F16/1000*'Energy Constants'!$J$28</f>
        <v>9306.1830509987685</v>
      </c>
      <c r="H56" s="357">
        <f t="shared" si="21"/>
        <v>2399515.9221625156</v>
      </c>
      <c r="I56" s="575">
        <f>H16*'Energy Constants'!H41</f>
        <v>12741.429546682957</v>
      </c>
      <c r="J56" s="358">
        <f t="shared" si="22"/>
        <v>14.628180820277418</v>
      </c>
      <c r="K56" s="358">
        <f t="shared" si="23"/>
        <v>17.384583284194104</v>
      </c>
      <c r="L56" s="357">
        <f t="shared" si="28"/>
        <v>12773.442310787428</v>
      </c>
      <c r="M56" s="359">
        <f t="shared" si="24"/>
        <v>132110.61169721614</v>
      </c>
      <c r="N56" s="600">
        <f t="shared" si="25"/>
        <v>410.14843619856634</v>
      </c>
      <c r="O56" s="360">
        <f>(N56*'Energy Constants'!$J$28)+'Water Use '!$H$19+'Water Use '!$H$20</f>
        <v>80.256382772706971</v>
      </c>
      <c r="P56" s="360">
        <f t="shared" si="26"/>
        <v>504948.26532598928</v>
      </c>
      <c r="Q56" s="721">
        <f t="shared" si="26"/>
        <v>513.0584267306707</v>
      </c>
      <c r="R56" s="360">
        <f t="shared" si="27"/>
        <v>99.533334785750114</v>
      </c>
      <c r="S56" s="360">
        <f t="shared" si="16"/>
        <v>179.78971755845708</v>
      </c>
      <c r="T56" s="361">
        <f t="shared" si="17"/>
        <v>2510.1528810086606</v>
      </c>
      <c r="U56" s="322">
        <f>T56*'Solid Waste'!$D$9*'Solid Waste'!$F$9</f>
        <v>276.06928647745337</v>
      </c>
      <c r="V56" s="358">
        <f>('TRNS and HOUSING Constants'!AB41*'TRNS and HOUSING Constants'!$AJ$62*'Conversion Factors'!$B$15)+'Commuter Vehicle Fleet'!$E$27+'Commuter Vehicle Fleet'!$E$28+'Commuter Vehicle Fleet'!$E$29</f>
        <v>23534.830028374618</v>
      </c>
      <c r="W56" s="358">
        <v>789.70768978790318</v>
      </c>
      <c r="X56" s="724">
        <f>'Cal Poly Air Travel'!$B$14</f>
        <v>682.02395249651761</v>
      </c>
      <c r="Y56" s="724">
        <f t="shared" si="18"/>
        <v>25006.561670659037</v>
      </c>
      <c r="Z56" s="358">
        <v>1022.6374999999999</v>
      </c>
      <c r="AA56" s="358">
        <f>Agriculture!$G$41</f>
        <v>19.661272243233689</v>
      </c>
      <c r="AB56" s="358">
        <v>70.673956031879982</v>
      </c>
      <c r="AC56" s="358">
        <v>231.40817301587998</v>
      </c>
      <c r="AD56" s="358">
        <f t="shared" si="19"/>
        <v>1344.3809012909935</v>
      </c>
      <c r="AE56" s="362">
        <v>4.45</v>
      </c>
      <c r="AF56" s="579">
        <f t="shared" si="20"/>
        <v>48890.876937772133</v>
      </c>
    </row>
    <row r="57" spans="2:32" x14ac:dyDescent="0.2">
      <c r="B57" s="319">
        <v>2027</v>
      </c>
      <c r="C57" s="363">
        <f>'Population Factors '!G17</f>
        <v>22973.550958826381</v>
      </c>
      <c r="D57" s="363">
        <f>'Population Factors '!Y17</f>
        <v>3199.1802112979758</v>
      </c>
      <c r="E57" s="363">
        <f>'Population Factors '!B17</f>
        <v>26172.731170124356</v>
      </c>
      <c r="F57" s="357">
        <f t="shared" si="14"/>
        <v>48401745.868338957</v>
      </c>
      <c r="G57" s="357">
        <f>F17/1000*'Energy Constants'!$J$28</f>
        <v>9389.9386984577577</v>
      </c>
      <c r="H57" s="357">
        <f t="shared" si="21"/>
        <v>2405994.6151523544</v>
      </c>
      <c r="I57" s="575">
        <f>H17*'Energy Constants'!H42</f>
        <v>12775.831406459001</v>
      </c>
      <c r="J57" s="358">
        <f t="shared" si="22"/>
        <v>14.628180820277418</v>
      </c>
      <c r="K57" s="358">
        <f t="shared" si="23"/>
        <v>17.384583284194104</v>
      </c>
      <c r="L57" s="357">
        <f t="shared" si="28"/>
        <v>12807.844170563472</v>
      </c>
      <c r="M57" s="359">
        <f t="shared" si="24"/>
        <v>133431.71781418831</v>
      </c>
      <c r="N57" s="600">
        <f t="shared" si="25"/>
        <v>414.24992056055203</v>
      </c>
      <c r="O57" s="360">
        <f>(N57*'Energy Constants'!$J$28)+'Water Use '!$H$19+'Water Use '!$H$20</f>
        <v>81.052070738932187</v>
      </c>
      <c r="P57" s="360">
        <f t="shared" si="26"/>
        <v>504948.26532598928</v>
      </c>
      <c r="Q57" s="721">
        <f t="shared" si="26"/>
        <v>513.0584267306707</v>
      </c>
      <c r="R57" s="360">
        <f t="shared" si="27"/>
        <v>99.533334785750114</v>
      </c>
      <c r="S57" s="360">
        <f t="shared" si="16"/>
        <v>180.5854055246823</v>
      </c>
      <c r="T57" s="361">
        <f t="shared" si="17"/>
        <v>2535.2544098187473</v>
      </c>
      <c r="U57" s="322">
        <f>T57*'Solid Waste'!$D$9*'Solid Waste'!$F$9</f>
        <v>278.82997934222794</v>
      </c>
      <c r="V57" s="358">
        <f>('TRNS and HOUSING Constants'!AB42*'TRNS and HOUSING Constants'!$AJ$62*'Conversion Factors'!$B$15)+'Commuter Vehicle Fleet'!$E$27+'Commuter Vehicle Fleet'!$E$28+'Commuter Vehicle Fleet'!$E$29</f>
        <v>23773.209626133652</v>
      </c>
      <c r="W57" s="358">
        <v>789.70768978790318</v>
      </c>
      <c r="X57" s="724">
        <f>'Cal Poly Air Travel'!$B$14</f>
        <v>682.02395249651761</v>
      </c>
      <c r="Y57" s="724">
        <f t="shared" si="18"/>
        <v>25244.941268418072</v>
      </c>
      <c r="Z57" s="358">
        <v>1022.6374999999999</v>
      </c>
      <c r="AA57" s="358">
        <f>Agriculture!$G$41</f>
        <v>19.661272243233689</v>
      </c>
      <c r="AB57" s="358">
        <v>70.673956031879982</v>
      </c>
      <c r="AC57" s="358">
        <v>231.40817301587998</v>
      </c>
      <c r="AD57" s="358">
        <f t="shared" si="19"/>
        <v>1344.3809012909935</v>
      </c>
      <c r="AE57" s="362">
        <v>4.45</v>
      </c>
      <c r="AF57" s="579">
        <f t="shared" si="20"/>
        <v>49250.970423597202</v>
      </c>
    </row>
    <row r="58" spans="2:32" x14ac:dyDescent="0.2">
      <c r="B58" s="319">
        <v>2028</v>
      </c>
      <c r="C58" s="363">
        <f>'Population Factors '!G18</f>
        <v>23203.286468414644</v>
      </c>
      <c r="D58" s="363">
        <f>'Population Factors '!Y18</f>
        <v>3231.172013410956</v>
      </c>
      <c r="E58" s="363">
        <f>'Population Factors '!B18</f>
        <v>26434.458481825601</v>
      </c>
      <c r="F58" s="357">
        <f t="shared" si="14"/>
        <v>48837361.581154011</v>
      </c>
      <c r="G58" s="357">
        <f>F18/1000*'Energy Constants'!$J$28</f>
        <v>9474.4481467438782</v>
      </c>
      <c r="H58" s="357">
        <f t="shared" si="21"/>
        <v>2412490.8006132655</v>
      </c>
      <c r="I58" s="575">
        <f>H18*'Energy Constants'!H43</f>
        <v>12810.326151256439</v>
      </c>
      <c r="J58" s="358">
        <f t="shared" si="22"/>
        <v>14.628180820277418</v>
      </c>
      <c r="K58" s="358">
        <f t="shared" si="23"/>
        <v>17.384583284194104</v>
      </c>
      <c r="L58" s="357">
        <f t="shared" si="28"/>
        <v>12842.33891536091</v>
      </c>
      <c r="M58" s="359">
        <f t="shared" si="24"/>
        <v>134766.03499233018</v>
      </c>
      <c r="N58" s="600">
        <f t="shared" si="25"/>
        <v>418.39241976615756</v>
      </c>
      <c r="O58" s="360">
        <f>(N58*'Energy Constants'!$J$28)+'Water Use '!$H$19+'Water Use '!$H$20</f>
        <v>81.855715584819663</v>
      </c>
      <c r="P58" s="360">
        <f t="shared" si="26"/>
        <v>504948.26532598928</v>
      </c>
      <c r="Q58" s="721">
        <f t="shared" si="26"/>
        <v>513.0584267306707</v>
      </c>
      <c r="R58" s="360">
        <f t="shared" si="27"/>
        <v>99.533334785750114</v>
      </c>
      <c r="S58" s="360">
        <f t="shared" si="16"/>
        <v>181.38905037056978</v>
      </c>
      <c r="T58" s="361">
        <f t="shared" si="17"/>
        <v>2560.6069539169348</v>
      </c>
      <c r="U58" s="322">
        <f>T58*'Solid Waste'!$D$9*'Solid Waste'!$F$9</f>
        <v>281.6182791356502</v>
      </c>
      <c r="V58" s="358">
        <f>('TRNS and HOUSING Constants'!AB43*'TRNS and HOUSING Constants'!$AJ$62*'Conversion Factors'!$B$15)+'Commuter Vehicle Fleet'!$E$27+'Commuter Vehicle Fleet'!$E$28+'Commuter Vehicle Fleet'!$E$29</f>
        <v>24013.973019870278</v>
      </c>
      <c r="W58" s="358">
        <v>789.70768978790318</v>
      </c>
      <c r="X58" s="724">
        <f>'Cal Poly Air Travel'!$B$14</f>
        <v>682.02395249651761</v>
      </c>
      <c r="Y58" s="724">
        <f t="shared" si="18"/>
        <v>25485.704662154698</v>
      </c>
      <c r="Z58" s="358">
        <v>1022.6374999999999</v>
      </c>
      <c r="AA58" s="358">
        <f>Agriculture!$G$41</f>
        <v>19.661272243233689</v>
      </c>
      <c r="AB58" s="358">
        <v>70.673956031879982</v>
      </c>
      <c r="AC58" s="358">
        <v>231.40817301587998</v>
      </c>
      <c r="AD58" s="358">
        <f t="shared" si="19"/>
        <v>1344.3809012909935</v>
      </c>
      <c r="AE58" s="362">
        <v>4.45</v>
      </c>
      <c r="AF58" s="579">
        <f t="shared" si="20"/>
        <v>49614.329955056695</v>
      </c>
    </row>
    <row r="59" spans="2:32" x14ac:dyDescent="0.2">
      <c r="B59" s="319">
        <v>2029</v>
      </c>
      <c r="C59" s="363">
        <f>'Population Factors '!G19</f>
        <v>23435.319333098792</v>
      </c>
      <c r="D59" s="363">
        <f>'Population Factors '!Y19</f>
        <v>3263.4837335450652</v>
      </c>
      <c r="E59" s="363">
        <f>'Population Factors '!B19</f>
        <v>26698.803066643857</v>
      </c>
      <c r="F59" s="357">
        <f t="shared" si="14"/>
        <v>49276897.835384399</v>
      </c>
      <c r="G59" s="357">
        <f>F19/1000*'Energy Constants'!$J$28</f>
        <v>9559.718180064574</v>
      </c>
      <c r="H59" s="357">
        <f t="shared" si="21"/>
        <v>2419004.5257749213</v>
      </c>
      <c r="I59" s="575">
        <f>H19*'Energy Constants'!H44</f>
        <v>12844.914031864831</v>
      </c>
      <c r="J59" s="358">
        <f t="shared" si="22"/>
        <v>14.628180820277418</v>
      </c>
      <c r="K59" s="358">
        <f t="shared" si="23"/>
        <v>17.384583284194104</v>
      </c>
      <c r="L59" s="357">
        <f t="shared" si="28"/>
        <v>12876.926795969302</v>
      </c>
      <c r="M59" s="359">
        <f t="shared" si="24"/>
        <v>136113.69534225349</v>
      </c>
      <c r="N59" s="600">
        <f t="shared" si="25"/>
        <v>422.57634396381911</v>
      </c>
      <c r="O59" s="360">
        <f>(N59*'Energy Constants'!$J$28)+'Water Use '!$H$19+'Water Use '!$H$20</f>
        <v>82.667396879166006</v>
      </c>
      <c r="P59" s="360">
        <f t="shared" si="26"/>
        <v>504948.26532598928</v>
      </c>
      <c r="Q59" s="721">
        <f t="shared" si="26"/>
        <v>513.0584267306707</v>
      </c>
      <c r="R59" s="360">
        <f t="shared" si="27"/>
        <v>99.533334785750114</v>
      </c>
      <c r="S59" s="360">
        <f t="shared" si="16"/>
        <v>182.20073166491613</v>
      </c>
      <c r="T59" s="361">
        <f t="shared" si="17"/>
        <v>2586.2130234561041</v>
      </c>
      <c r="U59" s="322">
        <f>T59*'Solid Waste'!$D$9*'Solid Waste'!$F$9</f>
        <v>284.43446192700668</v>
      </c>
      <c r="V59" s="358">
        <f>('TRNS and HOUSING Constants'!AB44*'TRNS and HOUSING Constants'!$AJ$62*'Conversion Factors'!$B$15)+'Commuter Vehicle Fleet'!$E$27+'Commuter Vehicle Fleet'!$E$28+'Commuter Vehicle Fleet'!$E$29</f>
        <v>24257.144047544269</v>
      </c>
      <c r="W59" s="358">
        <v>789.70768978790318</v>
      </c>
      <c r="X59" s="724">
        <f>'Cal Poly Air Travel'!$B$14</f>
        <v>682.02395249651761</v>
      </c>
      <c r="Y59" s="724">
        <f t="shared" si="18"/>
        <v>25728.875689828688</v>
      </c>
      <c r="Z59" s="358">
        <v>1022.6374999999999</v>
      </c>
      <c r="AA59" s="358">
        <f>Agriculture!$G$41</f>
        <v>19.661272243233689</v>
      </c>
      <c r="AB59" s="358">
        <v>70.673956031879982</v>
      </c>
      <c r="AC59" s="358">
        <v>231.40817301587998</v>
      </c>
      <c r="AD59" s="358">
        <f t="shared" si="19"/>
        <v>1344.3809012909935</v>
      </c>
      <c r="AE59" s="362">
        <v>4.45</v>
      </c>
      <c r="AF59" s="579">
        <f t="shared" si="20"/>
        <v>49980.98676074548</v>
      </c>
    </row>
    <row r="60" spans="2:32" x14ac:dyDescent="0.2">
      <c r="B60" s="654">
        <v>2030</v>
      </c>
      <c r="C60" s="363">
        <f>'Population Factors '!G20</f>
        <v>23669.672526429782</v>
      </c>
      <c r="D60" s="363">
        <f>'Population Factors '!Y20</f>
        <v>3296.1185708805165</v>
      </c>
      <c r="E60" s="363">
        <f>'Population Factors '!B20</f>
        <v>26965.791097310299</v>
      </c>
      <c r="F60" s="357">
        <f t="shared" si="14"/>
        <v>49720389.91590286</v>
      </c>
      <c r="G60" s="357">
        <f>F20/1000*'Energy Constants'!$J$28</f>
        <v>9645.7556436851555</v>
      </c>
      <c r="H60" s="357">
        <f t="shared" si="21"/>
        <v>2425535.8379945136</v>
      </c>
      <c r="I60" s="575">
        <f>H20*'Energy Constants'!H45</f>
        <v>12879.595299750867</v>
      </c>
      <c r="J60" s="358">
        <f t="shared" si="22"/>
        <v>14.628180820277418</v>
      </c>
      <c r="K60" s="358">
        <f t="shared" si="23"/>
        <v>17.384583284194104</v>
      </c>
      <c r="L60" s="357">
        <f t="shared" si="28"/>
        <v>12911.608063855338</v>
      </c>
      <c r="M60" s="359">
        <f t="shared" si="24"/>
        <v>137474.83229567602</v>
      </c>
      <c r="N60" s="600">
        <f t="shared" si="25"/>
        <v>426.80210740345734</v>
      </c>
      <c r="O60" s="360">
        <f>(N60*'Energy Constants'!$J$28)+'Water Use '!$H$19+'Water Use '!$H$20</f>
        <v>83.487194986455819</v>
      </c>
      <c r="P60" s="360">
        <f t="shared" si="26"/>
        <v>504948.26532598928</v>
      </c>
      <c r="Q60" s="721">
        <f t="shared" si="26"/>
        <v>513.0584267306707</v>
      </c>
      <c r="R60" s="360">
        <f t="shared" si="27"/>
        <v>99.533334785750114</v>
      </c>
      <c r="S60" s="360">
        <f t="shared" si="16"/>
        <v>183.02052977220592</v>
      </c>
      <c r="T60" s="361">
        <f t="shared" si="17"/>
        <v>2612.0751536906655</v>
      </c>
      <c r="U60" s="322">
        <f>T60*'Solid Waste'!$D$9*'Solid Waste'!$F$9</f>
        <v>287.27880654627683</v>
      </c>
      <c r="V60" s="358">
        <f>('TRNS and HOUSING Constants'!AB45*'TRNS and HOUSING Constants'!$AJ$62*'Conversion Factors'!$B$15)+'Commuter Vehicle Fleet'!$E$27+'Commuter Vehicle Fleet'!$E$28+'Commuter Vehicle Fleet'!$E$29</f>
        <v>24502.746785495001</v>
      </c>
      <c r="W60" s="358">
        <v>789.70768978790318</v>
      </c>
      <c r="X60" s="724">
        <f>'Cal Poly Air Travel'!$B$14</f>
        <v>682.02395249651761</v>
      </c>
      <c r="Y60" s="724">
        <f t="shared" si="18"/>
        <v>25974.478427779421</v>
      </c>
      <c r="Z60" s="358">
        <v>1022.6374999999999</v>
      </c>
      <c r="AA60" s="358">
        <f>Agriculture!$G$41</f>
        <v>19.661272243233689</v>
      </c>
      <c r="AB60" s="358">
        <v>70.673956031879982</v>
      </c>
      <c r="AC60" s="358">
        <v>231.40817301587998</v>
      </c>
      <c r="AD60" s="358">
        <f t="shared" si="19"/>
        <v>1344.3809012909935</v>
      </c>
      <c r="AE60" s="362">
        <v>4.45</v>
      </c>
      <c r="AF60" s="579">
        <f t="shared" si="20"/>
        <v>50350.972372929384</v>
      </c>
    </row>
    <row r="61" spans="2:32" x14ac:dyDescent="0.2">
      <c r="B61" s="319">
        <v>2031</v>
      </c>
      <c r="C61" s="363">
        <f>'Population Factors '!G21</f>
        <v>23906.369251694079</v>
      </c>
      <c r="D61" s="363">
        <f>'Population Factors '!Y21</f>
        <v>3329.0797565893217</v>
      </c>
      <c r="E61" s="363">
        <f>'Population Factors '!B21</f>
        <v>27235.449008283402</v>
      </c>
      <c r="F61" s="357">
        <f t="shared" si="14"/>
        <v>50167873.425145984</v>
      </c>
      <c r="G61" s="357">
        <f>F21/1000*'Energy Constants'!$J$28</f>
        <v>9732.5674444783217</v>
      </c>
      <c r="H61" s="357">
        <f t="shared" si="21"/>
        <v>2432084.7847570986</v>
      </c>
      <c r="I61" s="575">
        <f>H21*'Energy Constants'!H46</f>
        <v>12914.370207060192</v>
      </c>
      <c r="J61" s="358">
        <f t="shared" si="22"/>
        <v>14.628180820277418</v>
      </c>
      <c r="K61" s="358">
        <f t="shared" si="23"/>
        <v>17.384583284194104</v>
      </c>
      <c r="L61" s="357">
        <f t="shared" si="28"/>
        <v>12946.382971164663</v>
      </c>
      <c r="M61" s="359">
        <f t="shared" si="24"/>
        <v>138849.58061863278</v>
      </c>
      <c r="N61" s="600">
        <f t="shared" si="25"/>
        <v>431.07012847749189</v>
      </c>
      <c r="O61" s="360">
        <f>(N61*'Energy Constants'!$J$28)+'Water Use '!$H$19+'Water Use '!$H$20</f>
        <v>84.315191074818529</v>
      </c>
      <c r="P61" s="360">
        <f t="shared" si="26"/>
        <v>504948.26532598928</v>
      </c>
      <c r="Q61" s="721">
        <f t="shared" si="26"/>
        <v>513.0584267306707</v>
      </c>
      <c r="R61" s="360">
        <f t="shared" si="27"/>
        <v>99.533334785750114</v>
      </c>
      <c r="S61" s="360">
        <f t="shared" si="16"/>
        <v>183.84852586056866</v>
      </c>
      <c r="T61" s="361">
        <f t="shared" si="17"/>
        <v>2638.1959052275724</v>
      </c>
      <c r="U61" s="322">
        <f>T61*'Solid Waste'!$D$9*'Solid Waste'!$F$9</f>
        <v>290.1515946117396</v>
      </c>
      <c r="V61" s="358">
        <f>('TRNS and HOUSING Constants'!AB46*'TRNS and HOUSING Constants'!$AJ$62*'Conversion Factors'!$B$15)+'Commuter Vehicle Fleet'!$E$27+'Commuter Vehicle Fleet'!$E$28+'Commuter Vehicle Fleet'!$E$29</f>
        <v>24750.80555082524</v>
      </c>
      <c r="W61" s="358">
        <v>789.70768978790318</v>
      </c>
      <c r="X61" s="724">
        <f>'Cal Poly Air Travel'!$B$14</f>
        <v>682.02395249651761</v>
      </c>
      <c r="Y61" s="724">
        <f t="shared" si="18"/>
        <v>26222.53719310966</v>
      </c>
      <c r="Z61" s="358">
        <v>1022.6374999999999</v>
      </c>
      <c r="AA61" s="358">
        <f>Agriculture!$G$41</f>
        <v>19.661272243233689</v>
      </c>
      <c r="AB61" s="358">
        <v>70.673956031879982</v>
      </c>
      <c r="AC61" s="358">
        <v>231.40817301587998</v>
      </c>
      <c r="AD61" s="358">
        <f t="shared" si="19"/>
        <v>1344.3809012909935</v>
      </c>
      <c r="AE61" s="362">
        <v>4.45</v>
      </c>
      <c r="AF61" s="579">
        <f t="shared" si="20"/>
        <v>50724.31863051594</v>
      </c>
    </row>
    <row r="62" spans="2:32" x14ac:dyDescent="0.2">
      <c r="B62" s="319">
        <v>2032</v>
      </c>
      <c r="C62" s="363">
        <f>'Population Factors '!G22</f>
        <v>24145.432944211021</v>
      </c>
      <c r="D62" s="363">
        <f>'Population Factors '!Y22</f>
        <v>3362.3705541552144</v>
      </c>
      <c r="E62" s="363">
        <f>'Population Factors '!B22</f>
        <v>27507.803498366236</v>
      </c>
      <c r="F62" s="357">
        <f t="shared" si="14"/>
        <v>50619384.285972297</v>
      </c>
      <c r="G62" s="357">
        <f>F22/1000*'Energy Constants'!$J$28</f>
        <v>9820.1605514786261</v>
      </c>
      <c r="H62" s="357">
        <f t="shared" si="21"/>
        <v>2438651.4136759429</v>
      </c>
      <c r="I62" s="575">
        <f>H22*'Energy Constants'!H47</f>
        <v>12949.239006619257</v>
      </c>
      <c r="J62" s="358">
        <f t="shared" si="22"/>
        <v>14.628180820277418</v>
      </c>
      <c r="K62" s="358">
        <f t="shared" si="23"/>
        <v>17.384583284194104</v>
      </c>
      <c r="L62" s="357">
        <f t="shared" si="28"/>
        <v>12981.251770723728</v>
      </c>
      <c r="M62" s="359">
        <f t="shared" si="24"/>
        <v>140238.0764248191</v>
      </c>
      <c r="N62" s="600">
        <f t="shared" si="25"/>
        <v>435.38082976226679</v>
      </c>
      <c r="O62" s="360">
        <f>(N62*'Energy Constants'!$J$28)+'Water Use '!$H$19+'Water Use '!$H$20</f>
        <v>85.151467124064851</v>
      </c>
      <c r="P62" s="360">
        <f t="shared" si="26"/>
        <v>504948.26532598928</v>
      </c>
      <c r="Q62" s="721">
        <f t="shared" si="26"/>
        <v>513.0584267306707</v>
      </c>
      <c r="R62" s="360">
        <f t="shared" si="27"/>
        <v>99.533334785750114</v>
      </c>
      <c r="S62" s="360">
        <f t="shared" si="16"/>
        <v>184.68480190981495</v>
      </c>
      <c r="T62" s="361">
        <f t="shared" si="17"/>
        <v>2664.5778642798482</v>
      </c>
      <c r="U62" s="322">
        <f>T62*'Solid Waste'!$D$9*'Solid Waste'!$F$9</f>
        <v>293.053110557857</v>
      </c>
      <c r="V62" s="358">
        <f>('TRNS and HOUSING Constants'!AB47*'TRNS and HOUSING Constants'!$AJ$62*'Conversion Factors'!$B$15)+'Commuter Vehicle Fleet'!$E$27+'Commuter Vehicle Fleet'!$E$28+'Commuter Vehicle Fleet'!$E$29</f>
        <v>25001.344903808778</v>
      </c>
      <c r="W62" s="358">
        <v>789.70768978790318</v>
      </c>
      <c r="X62" s="724">
        <f>'Cal Poly Air Travel'!$B$14</f>
        <v>682.02395249651761</v>
      </c>
      <c r="Y62" s="724">
        <f t="shared" si="18"/>
        <v>26473.076546093198</v>
      </c>
      <c r="Z62" s="358">
        <v>1022.6374999999999</v>
      </c>
      <c r="AA62" s="358">
        <f>Agriculture!$G$41</f>
        <v>19.661272243233689</v>
      </c>
      <c r="AB62" s="358">
        <v>70.673956031879982</v>
      </c>
      <c r="AC62" s="358">
        <v>231.40817301587998</v>
      </c>
      <c r="AD62" s="358">
        <f t="shared" si="19"/>
        <v>1344.3809012909935</v>
      </c>
      <c r="AE62" s="362">
        <v>4.45</v>
      </c>
      <c r="AF62" s="579">
        <f t="shared" si="20"/>
        <v>51101.057682054212</v>
      </c>
    </row>
    <row r="63" spans="2:32" x14ac:dyDescent="0.2">
      <c r="B63" s="319">
        <v>2033</v>
      </c>
      <c r="C63" s="363">
        <f>'Population Factors '!G23</f>
        <v>24386.88727365313</v>
      </c>
      <c r="D63" s="363">
        <f>'Population Factors '!Y23</f>
        <v>3395.9942596967667</v>
      </c>
      <c r="E63" s="363">
        <f>'Population Factors '!B23</f>
        <v>27782.881533349897</v>
      </c>
      <c r="F63" s="357">
        <f t="shared" si="14"/>
        <v>51074958.744546048</v>
      </c>
      <c r="G63" s="357">
        <f>F23/1000*'Energy Constants'!$J$28</f>
        <v>9908.5419964419343</v>
      </c>
      <c r="H63" s="357">
        <f t="shared" si="21"/>
        <v>2445235.7724928679</v>
      </c>
      <c r="I63" s="575">
        <f>H23*'Energy Constants'!H48</f>
        <v>12984.201951937128</v>
      </c>
      <c r="J63" s="358">
        <f t="shared" si="22"/>
        <v>14.628180820277418</v>
      </c>
      <c r="K63" s="358">
        <f t="shared" si="23"/>
        <v>17.384583284194104</v>
      </c>
      <c r="L63" s="357">
        <f t="shared" si="28"/>
        <v>13016.214716041599</v>
      </c>
      <c r="M63" s="359">
        <f t="shared" si="24"/>
        <v>141640.4571890673</v>
      </c>
      <c r="N63" s="600">
        <f t="shared" si="25"/>
        <v>439.73463805988945</v>
      </c>
      <c r="O63" s="360">
        <f>(N63*'Energy Constants'!$J$28)+'Water Use '!$H$19+'Water Use '!$H$20</f>
        <v>85.996105933803648</v>
      </c>
      <c r="P63" s="360">
        <f t="shared" si="26"/>
        <v>504948.26532598928</v>
      </c>
      <c r="Q63" s="721">
        <f t="shared" si="26"/>
        <v>513.0584267306707</v>
      </c>
      <c r="R63" s="360">
        <f t="shared" si="27"/>
        <v>99.533334785750114</v>
      </c>
      <c r="S63" s="360">
        <f t="shared" si="16"/>
        <v>185.52944071955375</v>
      </c>
      <c r="T63" s="361">
        <f t="shared" si="17"/>
        <v>2691.2236429226464</v>
      </c>
      <c r="U63" s="322">
        <f>T63*'Solid Waste'!$D$9*'Solid Waste'!$F$9</f>
        <v>295.98364166343555</v>
      </c>
      <c r="V63" s="358">
        <f>('TRNS and HOUSING Constants'!AB48*'TRNS and HOUSING Constants'!$AJ$62*'Conversion Factors'!$B$15)+'Commuter Vehicle Fleet'!$E$27+'Commuter Vehicle Fleet'!$E$28+'Commuter Vehicle Fleet'!$E$29</f>
        <v>25254.389650322155</v>
      </c>
      <c r="W63" s="358">
        <v>789.70768978790318</v>
      </c>
      <c r="X63" s="724">
        <f>'Cal Poly Air Travel'!$B$14</f>
        <v>682.02395249651761</v>
      </c>
      <c r="Y63" s="724">
        <f t="shared" si="18"/>
        <v>26726.121292606575</v>
      </c>
      <c r="Z63" s="358">
        <v>1022.6374999999999</v>
      </c>
      <c r="AA63" s="358">
        <f>Agriculture!$G$41</f>
        <v>19.661272243233689</v>
      </c>
      <c r="AB63" s="358">
        <v>70.673956031879982</v>
      </c>
      <c r="AC63" s="358">
        <v>231.40817301587998</v>
      </c>
      <c r="AD63" s="358">
        <f t="shared" si="19"/>
        <v>1344.3809012909935</v>
      </c>
      <c r="AE63" s="362">
        <v>4.45</v>
      </c>
      <c r="AF63" s="579">
        <f t="shared" si="20"/>
        <v>51481.221988764082</v>
      </c>
    </row>
    <row r="64" spans="2:32" x14ac:dyDescent="0.2">
      <c r="B64" s="319">
        <v>2034</v>
      </c>
      <c r="C64" s="363">
        <f>'Population Factors '!G24</f>
        <v>24630.75614638966</v>
      </c>
      <c r="D64" s="363">
        <f>'Population Factors '!Y24</f>
        <v>3429.9542022937344</v>
      </c>
      <c r="E64" s="363">
        <f>'Population Factors '!B24</f>
        <v>28060.710348683395</v>
      </c>
      <c r="F64" s="357">
        <f t="shared" si="14"/>
        <v>51534633.37324696</v>
      </c>
      <c r="G64" s="357">
        <f>F24/1000*'Energy Constants'!$J$28</f>
        <v>9997.7188744099094</v>
      </c>
      <c r="H64" s="357">
        <f t="shared" si="21"/>
        <v>2451837.9090785985</v>
      </c>
      <c r="I64" s="575">
        <f>H24*'Energy Constants'!H49</f>
        <v>13019.259297207356</v>
      </c>
      <c r="J64" s="358">
        <f t="shared" si="22"/>
        <v>14.628180820277418</v>
      </c>
      <c r="K64" s="358">
        <f t="shared" si="23"/>
        <v>17.384583284194104</v>
      </c>
      <c r="L64" s="357">
        <f t="shared" si="28"/>
        <v>13051.272061311827</v>
      </c>
      <c r="M64" s="359">
        <f t="shared" si="24"/>
        <v>143056.86176095798</v>
      </c>
      <c r="N64" s="600">
        <f t="shared" si="25"/>
        <v>444.1319844404884</v>
      </c>
      <c r="O64" s="360">
        <f>(N64*'Energy Constants'!$J$28)+'Water Use '!$H$19+'Water Use '!$H$20</f>
        <v>86.849191131639856</v>
      </c>
      <c r="P64" s="360">
        <f t="shared" si="26"/>
        <v>504948.26532598928</v>
      </c>
      <c r="Q64" s="721">
        <f t="shared" si="26"/>
        <v>513.0584267306707</v>
      </c>
      <c r="R64" s="360">
        <f t="shared" si="27"/>
        <v>99.533334785750114</v>
      </c>
      <c r="S64" s="360">
        <f t="shared" si="16"/>
        <v>186.38252591738996</v>
      </c>
      <c r="T64" s="361">
        <f t="shared" si="17"/>
        <v>2718.1358793518725</v>
      </c>
      <c r="U64" s="322">
        <f>T64*'Solid Waste'!$D$9*'Solid Waste'!$F$9</f>
        <v>298.94347808006984</v>
      </c>
      <c r="V64" s="358">
        <f>('TRNS and HOUSING Constants'!AB49*'TRNS and HOUSING Constants'!$AJ$62*'Conversion Factors'!$B$15)+'Commuter Vehicle Fleet'!$E$27+'Commuter Vehicle Fleet'!$E$28+'Commuter Vehicle Fleet'!$E$29</f>
        <v>25509.964844300666</v>
      </c>
      <c r="W64" s="358">
        <v>789.70768978790318</v>
      </c>
      <c r="X64" s="724">
        <f>'Cal Poly Air Travel'!$B$14</f>
        <v>682.02395249651761</v>
      </c>
      <c r="Y64" s="724">
        <f t="shared" si="18"/>
        <v>26981.696486585086</v>
      </c>
      <c r="Z64" s="358">
        <v>1022.6374999999999</v>
      </c>
      <c r="AA64" s="358">
        <f>Agriculture!$G$41</f>
        <v>19.661272243233689</v>
      </c>
      <c r="AB64" s="358">
        <v>70.673956031879982</v>
      </c>
      <c r="AC64" s="358">
        <v>231.40817301587998</v>
      </c>
      <c r="AD64" s="358">
        <f t="shared" si="19"/>
        <v>1344.3809012909935</v>
      </c>
      <c r="AE64" s="362">
        <v>4.45</v>
      </c>
      <c r="AF64" s="579">
        <f t="shared" si="20"/>
        <v>51864.844327595274</v>
      </c>
    </row>
    <row r="65" spans="2:32" x14ac:dyDescent="0.2">
      <c r="B65" s="654">
        <v>2035</v>
      </c>
      <c r="C65" s="363">
        <f>'Population Factors '!G25</f>
        <v>24877.063707853558</v>
      </c>
      <c r="D65" s="363">
        <f>'Population Factors '!Y25</f>
        <v>3464.2537443166721</v>
      </c>
      <c r="E65" s="363">
        <f>'Population Factors '!B25</f>
        <v>28341.317452170231</v>
      </c>
      <c r="F65" s="357">
        <f t="shared" si="14"/>
        <v>51998445.073606186</v>
      </c>
      <c r="G65" s="357">
        <f>F25/1000*'Energy Constants'!$J$28</f>
        <v>10087.698344279601</v>
      </c>
      <c r="H65" s="357">
        <f t="shared" si="21"/>
        <v>2458457.8714331109</v>
      </c>
      <c r="I65" s="575">
        <f>H25*'Energy Constants'!H50</f>
        <v>13054.411297309818</v>
      </c>
      <c r="J65" s="358">
        <f t="shared" si="22"/>
        <v>14.628180820277418</v>
      </c>
      <c r="K65" s="358">
        <f t="shared" si="23"/>
        <v>17.384583284194104</v>
      </c>
      <c r="L65" s="357">
        <f t="shared" si="28"/>
        <v>13086.424061414289</v>
      </c>
      <c r="M65" s="359">
        <f t="shared" si="24"/>
        <v>144487.43037856757</v>
      </c>
      <c r="N65" s="600">
        <f t="shared" si="25"/>
        <v>448.57330428489331</v>
      </c>
      <c r="O65" s="360">
        <f>(N65*'Energy Constants'!$J$28)+'Water Use '!$H$19+'Water Use '!$H$20</f>
        <v>87.710807181454399</v>
      </c>
      <c r="P65" s="360">
        <f t="shared" si="26"/>
        <v>504948.26532598928</v>
      </c>
      <c r="Q65" s="721">
        <f t="shared" si="26"/>
        <v>513.0584267306707</v>
      </c>
      <c r="R65" s="360">
        <f t="shared" si="27"/>
        <v>99.533334785750114</v>
      </c>
      <c r="S65" s="360">
        <f t="shared" si="16"/>
        <v>187.24414196720451</v>
      </c>
      <c r="T65" s="361">
        <f t="shared" si="17"/>
        <v>2745.3172381453915</v>
      </c>
      <c r="U65" s="322">
        <f>T65*'Solid Waste'!$D$9*'Solid Waste'!$F$9</f>
        <v>301.9329128608706</v>
      </c>
      <c r="V65" s="358">
        <f>('TRNS and HOUSING Constants'!AB50*'TRNS and HOUSING Constants'!$AJ$62*'Conversion Factors'!$B$15)+'Commuter Vehicle Fleet'!$E$27+'Commuter Vehicle Fleet'!$E$28+'Commuter Vehicle Fleet'!$E$29</f>
        <v>25768.095790218958</v>
      </c>
      <c r="W65" s="358">
        <v>789.70768978790318</v>
      </c>
      <c r="X65" s="724">
        <f>'Cal Poly Air Travel'!$B$14</f>
        <v>682.02395249651761</v>
      </c>
      <c r="Y65" s="724">
        <f t="shared" si="18"/>
        <v>27239.827432503378</v>
      </c>
      <c r="Z65" s="358">
        <v>1022.6374999999999</v>
      </c>
      <c r="AA65" s="358">
        <f>Agriculture!$G$41</f>
        <v>19.661272243233689</v>
      </c>
      <c r="AB65" s="358">
        <v>70.673956031879982</v>
      </c>
      <c r="AC65" s="358">
        <v>231.40817301587998</v>
      </c>
      <c r="AD65" s="358">
        <f t="shared" si="19"/>
        <v>1344.3809012909935</v>
      </c>
      <c r="AE65" s="362">
        <v>4.45</v>
      </c>
      <c r="AF65" s="579">
        <f t="shared" si="20"/>
        <v>52251.957794316331</v>
      </c>
    </row>
    <row r="66" spans="2:32" x14ac:dyDescent="0.2">
      <c r="B66" s="319">
        <v>2036</v>
      </c>
      <c r="C66" s="363">
        <f>'Population Factors '!G26</f>
        <v>25000</v>
      </c>
      <c r="D66" s="363">
        <f>'Population Factors '!Y26</f>
        <v>3498.8962817598385</v>
      </c>
      <c r="E66" s="363">
        <f>'Population Factors '!B26</f>
        <v>28498.896281759837</v>
      </c>
      <c r="F66" s="357">
        <f t="shared" si="14"/>
        <v>52466431.079268642</v>
      </c>
      <c r="G66" s="357">
        <f>F26/1000*'Energy Constants'!$J$28</f>
        <v>10178.487629378118</v>
      </c>
      <c r="H66" s="357">
        <f t="shared" si="21"/>
        <v>2465095.7076859805</v>
      </c>
      <c r="I66" s="575">
        <f>H26*'Energy Constants'!H51</f>
        <v>13089.658207812556</v>
      </c>
      <c r="J66" s="358">
        <f t="shared" si="22"/>
        <v>14.628180820277418</v>
      </c>
      <c r="K66" s="358">
        <f t="shared" si="23"/>
        <v>17.384583284194104</v>
      </c>
      <c r="L66" s="357">
        <f t="shared" si="28"/>
        <v>13121.670971917027</v>
      </c>
      <c r="M66" s="359">
        <f t="shared" si="24"/>
        <v>145932.30468235325</v>
      </c>
      <c r="N66" s="600">
        <f t="shared" si="25"/>
        <v>453.05903732774226</v>
      </c>
      <c r="O66" s="360">
        <f>(N66*'Energy Constants'!$J$28)+'Water Use '!$H$19+'Water Use '!$H$20</f>
        <v>88.581039391767092</v>
      </c>
      <c r="P66" s="360">
        <f t="shared" si="26"/>
        <v>504948.26532598928</v>
      </c>
      <c r="Q66" s="721">
        <f t="shared" si="26"/>
        <v>513.0584267306707</v>
      </c>
      <c r="R66" s="360">
        <f t="shared" si="27"/>
        <v>99.533334785750114</v>
      </c>
      <c r="S66" s="360">
        <f t="shared" si="16"/>
        <v>188.11437417751722</v>
      </c>
      <c r="T66" s="361">
        <f t="shared" si="17"/>
        <v>2760.581308983637</v>
      </c>
      <c r="U66" s="322">
        <f>T66*'Solid Waste'!$D$9*'Solid Waste'!$F$9</f>
        <v>303.61167162370833</v>
      </c>
      <c r="V66" s="358">
        <f>('TRNS and HOUSING Constants'!AB51*'TRNS and HOUSING Constants'!$AJ$62*'Conversion Factors'!$B$15)+'Commuter Vehicle Fleet'!$E$27+'Commuter Vehicle Fleet'!$E$28+'Commuter Vehicle Fleet'!$E$29</f>
        <v>25934.778522088971</v>
      </c>
      <c r="W66" s="358">
        <v>789.70768978790318</v>
      </c>
      <c r="X66" s="724">
        <f>'Cal Poly Air Travel'!$B$14</f>
        <v>682.02395249651761</v>
      </c>
      <c r="Y66" s="724">
        <f t="shared" si="18"/>
        <v>27406.510164373391</v>
      </c>
      <c r="Z66" s="358">
        <v>1022.6374999999999</v>
      </c>
      <c r="AA66" s="358">
        <f>Agriculture!$G$41</f>
        <v>19.661272243233689</v>
      </c>
      <c r="AB66" s="358">
        <v>70.673956031879982</v>
      </c>
      <c r="AC66" s="358">
        <v>231.40817301587998</v>
      </c>
      <c r="AD66" s="358">
        <f t="shared" si="19"/>
        <v>1344.3809012909935</v>
      </c>
      <c r="AE66" s="362">
        <v>4.45</v>
      </c>
      <c r="AF66" s="579">
        <f t="shared" si="20"/>
        <v>52547.225712760744</v>
      </c>
    </row>
    <row r="67" spans="2:32" x14ac:dyDescent="0.2">
      <c r="B67" s="319">
        <v>2037</v>
      </c>
      <c r="C67" s="363">
        <f>'Population Factors '!G27</f>
        <v>25000</v>
      </c>
      <c r="D67" s="363">
        <f>'Population Factors '!Y27</f>
        <v>3533.8852445774364</v>
      </c>
      <c r="E67" s="363">
        <f>'Population Factors '!B27</f>
        <v>28533.885244577436</v>
      </c>
      <c r="F67" s="357">
        <f t="shared" si="14"/>
        <v>52938628.958982058</v>
      </c>
      <c r="G67" s="357">
        <f>F27/1000*'Energy Constants'!$J$28</f>
        <v>10270.09401804252</v>
      </c>
      <c r="H67" s="357">
        <f t="shared" si="21"/>
        <v>2471751.4660967328</v>
      </c>
      <c r="I67" s="575">
        <f>H27*'Energy Constants'!H52</f>
        <v>13125.00028497365</v>
      </c>
      <c r="J67" s="358">
        <f t="shared" si="22"/>
        <v>14.628180820277418</v>
      </c>
      <c r="K67" s="358">
        <f t="shared" si="23"/>
        <v>17.384583284194104</v>
      </c>
      <c r="L67" s="357">
        <f t="shared" si="28"/>
        <v>13157.013049078121</v>
      </c>
      <c r="M67" s="359">
        <f t="shared" si="24"/>
        <v>147391.62772917678</v>
      </c>
      <c r="N67" s="600">
        <f t="shared" si="25"/>
        <v>457.58962770101965</v>
      </c>
      <c r="O67" s="360">
        <f>(N67*'Energy Constants'!$J$28)+'Water Use '!$H$19+'Water Use '!$H$20</f>
        <v>89.459973924182918</v>
      </c>
      <c r="P67" s="360">
        <f t="shared" si="26"/>
        <v>504948.26532598928</v>
      </c>
      <c r="Q67" s="721">
        <f t="shared" si="26"/>
        <v>513.0584267306707</v>
      </c>
      <c r="R67" s="360">
        <f t="shared" si="27"/>
        <v>99.533334785750114</v>
      </c>
      <c r="S67" s="360">
        <f t="shared" si="16"/>
        <v>188.99330870993305</v>
      </c>
      <c r="T67" s="361">
        <f t="shared" si="17"/>
        <v>2763.9705587222943</v>
      </c>
      <c r="U67" s="322">
        <f>T67*'Solid Waste'!$D$9*'Solid Waste'!$F$9</f>
        <v>303.98442491858697</v>
      </c>
      <c r="V67" s="358">
        <f>('TRNS and HOUSING Constants'!AB52*'TRNS and HOUSING Constants'!$AJ$62*'Conversion Factors'!$B$15)+'Commuter Vehicle Fleet'!$E$27+'Commuter Vehicle Fleet'!$E$28+'Commuter Vehicle Fleet'!$E$29</f>
        <v>26010.34548374177</v>
      </c>
      <c r="W67" s="358">
        <v>789.70768978790318</v>
      </c>
      <c r="X67" s="724">
        <f>'Cal Poly Air Travel'!$B$14</f>
        <v>682.02395249651761</v>
      </c>
      <c r="Y67" s="724">
        <f t="shared" si="18"/>
        <v>27482.07712602619</v>
      </c>
      <c r="Z67" s="358">
        <v>1022.6374999999999</v>
      </c>
      <c r="AA67" s="358">
        <f>Agriculture!$G$41</f>
        <v>19.661272243233689</v>
      </c>
      <c r="AB67" s="358">
        <v>70.673956031879982</v>
      </c>
      <c r="AC67" s="358">
        <v>231.40817301587998</v>
      </c>
      <c r="AD67" s="358">
        <f t="shared" si="19"/>
        <v>1344.3809012909935</v>
      </c>
      <c r="AE67" s="362">
        <v>4.45</v>
      </c>
      <c r="AF67" s="579">
        <f t="shared" si="20"/>
        <v>52750.992828066344</v>
      </c>
    </row>
    <row r="68" spans="2:32" x14ac:dyDescent="0.2">
      <c r="B68" s="319">
        <v>2038</v>
      </c>
      <c r="C68" s="363">
        <f>'Population Factors '!G28</f>
        <v>25000</v>
      </c>
      <c r="D68" s="363">
        <f>'Population Factors '!Y28</f>
        <v>3569.2240970232115</v>
      </c>
      <c r="E68" s="363">
        <f>'Population Factors '!B28</f>
        <v>28569.224097023212</v>
      </c>
      <c r="F68" s="357">
        <f t="shared" si="14"/>
        <v>53415076.619612895</v>
      </c>
      <c r="G68" s="357">
        <f>F28/1000*'Energy Constants'!$J$28</f>
        <v>10362.524864204903</v>
      </c>
      <c r="H68" s="357">
        <v>2478425.1950551937</v>
      </c>
      <c r="I68" s="575">
        <f>H28*'Energy Constants'!H53</f>
        <v>13160.437785743077</v>
      </c>
      <c r="J68" s="358">
        <f t="shared" si="22"/>
        <v>14.628180820277418</v>
      </c>
      <c r="K68" s="358">
        <f t="shared" si="23"/>
        <v>17.384583284194104</v>
      </c>
      <c r="L68" s="357">
        <f t="shared" si="28"/>
        <v>13192.450549847548</v>
      </c>
      <c r="M68" s="359">
        <f t="shared" si="24"/>
        <v>148865.54400646855</v>
      </c>
      <c r="N68" s="600">
        <f t="shared" si="25"/>
        <v>462.16552397802985</v>
      </c>
      <c r="O68" s="360">
        <f>(N68*'Energy Constants'!$J$28)+'Water Use '!$H$19+'Water Use '!$H$20</f>
        <v>90.347697801922891</v>
      </c>
      <c r="P68" s="360">
        <f t="shared" si="26"/>
        <v>504948.26532598928</v>
      </c>
      <c r="Q68" s="721">
        <f t="shared" si="26"/>
        <v>513.0584267306707</v>
      </c>
      <c r="R68" s="360">
        <f t="shared" si="27"/>
        <v>99.533334785750114</v>
      </c>
      <c r="S68" s="360">
        <f t="shared" si="16"/>
        <v>189.88103258767302</v>
      </c>
      <c r="T68" s="361">
        <f t="shared" si="17"/>
        <v>2767.3937009583387</v>
      </c>
      <c r="U68" s="322">
        <f>T68*'Solid Waste'!$D$9*'Solid Waste'!$F$9</f>
        <v>304.3609057464144</v>
      </c>
      <c r="V68" s="358">
        <f>('TRNS and HOUSING Constants'!AB53*'TRNS and HOUSING Constants'!$AJ$62*'Conversion Factors'!$B$15)+'Commuter Vehicle Fleet'!$E$27+'Commuter Vehicle Fleet'!$E$28+'Commuter Vehicle Fleet'!$E$29</f>
        <v>26077.265162660358</v>
      </c>
      <c r="W68" s="358">
        <v>789.70768978790318</v>
      </c>
      <c r="X68" s="724">
        <f>'Cal Poly Air Travel'!$B$14</f>
        <v>682.02395249651761</v>
      </c>
      <c r="Y68" s="724">
        <f t="shared" si="18"/>
        <v>27548.996804944778</v>
      </c>
      <c r="Z68" s="358">
        <v>1022.6374999999999</v>
      </c>
      <c r="AA68" s="358">
        <f>Agriculture!$G$41</f>
        <v>19.661272243233689</v>
      </c>
      <c r="AB68" s="358">
        <v>70.673956031879982</v>
      </c>
      <c r="AC68" s="358">
        <v>231.40817301587998</v>
      </c>
      <c r="AD68" s="358">
        <f t="shared" si="19"/>
        <v>1344.3809012909935</v>
      </c>
      <c r="AE68" s="362">
        <v>4.45</v>
      </c>
      <c r="AF68" s="579">
        <f t="shared" si="20"/>
        <v>52947.045058622301</v>
      </c>
    </row>
    <row r="69" spans="2:32" x14ac:dyDescent="0.2">
      <c r="B69" s="319">
        <v>2039</v>
      </c>
      <c r="C69" s="363">
        <f>'Population Factors '!G29</f>
        <v>25000</v>
      </c>
      <c r="D69" s="609">
        <f>'Population Factors '!Y29</f>
        <v>3604.9163379934434</v>
      </c>
      <c r="E69" s="609">
        <f>'Population Factors '!B29</f>
        <v>28604.916337993443</v>
      </c>
      <c r="F69" s="610">
        <f>F68</f>
        <v>53415076.619612895</v>
      </c>
      <c r="G69" s="610">
        <f>F29/1000*'Energy Constants'!$J$28</f>
        <v>10362.524864204903</v>
      </c>
      <c r="H69" s="610">
        <v>2478425.1950551937</v>
      </c>
      <c r="I69" s="611">
        <f>H29*'Energy Constants'!H54</f>
        <v>13160.437785743077</v>
      </c>
      <c r="J69" s="612">
        <f t="shared" si="22"/>
        <v>14.628180820277418</v>
      </c>
      <c r="K69" s="612">
        <f t="shared" si="23"/>
        <v>17.384583284194104</v>
      </c>
      <c r="L69" s="610">
        <f t="shared" si="28"/>
        <v>13192.450549847548</v>
      </c>
      <c r="M69" s="613">
        <f t="shared" si="24"/>
        <v>150354.19944653322</v>
      </c>
      <c r="N69" s="614">
        <f t="shared" si="25"/>
        <v>466.78717921781015</v>
      </c>
      <c r="O69" s="615">
        <f>(N69*'Energy Constants'!$J$28)+'Water Use '!$H$19+'Water Use '!$H$20</f>
        <v>91.244298918440265</v>
      </c>
      <c r="P69" s="615">
        <f t="shared" si="26"/>
        <v>504948.26532598928</v>
      </c>
      <c r="Q69" s="721">
        <f t="shared" si="26"/>
        <v>513.0584267306707</v>
      </c>
      <c r="R69" s="615">
        <f t="shared" si="27"/>
        <v>99.533334785750114</v>
      </c>
      <c r="S69" s="615">
        <f t="shared" si="16"/>
        <v>190.77763370419038</v>
      </c>
      <c r="T69" s="616">
        <f t="shared" si="17"/>
        <v>2770.8510746167435</v>
      </c>
      <c r="U69" s="617">
        <f>T69*'Solid Waste'!$D$9*'Solid Waste'!$F$9</f>
        <v>304.74115138252012</v>
      </c>
      <c r="V69" s="358">
        <f>('TRNS and HOUSING Constants'!AB54*'TRNS and HOUSING Constants'!$AJ$62*'Conversion Factors'!$B$15)+'Commuter Vehicle Fleet'!$E$27+'Commuter Vehicle Fleet'!$E$28+'Commuter Vehicle Fleet'!$E$29</f>
        <v>26135.575778614548</v>
      </c>
      <c r="W69" s="612">
        <v>789.70768978790318</v>
      </c>
      <c r="X69" s="724">
        <f>'Cal Poly Air Travel'!$B$14</f>
        <v>682.02395249651761</v>
      </c>
      <c r="Y69" s="724">
        <f t="shared" si="18"/>
        <v>27607.307420898967</v>
      </c>
      <c r="Z69" s="612">
        <v>1022.6374999999999</v>
      </c>
      <c r="AA69" s="358">
        <f>Agriculture!$G$41</f>
        <v>19.661272243233689</v>
      </c>
      <c r="AB69" s="612">
        <v>70.673956031879982</v>
      </c>
      <c r="AC69" s="612">
        <v>231.40817301587998</v>
      </c>
      <c r="AD69" s="358">
        <f t="shared" si="19"/>
        <v>1344.3809012909935</v>
      </c>
      <c r="AE69" s="618">
        <v>4.45</v>
      </c>
      <c r="AF69" s="579">
        <f t="shared" si="20"/>
        <v>53006.63252132912</v>
      </c>
    </row>
    <row r="70" spans="2:32" x14ac:dyDescent="0.2">
      <c r="B70" s="654">
        <v>2040</v>
      </c>
      <c r="C70" s="363">
        <f>'Population Factors '!G30</f>
        <v>25000</v>
      </c>
      <c r="D70" s="363">
        <f>'Population Factors '!Y30</f>
        <v>3640.9655013733782</v>
      </c>
      <c r="E70" s="363">
        <f>'Population Factors '!B30</f>
        <v>28640.965501373379</v>
      </c>
      <c r="F70" s="357">
        <f t="shared" ref="F70:F80" si="29">F69</f>
        <v>53415076.619612895</v>
      </c>
      <c r="G70" s="357">
        <f>F30/1000*'Energy Constants'!$J$28</f>
        <v>10362.524864204903</v>
      </c>
      <c r="H70" s="357">
        <v>2478425.1950551937</v>
      </c>
      <c r="I70" s="575">
        <f>H30*'Energy Constants'!H55</f>
        <v>13160.437785743077</v>
      </c>
      <c r="J70" s="358">
        <f t="shared" si="22"/>
        <v>14.628180820277418</v>
      </c>
      <c r="K70" s="358">
        <f t="shared" si="23"/>
        <v>17.384583284194104</v>
      </c>
      <c r="L70" s="357">
        <f t="shared" si="28"/>
        <v>13192.450549847548</v>
      </c>
      <c r="M70" s="359">
        <f t="shared" si="24"/>
        <v>151857.74144099856</v>
      </c>
      <c r="N70" s="600">
        <f t="shared" si="25"/>
        <v>471.45505100998827</v>
      </c>
      <c r="O70" s="360">
        <f>(N70*'Energy Constants'!$J$28)+'Water Use '!$H$19+'Water Use '!$H$20</f>
        <v>92.149866046122824</v>
      </c>
      <c r="P70" s="360">
        <f t="shared" si="26"/>
        <v>504948.26532598928</v>
      </c>
      <c r="Q70" s="721">
        <f t="shared" si="26"/>
        <v>513.0584267306707</v>
      </c>
      <c r="R70" s="360">
        <f t="shared" si="27"/>
        <v>99.533334785750114</v>
      </c>
      <c r="S70" s="360">
        <f t="shared" si="16"/>
        <v>191.68320083187294</v>
      </c>
      <c r="T70" s="361">
        <f t="shared" si="17"/>
        <v>2774.343022011732</v>
      </c>
      <c r="U70" s="322">
        <f>T70*'Solid Waste'!$D$9*'Solid Waste'!$F$9</f>
        <v>305.12519947498686</v>
      </c>
      <c r="V70" s="358">
        <f>('TRNS and HOUSING Constants'!AB55*'TRNS and HOUSING Constants'!$AJ$62*'Conversion Factors'!$B$15)+'Commuter Vehicle Fleet'!$E$27+'Commuter Vehicle Fleet'!$E$28+'Commuter Vehicle Fleet'!$E$29</f>
        <v>26194.469500728268</v>
      </c>
      <c r="W70" s="358">
        <v>789.70768978790318</v>
      </c>
      <c r="X70" s="724">
        <f>'Cal Poly Air Travel'!$B$14</f>
        <v>682.02395249651761</v>
      </c>
      <c r="Y70" s="724">
        <f t="shared" si="18"/>
        <v>27666.201143012688</v>
      </c>
      <c r="Z70" s="358">
        <v>1022.6374999999999</v>
      </c>
      <c r="AA70" s="358">
        <f>Agriculture!$G$41</f>
        <v>19.661272243233689</v>
      </c>
      <c r="AB70" s="358">
        <v>70.673956031879982</v>
      </c>
      <c r="AC70" s="358">
        <v>231.40817301587998</v>
      </c>
      <c r="AD70" s="358">
        <f t="shared" si="19"/>
        <v>1344.3809012909935</v>
      </c>
      <c r="AE70" s="362">
        <v>4.45</v>
      </c>
      <c r="AF70" s="579">
        <f t="shared" si="20"/>
        <v>53066.815858662987</v>
      </c>
    </row>
    <row r="71" spans="2:32" x14ac:dyDescent="0.2">
      <c r="B71" s="319">
        <v>2041</v>
      </c>
      <c r="C71" s="363">
        <f>'Population Factors '!G31</f>
        <v>25000</v>
      </c>
      <c r="D71" s="619">
        <f>'Population Factors '!Y31</f>
        <v>3677.3751563871124</v>
      </c>
      <c r="E71" s="619">
        <f>'Population Factors '!B31</f>
        <v>28677.375156387112</v>
      </c>
      <c r="F71" s="620">
        <f t="shared" si="29"/>
        <v>53415076.619612895</v>
      </c>
      <c r="G71" s="620">
        <f>F31/1000*'Energy Constants'!$J$28</f>
        <v>10362.524864204903</v>
      </c>
      <c r="H71" s="620">
        <v>2478425.1950551937</v>
      </c>
      <c r="I71" s="621">
        <f>H31*'Energy Constants'!H56</f>
        <v>13160.437785743077</v>
      </c>
      <c r="J71" s="622">
        <f t="shared" si="22"/>
        <v>14.628180820277418</v>
      </c>
      <c r="K71" s="622">
        <f t="shared" si="23"/>
        <v>17.384583284194104</v>
      </c>
      <c r="L71" s="620">
        <f t="shared" si="28"/>
        <v>13192.450549847548</v>
      </c>
      <c r="M71" s="623">
        <f t="shared" si="24"/>
        <v>153376.31885540855</v>
      </c>
      <c r="N71" s="624">
        <f t="shared" si="25"/>
        <v>476.16960152008812</v>
      </c>
      <c r="O71" s="625">
        <f>(N71*'Energy Constants'!$J$28)+'Water Use '!$H$19+'Water Use '!$H$20</f>
        <v>93.064488845082195</v>
      </c>
      <c r="P71" s="625">
        <f t="shared" si="26"/>
        <v>504948.26532598928</v>
      </c>
      <c r="Q71" s="721">
        <f t="shared" si="26"/>
        <v>513.0584267306707</v>
      </c>
      <c r="R71" s="625">
        <f t="shared" si="27"/>
        <v>99.533334785750114</v>
      </c>
      <c r="S71" s="625">
        <f t="shared" si="16"/>
        <v>192.59782363083229</v>
      </c>
      <c r="T71" s="626">
        <f t="shared" si="17"/>
        <v>2777.8698888806707</v>
      </c>
      <c r="U71" s="627">
        <f>T71*'Solid Waste'!$D$9*'Solid Waste'!$F$9</f>
        <v>305.51308804837834</v>
      </c>
      <c r="V71" s="358">
        <f>('TRNS and HOUSING Constants'!AB56*'TRNS and HOUSING Constants'!$AJ$62*'Conversion Factors'!$B$15)+'Commuter Vehicle Fleet'!$E$27+'Commuter Vehicle Fleet'!$E$28+'Commuter Vehicle Fleet'!$E$29</f>
        <v>26253.952160063127</v>
      </c>
      <c r="W71" s="622">
        <v>789.70768978790318</v>
      </c>
      <c r="X71" s="724">
        <f>'Cal Poly Air Travel'!$B$14</f>
        <v>682.02395249651761</v>
      </c>
      <c r="Y71" s="724">
        <f t="shared" si="18"/>
        <v>27725.683802347547</v>
      </c>
      <c r="Z71" s="622">
        <v>1022.6374999999999</v>
      </c>
      <c r="AA71" s="358">
        <f>Agriculture!$G$41</f>
        <v>19.661272243233689</v>
      </c>
      <c r="AB71" s="622">
        <v>70.673956031879982</v>
      </c>
      <c r="AC71" s="622">
        <v>231.40817301587998</v>
      </c>
      <c r="AD71" s="358">
        <f t="shared" si="19"/>
        <v>1344.3809012909935</v>
      </c>
      <c r="AE71" s="628">
        <v>4.45</v>
      </c>
      <c r="AF71" s="579">
        <f t="shared" si="20"/>
        <v>53127.601029370198</v>
      </c>
    </row>
    <row r="72" spans="2:32" x14ac:dyDescent="0.2">
      <c r="B72" s="319">
        <v>2042</v>
      </c>
      <c r="C72" s="363">
        <f>'Population Factors '!G32</f>
        <v>25000</v>
      </c>
      <c r="D72" s="363">
        <f>'Population Factors '!Y32</f>
        <v>3714.1489079509829</v>
      </c>
      <c r="E72" s="363">
        <f>'Population Factors '!B32</f>
        <v>28714.148907950985</v>
      </c>
      <c r="F72" s="357">
        <f t="shared" si="29"/>
        <v>53415076.619612895</v>
      </c>
      <c r="G72" s="357">
        <f>F32/1000*'Energy Constants'!$J$28</f>
        <v>10362.524864204903</v>
      </c>
      <c r="H72" s="357">
        <v>2478425.1950551937</v>
      </c>
      <c r="I72" s="575">
        <f>H32*'Energy Constants'!H57</f>
        <v>13160.437785743077</v>
      </c>
      <c r="J72" s="358">
        <f t="shared" si="22"/>
        <v>14.628180820277418</v>
      </c>
      <c r="K72" s="358">
        <f t="shared" si="23"/>
        <v>17.384583284194104</v>
      </c>
      <c r="L72" s="357">
        <f t="shared" si="28"/>
        <v>13192.450549847548</v>
      </c>
      <c r="M72" s="359">
        <f t="shared" si="24"/>
        <v>154910.08204396264</v>
      </c>
      <c r="N72" s="600">
        <f t="shared" si="25"/>
        <v>480.93129753528905</v>
      </c>
      <c r="O72" s="360">
        <f>(N72*'Energy Constants'!$J$28)+'Water Use '!$H$19+'Water Use '!$H$20</f>
        <v>93.98825787203117</v>
      </c>
      <c r="P72" s="360">
        <f t="shared" si="26"/>
        <v>504948.26532598928</v>
      </c>
      <c r="Q72" s="721">
        <f t="shared" si="26"/>
        <v>513.0584267306707</v>
      </c>
      <c r="R72" s="360">
        <f t="shared" si="27"/>
        <v>99.533334785750114</v>
      </c>
      <c r="S72" s="360">
        <f t="shared" si="16"/>
        <v>193.5215926577813</v>
      </c>
      <c r="T72" s="361">
        <f t="shared" si="17"/>
        <v>2781.4320244182991</v>
      </c>
      <c r="U72" s="322">
        <f>T72*'Solid Waste'!$D$9*'Solid Waste'!$F$9</f>
        <v>305.90485550750373</v>
      </c>
      <c r="V72" s="358">
        <f>('TRNS and HOUSING Constants'!AB57*'TRNS and HOUSING Constants'!$AJ$62*'Conversion Factors'!$B$15)+'Commuter Vehicle Fleet'!$E$27+'Commuter Vehicle Fleet'!$E$28+'Commuter Vehicle Fleet'!$E$29</f>
        <v>26314.029645991341</v>
      </c>
      <c r="W72" s="358">
        <v>789.70768978790318</v>
      </c>
      <c r="X72" s="724">
        <f>'Cal Poly Air Travel'!$B$14</f>
        <v>682.02395249651761</v>
      </c>
      <c r="Y72" s="724">
        <f t="shared" si="18"/>
        <v>27785.76128827576</v>
      </c>
      <c r="Z72" s="358">
        <v>1022.6374999999999</v>
      </c>
      <c r="AA72" s="358">
        <f>Agriculture!$G$41</f>
        <v>19.661272243233689</v>
      </c>
      <c r="AB72" s="358">
        <v>70.673956031879982</v>
      </c>
      <c r="AC72" s="358">
        <v>231.40817301587998</v>
      </c>
      <c r="AD72" s="358">
        <f t="shared" si="19"/>
        <v>1344.3809012909935</v>
      </c>
      <c r="AE72" s="362">
        <v>4.45</v>
      </c>
      <c r="AF72" s="579">
        <f t="shared" si="20"/>
        <v>53188.994051784481</v>
      </c>
    </row>
    <row r="73" spans="2:32" x14ac:dyDescent="0.2">
      <c r="B73" s="319">
        <v>2043</v>
      </c>
      <c r="C73" s="363">
        <f>'Population Factors '!G33</f>
        <v>25000</v>
      </c>
      <c r="D73" s="363">
        <f>'Population Factors '!Y33</f>
        <v>3751.2903970304933</v>
      </c>
      <c r="E73" s="363">
        <f>'Population Factors '!B33</f>
        <v>28751.290397030494</v>
      </c>
      <c r="F73" s="357">
        <f t="shared" si="29"/>
        <v>53415076.619612895</v>
      </c>
      <c r="G73" s="357">
        <f>F33/1000*'Energy Constants'!$J$28</f>
        <v>10362.524864204903</v>
      </c>
      <c r="H73" s="357">
        <v>2478425.1950551937</v>
      </c>
      <c r="I73" s="575">
        <f>H33*'Energy Constants'!H58</f>
        <v>13160.437785743077</v>
      </c>
      <c r="J73" s="358">
        <f t="shared" si="22"/>
        <v>14.628180820277418</v>
      </c>
      <c r="K73" s="358">
        <f t="shared" si="23"/>
        <v>17.384583284194104</v>
      </c>
      <c r="L73" s="357">
        <f t="shared" si="28"/>
        <v>13192.450549847548</v>
      </c>
      <c r="M73" s="359">
        <f t="shared" si="24"/>
        <v>156459.18286440228</v>
      </c>
      <c r="N73" s="600">
        <f t="shared" si="25"/>
        <v>485.74061051064194</v>
      </c>
      <c r="O73" s="360">
        <f>(N73*'Energy Constants'!$J$28)+'Water Use '!$H$19+'Water Use '!$H$20</f>
        <v>94.921264589249631</v>
      </c>
      <c r="P73" s="360">
        <f t="shared" si="26"/>
        <v>504948.26532598928</v>
      </c>
      <c r="Q73" s="721">
        <f t="shared" si="26"/>
        <v>513.0584267306707</v>
      </c>
      <c r="R73" s="360">
        <f t="shared" si="27"/>
        <v>99.533334785750114</v>
      </c>
      <c r="S73" s="360">
        <f t="shared" si="16"/>
        <v>194.45459937499976</v>
      </c>
      <c r="T73" s="361">
        <f t="shared" si="17"/>
        <v>2785.0297813113029</v>
      </c>
      <c r="U73" s="322">
        <f>T73*'Solid Waste'!$D$9*'Solid Waste'!$F$9</f>
        <v>306.30054064122027</v>
      </c>
      <c r="V73" s="358">
        <f>('TRNS and HOUSING Constants'!AB58*'TRNS and HOUSING Constants'!$AJ$62*'Conversion Factors'!$B$15)+'Commuter Vehicle Fleet'!$E$27+'Commuter Vehicle Fleet'!$E$28+'Commuter Vehicle Fleet'!$E$29</f>
        <v>26374.707906778833</v>
      </c>
      <c r="W73" s="358">
        <v>789.70768978790318</v>
      </c>
      <c r="X73" s="724">
        <f>'Cal Poly Air Travel'!$B$14</f>
        <v>682.02395249651761</v>
      </c>
      <c r="Y73" s="724">
        <f t="shared" si="18"/>
        <v>27846.439549063252</v>
      </c>
      <c r="Z73" s="358">
        <v>1022.6374999999999</v>
      </c>
      <c r="AA73" s="358">
        <f>Agriculture!$G$41</f>
        <v>19.661272243233689</v>
      </c>
      <c r="AB73" s="358">
        <v>70.673956031879982</v>
      </c>
      <c r="AC73" s="358">
        <v>231.40817301587998</v>
      </c>
      <c r="AD73" s="358">
        <f t="shared" si="19"/>
        <v>1344.3809012909935</v>
      </c>
      <c r="AE73" s="362">
        <v>4.45</v>
      </c>
      <c r="AF73" s="579">
        <f t="shared" si="20"/>
        <v>53251.001004422913</v>
      </c>
    </row>
    <row r="74" spans="2:32" x14ac:dyDescent="0.2">
      <c r="B74" s="319">
        <v>2044</v>
      </c>
      <c r="C74" s="363">
        <f>'Population Factors '!G34</f>
        <v>25000</v>
      </c>
      <c r="D74" s="363">
        <f>'Population Factors '!Y34</f>
        <v>3788.803301000798</v>
      </c>
      <c r="E74" s="363">
        <f>'Population Factors '!B34</f>
        <v>28788.803301000797</v>
      </c>
      <c r="F74" s="357">
        <f t="shared" si="29"/>
        <v>53415076.619612895</v>
      </c>
      <c r="G74" s="357">
        <f>F34/1000*'Energy Constants'!$J$28</f>
        <v>10362.524864204903</v>
      </c>
      <c r="H74" s="357">
        <v>2478425.1950551937</v>
      </c>
      <c r="I74" s="575">
        <f>H34*'Energy Constants'!H59</f>
        <v>13160.437785743077</v>
      </c>
      <c r="J74" s="358">
        <f t="shared" si="22"/>
        <v>14.628180820277418</v>
      </c>
      <c r="K74" s="358">
        <f t="shared" si="23"/>
        <v>17.384583284194104</v>
      </c>
      <c r="L74" s="357">
        <f t="shared" si="28"/>
        <v>13192.450549847548</v>
      </c>
      <c r="M74" s="359">
        <f t="shared" si="24"/>
        <v>158023.77469304629</v>
      </c>
      <c r="N74" s="600">
        <f t="shared" si="25"/>
        <v>490.59801661574835</v>
      </c>
      <c r="O74" s="360">
        <f>(N74*'Energy Constants'!$J$28)+'Water Use '!$H$19+'Water Use '!$H$20</f>
        <v>95.863601373640279</v>
      </c>
      <c r="P74" s="360">
        <f t="shared" si="26"/>
        <v>504948.26532598928</v>
      </c>
      <c r="Q74" s="721">
        <f t="shared" si="26"/>
        <v>513.0584267306707</v>
      </c>
      <c r="R74" s="360">
        <f t="shared" si="27"/>
        <v>99.533334785750114</v>
      </c>
      <c r="S74" s="360">
        <f t="shared" si="16"/>
        <v>195.39693615939041</v>
      </c>
      <c r="T74" s="361">
        <f t="shared" si="17"/>
        <v>2788.6635157732371</v>
      </c>
      <c r="U74" s="322">
        <f>T74*'Solid Waste'!$D$9*'Solid Waste'!$F$9</f>
        <v>306.70018262627406</v>
      </c>
      <c r="V74" s="358">
        <f>('TRNS and HOUSING Constants'!AB59*'TRNS and HOUSING Constants'!$AJ$62*'Conversion Factors'!$B$15)+'Commuter Vehicle Fleet'!$E$27+'Commuter Vehicle Fleet'!$E$28+'Commuter Vehicle Fleet'!$E$29</f>
        <v>26435.992950174201</v>
      </c>
      <c r="W74" s="358">
        <v>789.70768978790318</v>
      </c>
      <c r="X74" s="724">
        <f>'Cal Poly Air Travel'!$B$14</f>
        <v>682.02395249651761</v>
      </c>
      <c r="Y74" s="724">
        <f t="shared" si="18"/>
        <v>27907.72459245862</v>
      </c>
      <c r="Z74" s="358">
        <v>1022.6374999999999</v>
      </c>
      <c r="AA74" s="358">
        <f>Agriculture!$G$41</f>
        <v>19.661272243233689</v>
      </c>
      <c r="AB74" s="358">
        <v>70.673956031879982</v>
      </c>
      <c r="AC74" s="358">
        <v>231.40817301587998</v>
      </c>
      <c r="AD74" s="358">
        <f t="shared" si="19"/>
        <v>1344.3809012909935</v>
      </c>
      <c r="AE74" s="362">
        <v>4.45</v>
      </c>
      <c r="AF74" s="579">
        <f t="shared" si="20"/>
        <v>53313.628026587729</v>
      </c>
    </row>
    <row r="75" spans="2:32" x14ac:dyDescent="0.2">
      <c r="B75" s="654">
        <v>2045</v>
      </c>
      <c r="C75" s="363">
        <f>'Population Factors '!G35</f>
        <v>25000</v>
      </c>
      <c r="D75" s="363">
        <f>'Population Factors '!Y35</f>
        <v>3826.6913340108058</v>
      </c>
      <c r="E75" s="363">
        <f>'Population Factors '!B35</f>
        <v>28826.691334010808</v>
      </c>
      <c r="F75" s="357">
        <f t="shared" si="29"/>
        <v>53415076.619612895</v>
      </c>
      <c r="G75" s="357">
        <f>F35/1000*'Energy Constants'!$J$28</f>
        <v>10362.524864204903</v>
      </c>
      <c r="H75" s="357">
        <v>2478425.1950551937</v>
      </c>
      <c r="I75" s="575">
        <f>H35*'Energy Constants'!H60</f>
        <v>13160.437785743077</v>
      </c>
      <c r="J75" s="358">
        <f t="shared" si="22"/>
        <v>14.628180820277418</v>
      </c>
      <c r="K75" s="358">
        <f t="shared" si="23"/>
        <v>17.384583284194104</v>
      </c>
      <c r="L75" s="357">
        <f t="shared" si="28"/>
        <v>13192.450549847548</v>
      </c>
      <c r="M75" s="359">
        <f t="shared" si="24"/>
        <v>159604.01243997674</v>
      </c>
      <c r="N75" s="600">
        <f t="shared" si="25"/>
        <v>495.50399678190576</v>
      </c>
      <c r="O75" s="360">
        <f>(N75*'Energy Constants'!$J$28)+'Water Use '!$H$19+'Water Use '!$H$20</f>
        <v>96.81536152587482</v>
      </c>
      <c r="P75" s="360">
        <f t="shared" si="26"/>
        <v>504948.26532598928</v>
      </c>
      <c r="Q75" s="721">
        <f t="shared" si="26"/>
        <v>513.0584267306707</v>
      </c>
      <c r="R75" s="360">
        <f t="shared" si="27"/>
        <v>99.533334785750114</v>
      </c>
      <c r="S75" s="360">
        <f t="shared" si="16"/>
        <v>196.34869631162493</v>
      </c>
      <c r="T75" s="361">
        <f t="shared" si="17"/>
        <v>2792.3335875797911</v>
      </c>
      <c r="U75" s="322">
        <f>T75*'Solid Waste'!$D$9*'Solid Waste'!$F$9</f>
        <v>307.10382103117837</v>
      </c>
      <c r="V75" s="358">
        <f>('TRNS and HOUSING Constants'!AB60*'TRNS and HOUSING Constants'!$AJ$62*'Conversion Factors'!$B$15)+'Commuter Vehicle Fleet'!$E$27+'Commuter Vehicle Fleet'!$E$28+'Commuter Vehicle Fleet'!$E$29</f>
        <v>26497.890844003527</v>
      </c>
      <c r="W75" s="358">
        <v>789.70768978790318</v>
      </c>
      <c r="X75" s="724">
        <f>'Cal Poly Air Travel'!$B$14</f>
        <v>682.02395249651761</v>
      </c>
      <c r="Y75" s="724">
        <f t="shared" si="18"/>
        <v>27969.622486287946</v>
      </c>
      <c r="Z75" s="358">
        <v>1022.6374999999999</v>
      </c>
      <c r="AA75" s="358">
        <f>Agriculture!$G$41</f>
        <v>19.661272243233689</v>
      </c>
      <c r="AB75" s="358">
        <v>70.673956031879982</v>
      </c>
      <c r="AC75" s="358">
        <v>231.40817301587998</v>
      </c>
      <c r="AD75" s="358">
        <f t="shared" si="19"/>
        <v>1344.3809012909935</v>
      </c>
      <c r="AE75" s="362">
        <v>4.45</v>
      </c>
      <c r="AF75" s="579">
        <f t="shared" si="20"/>
        <v>53376.881318974192</v>
      </c>
    </row>
    <row r="76" spans="2:32" x14ac:dyDescent="0.2">
      <c r="B76" s="319">
        <v>2046</v>
      </c>
      <c r="C76" s="363">
        <f>'Population Factors '!G36</f>
        <v>25000</v>
      </c>
      <c r="D76" s="363">
        <f>'Population Factors '!Y36</f>
        <v>3864.9582473509136</v>
      </c>
      <c r="E76" s="363">
        <f>'Population Factors '!B36</f>
        <v>28864.958247350914</v>
      </c>
      <c r="F76" s="357">
        <f t="shared" si="29"/>
        <v>53415076.619612895</v>
      </c>
      <c r="G76" s="357">
        <f>F36/1000*'Energy Constants'!$J$28</f>
        <v>10362.524864204903</v>
      </c>
      <c r="H76" s="357">
        <v>2478425.1950551937</v>
      </c>
      <c r="I76" s="575">
        <f>H36*'Energy Constants'!H61</f>
        <v>13160.437785743077</v>
      </c>
      <c r="J76" s="358">
        <f t="shared" si="22"/>
        <v>14.628180820277418</v>
      </c>
      <c r="K76" s="358">
        <f t="shared" si="23"/>
        <v>17.384583284194104</v>
      </c>
      <c r="L76" s="357">
        <f t="shared" si="28"/>
        <v>13192.450549847548</v>
      </c>
      <c r="M76" s="359">
        <f t="shared" si="24"/>
        <v>161200.0525643765</v>
      </c>
      <c r="N76" s="600">
        <f t="shared" si="25"/>
        <v>500.45903674972482</v>
      </c>
      <c r="O76" s="360">
        <f>(N76*'Energy Constants'!$J$28)+'Water Use '!$H$19+'Water Use '!$H$20</f>
        <v>97.776639279631709</v>
      </c>
      <c r="P76" s="360">
        <f t="shared" si="26"/>
        <v>504948.26532598928</v>
      </c>
      <c r="Q76" s="721">
        <f t="shared" si="26"/>
        <v>513.0584267306707</v>
      </c>
      <c r="R76" s="360">
        <f t="shared" si="27"/>
        <v>99.533334785750114</v>
      </c>
      <c r="S76" s="360">
        <f t="shared" si="16"/>
        <v>197.30997406538182</v>
      </c>
      <c r="T76" s="361">
        <f t="shared" si="17"/>
        <v>2796.04036010441</v>
      </c>
      <c r="U76" s="322">
        <f>T76*'Solid Waste'!$D$9*'Solid Waste'!$F$9</f>
        <v>307.51149582013164</v>
      </c>
      <c r="V76" s="358">
        <f>('TRNS and HOUSING Constants'!AB61*'TRNS and HOUSING Constants'!$AJ$62*'Conversion Factors'!$B$15)+'Commuter Vehicle Fleet'!$E$27+'Commuter Vehicle Fleet'!$E$28+'Commuter Vehicle Fleet'!$E$29</f>
        <v>26560.40771677114</v>
      </c>
      <c r="W76" s="358">
        <v>789.70768978790318</v>
      </c>
      <c r="X76" s="724">
        <f>'Cal Poly Air Travel'!$B$14</f>
        <v>682.02395249651761</v>
      </c>
      <c r="Y76" s="724">
        <f t="shared" si="18"/>
        <v>28032.13935905556</v>
      </c>
      <c r="Z76" s="358">
        <v>1022.6374999999999</v>
      </c>
      <c r="AA76" s="358">
        <f>Agriculture!$G$41</f>
        <v>19.661272243233689</v>
      </c>
      <c r="AB76" s="358">
        <v>70.673956031879982</v>
      </c>
      <c r="AC76" s="358">
        <v>231.40817301587998</v>
      </c>
      <c r="AD76" s="358">
        <f t="shared" si="19"/>
        <v>1344.3809012909935</v>
      </c>
      <c r="AE76" s="362">
        <v>4.45</v>
      </c>
      <c r="AF76" s="579">
        <f t="shared" si="20"/>
        <v>53440.767144284517</v>
      </c>
    </row>
    <row r="77" spans="2:32" x14ac:dyDescent="0.2">
      <c r="B77" s="319">
        <v>2047</v>
      </c>
      <c r="C77" s="363">
        <f>'Population Factors '!G37</f>
        <v>25000</v>
      </c>
      <c r="D77" s="363">
        <f>'Population Factors '!Y37</f>
        <v>3903.6078298244233</v>
      </c>
      <c r="E77" s="363">
        <f>'Population Factors '!B37</f>
        <v>28903.607829824425</v>
      </c>
      <c r="F77" s="357">
        <f t="shared" si="29"/>
        <v>53415076.619612895</v>
      </c>
      <c r="G77" s="357">
        <f>F37/1000*'Energy Constants'!$J$28</f>
        <v>10362.524864204903</v>
      </c>
      <c r="H77" s="357">
        <v>2478425.1950551937</v>
      </c>
      <c r="I77" s="575">
        <f>H37*'Energy Constants'!H62</f>
        <v>13160.437785743077</v>
      </c>
      <c r="J77" s="358">
        <f t="shared" si="22"/>
        <v>14.628180820277418</v>
      </c>
      <c r="K77" s="358">
        <f t="shared" si="23"/>
        <v>17.384583284194104</v>
      </c>
      <c r="L77" s="357">
        <f t="shared" si="28"/>
        <v>13192.450549847548</v>
      </c>
      <c r="M77" s="359">
        <f t="shared" si="24"/>
        <v>162812.05309002026</v>
      </c>
      <c r="N77" s="600">
        <f t="shared" si="25"/>
        <v>505.46362711722207</v>
      </c>
      <c r="O77" s="360">
        <f>(N77*'Energy Constants'!$J$28)+'Water Use '!$H$19+'Water Use '!$H$20</f>
        <v>98.747529810926181</v>
      </c>
      <c r="P77" s="360">
        <f t="shared" si="26"/>
        <v>504948.26532598928</v>
      </c>
      <c r="Q77" s="721">
        <f t="shared" si="26"/>
        <v>513.0584267306707</v>
      </c>
      <c r="R77" s="360">
        <f t="shared" si="27"/>
        <v>99.533334785750114</v>
      </c>
      <c r="S77" s="360">
        <f t="shared" si="16"/>
        <v>198.28086459667628</v>
      </c>
      <c r="T77" s="361">
        <f t="shared" si="17"/>
        <v>2799.7842003542755</v>
      </c>
      <c r="U77" s="322">
        <f>T77*'Solid Waste'!$D$9*'Solid Waste'!$F$9</f>
        <v>307.92324735697457</v>
      </c>
      <c r="V77" s="358">
        <f>('TRNS and HOUSING Constants'!AB62*'TRNS and HOUSING Constants'!$AJ$62*'Conversion Factors'!$B$15)+'Commuter Vehicle Fleet'!$E$27+'Commuter Vehicle Fleet'!$E$28+'Commuter Vehicle Fleet'!$E$29</f>
        <v>26623.549758266428</v>
      </c>
      <c r="W77" s="358">
        <v>789.70768978790318</v>
      </c>
      <c r="X77" s="724">
        <f>'Cal Poly Air Travel'!$B$14</f>
        <v>682.02395249651761</v>
      </c>
      <c r="Y77" s="724">
        <f t="shared" si="18"/>
        <v>28095.281400550848</v>
      </c>
      <c r="Z77" s="358">
        <v>1022.6374999999999</v>
      </c>
      <c r="AA77" s="358">
        <f>Agriculture!$G$41</f>
        <v>19.661272243233689</v>
      </c>
      <c r="AB77" s="358">
        <v>70.673956031879982</v>
      </c>
      <c r="AC77" s="358">
        <v>231.40817301587998</v>
      </c>
      <c r="AD77" s="358">
        <f t="shared" si="19"/>
        <v>1344.3809012909935</v>
      </c>
      <c r="AE77" s="362">
        <v>4.45</v>
      </c>
      <c r="AF77" s="579">
        <f t="shared" si="20"/>
        <v>53505.291827847941</v>
      </c>
    </row>
    <row r="78" spans="2:32" x14ac:dyDescent="0.2">
      <c r="B78" s="319">
        <v>2048</v>
      </c>
      <c r="C78" s="363">
        <f>'Population Factors '!G38</f>
        <v>25000</v>
      </c>
      <c r="D78" s="363">
        <f>'Population Factors '!Y38</f>
        <v>3942.6439081226672</v>
      </c>
      <c r="E78" s="363">
        <f>'Population Factors '!B38</f>
        <v>28942.643908122667</v>
      </c>
      <c r="F78" s="357">
        <f t="shared" si="29"/>
        <v>53415076.619612895</v>
      </c>
      <c r="G78" s="357">
        <f>F38/1000*'Energy Constants'!$J$28</f>
        <v>10362.524864204903</v>
      </c>
      <c r="H78" s="357">
        <v>2478425.1950551937</v>
      </c>
      <c r="I78" s="575">
        <f>H38*'Energy Constants'!H63</f>
        <v>13160.437785743077</v>
      </c>
      <c r="J78" s="358">
        <f t="shared" si="22"/>
        <v>14.628180820277418</v>
      </c>
      <c r="K78" s="358">
        <f t="shared" si="23"/>
        <v>17.384583284194104</v>
      </c>
      <c r="L78" s="357">
        <f t="shared" si="28"/>
        <v>13192.450549847548</v>
      </c>
      <c r="M78" s="359">
        <f t="shared" si="24"/>
        <v>164440.17362092045</v>
      </c>
      <c r="N78" s="600">
        <f t="shared" si="25"/>
        <v>510.51826338839425</v>
      </c>
      <c r="O78" s="360">
        <f>(N78*'Energy Constants'!$J$28)+'Water Use '!$H$19+'Water Use '!$H$20</f>
        <v>99.728129247533587</v>
      </c>
      <c r="P78" s="360">
        <f t="shared" si="26"/>
        <v>504948.26532598928</v>
      </c>
      <c r="Q78" s="721">
        <f t="shared" si="26"/>
        <v>513.0584267306707</v>
      </c>
      <c r="R78" s="360">
        <f t="shared" si="27"/>
        <v>99.533334785750114</v>
      </c>
      <c r="S78" s="360">
        <f t="shared" si="16"/>
        <v>199.26146403328369</v>
      </c>
      <c r="T78" s="361">
        <f t="shared" si="17"/>
        <v>2803.5654790066396</v>
      </c>
      <c r="U78" s="322">
        <f>T78*'Solid Waste'!$D$9*'Solid Waste'!$F$9</f>
        <v>308.33911640918592</v>
      </c>
      <c r="V78" s="358">
        <f>('TRNS and HOUSING Constants'!AB63*'TRNS and HOUSING Constants'!$AJ$62*'Conversion Factors'!$B$15)+'Commuter Vehicle Fleet'!$E$27+'Commuter Vehicle Fleet'!$E$28+'Commuter Vehicle Fleet'!$E$29</f>
        <v>26687.323220176673</v>
      </c>
      <c r="W78" s="358">
        <v>789.70768978790318</v>
      </c>
      <c r="X78" s="724">
        <f>'Cal Poly Air Travel'!$B$14</f>
        <v>682.02395249651761</v>
      </c>
      <c r="Y78" s="724">
        <f t="shared" si="18"/>
        <v>28159.054862461093</v>
      </c>
      <c r="Z78" s="358">
        <v>1022.6374999999999</v>
      </c>
      <c r="AA78" s="358">
        <f>Agriculture!$G$41</f>
        <v>19.661272243233689</v>
      </c>
      <c r="AB78" s="358">
        <v>70.673956031879982</v>
      </c>
      <c r="AC78" s="358">
        <v>231.40817301587998</v>
      </c>
      <c r="AD78" s="358">
        <f t="shared" si="19"/>
        <v>1344.3809012909935</v>
      </c>
      <c r="AE78" s="362">
        <v>4.45</v>
      </c>
      <c r="AF78" s="579">
        <f t="shared" si="20"/>
        <v>53570.461758247002</v>
      </c>
    </row>
    <row r="79" spans="2:32" x14ac:dyDescent="0.2">
      <c r="B79" s="319">
        <v>2049</v>
      </c>
      <c r="C79" s="363">
        <f>'Population Factors '!G39</f>
        <v>25000</v>
      </c>
      <c r="D79" s="363">
        <f>'Population Factors '!Y39</f>
        <v>3982.070347203894</v>
      </c>
      <c r="E79" s="363">
        <f>'Population Factors '!B39</f>
        <v>28982.070347203895</v>
      </c>
      <c r="F79" s="357">
        <f t="shared" si="29"/>
        <v>53415076.619612895</v>
      </c>
      <c r="G79" s="357">
        <f>F39/1000*'Energy Constants'!$J$28</f>
        <v>10362.524864204903</v>
      </c>
      <c r="H79" s="357">
        <v>2478425.1950551937</v>
      </c>
      <c r="I79" s="575">
        <f>H39*'Energy Constants'!H64</f>
        <v>13160.437785743077</v>
      </c>
      <c r="J79" s="358">
        <f t="shared" si="22"/>
        <v>14.628180820277418</v>
      </c>
      <c r="K79" s="358">
        <f t="shared" si="23"/>
        <v>17.384583284194104</v>
      </c>
      <c r="L79" s="357">
        <f t="shared" si="28"/>
        <v>13192.450549847548</v>
      </c>
      <c r="M79" s="359">
        <f t="shared" si="24"/>
        <v>166084.57535712965</v>
      </c>
      <c r="N79" s="600">
        <f t="shared" si="25"/>
        <v>515.62344602227813</v>
      </c>
      <c r="O79" s="360">
        <f>(N79*'Energy Constants'!$J$28)+'Water Use '!$H$19+'Water Use '!$H$20</f>
        <v>100.71853467850705</v>
      </c>
      <c r="P79" s="360">
        <f t="shared" si="26"/>
        <v>504948.26532598928</v>
      </c>
      <c r="Q79" s="721">
        <f t="shared" si="26"/>
        <v>513.0584267306707</v>
      </c>
      <c r="R79" s="360">
        <f t="shared" si="27"/>
        <v>99.533334785750114</v>
      </c>
      <c r="S79" s="360">
        <f t="shared" si="16"/>
        <v>200.25186946425717</v>
      </c>
      <c r="T79" s="361">
        <f t="shared" si="17"/>
        <v>2807.3845704455271</v>
      </c>
      <c r="U79" s="322">
        <f>T79*'Solid Waste'!$D$9*'Solid Waste'!$F$9</f>
        <v>308.75914415191932</v>
      </c>
      <c r="V79" s="358">
        <f>('TRNS and HOUSING Constants'!AB64*'TRNS and HOUSING Constants'!$AJ$62*'Conversion Factors'!$B$15)+'Commuter Vehicle Fleet'!$E$27+'Commuter Vehicle Fleet'!$E$28+'Commuter Vehicle Fleet'!$E$29</f>
        <v>26751.734416706015</v>
      </c>
      <c r="W79" s="358">
        <v>789.70768978790318</v>
      </c>
      <c r="X79" s="724">
        <f>'Cal Poly Air Travel'!$B$14</f>
        <v>682.02395249651761</v>
      </c>
      <c r="Y79" s="724">
        <f t="shared" si="18"/>
        <v>28223.466058990434</v>
      </c>
      <c r="Z79" s="358">
        <v>1022.6374999999999</v>
      </c>
      <c r="AA79" s="358">
        <f>Agriculture!$G$41</f>
        <v>19.661272243233689</v>
      </c>
      <c r="AB79" s="358">
        <v>70.673956031879982</v>
      </c>
      <c r="AC79" s="358">
        <v>231.40817301587998</v>
      </c>
      <c r="AD79" s="358">
        <f t="shared" si="19"/>
        <v>1344.3809012909935</v>
      </c>
      <c r="AE79" s="362">
        <v>4.45</v>
      </c>
      <c r="AF79" s="579">
        <f t="shared" si="20"/>
        <v>53636.283387950054</v>
      </c>
    </row>
    <row r="80" spans="2:32" x14ac:dyDescent="0.2">
      <c r="B80" s="654">
        <v>2050</v>
      </c>
      <c r="C80" s="363">
        <f>'Population Factors '!G40</f>
        <v>25000</v>
      </c>
      <c r="D80" s="363">
        <f>'Population Factors '!Y40</f>
        <v>4021.891050675933</v>
      </c>
      <c r="E80" s="363">
        <f>'Population Factors '!B40</f>
        <v>29022.891050675935</v>
      </c>
      <c r="F80" s="357">
        <f t="shared" si="29"/>
        <v>53415076.619612895</v>
      </c>
      <c r="G80" s="357">
        <f>F40/1000*'Energy Constants'!$J$28</f>
        <v>10362.524864204903</v>
      </c>
      <c r="H80" s="357">
        <v>2478425.1950551937</v>
      </c>
      <c r="I80" s="575">
        <f>H40*'Energy Constants'!H65</f>
        <v>13160.437785743077</v>
      </c>
      <c r="J80" s="358">
        <f t="shared" si="22"/>
        <v>14.628180820277418</v>
      </c>
      <c r="K80" s="358">
        <f t="shared" si="23"/>
        <v>17.384583284194104</v>
      </c>
      <c r="L80" s="357">
        <f t="shared" si="28"/>
        <v>13192.450549847548</v>
      </c>
      <c r="M80" s="359">
        <f t="shared" si="24"/>
        <v>167745.42111070096</v>
      </c>
      <c r="N80" s="600">
        <f t="shared" si="25"/>
        <v>520.77968048250102</v>
      </c>
      <c r="O80" s="360">
        <f>(N80*'Energy Constants'!$J$28)+'Water Use '!$H$19+'Water Use '!$H$20</f>
        <v>101.71884416379029</v>
      </c>
      <c r="P80" s="360">
        <f t="shared" si="26"/>
        <v>504948.26532598928</v>
      </c>
      <c r="Q80" s="721">
        <f t="shared" si="26"/>
        <v>513.0584267306707</v>
      </c>
      <c r="R80" s="360">
        <f t="shared" si="27"/>
        <v>99.533334785750114</v>
      </c>
      <c r="S80" s="360">
        <f t="shared" si="16"/>
        <v>201.25217894954039</v>
      </c>
      <c r="T80" s="361">
        <f t="shared" si="17"/>
        <v>2811.3387190522085</v>
      </c>
      <c r="U80" s="322">
        <f>T80*'Solid Waste'!$D$9*'Solid Waste'!$F$9</f>
        <v>309.19402562576551</v>
      </c>
      <c r="V80" s="358">
        <f>('TRNS and HOUSING Constants'!AB65*'TRNS and HOUSING Constants'!$AJ$62*'Conversion Factors'!$B$15)+'Commuter Vehicle Fleet'!$E$27+'Commuter Vehicle Fleet'!$E$28+'Commuter Vehicle Fleet'!$E$29</f>
        <v>26817.536973684833</v>
      </c>
      <c r="W80" s="358">
        <v>789.70768978790318</v>
      </c>
      <c r="X80" s="724">
        <f>'Cal Poly Air Travel'!$B$14</f>
        <v>682.02395249651761</v>
      </c>
      <c r="Y80" s="724">
        <f t="shared" si="18"/>
        <v>28289.268615969253</v>
      </c>
      <c r="Z80" s="358">
        <v>1022.6374999999999</v>
      </c>
      <c r="AA80" s="358">
        <f>Agriculture!$G$41</f>
        <v>19.661272243233689</v>
      </c>
      <c r="AB80" s="358">
        <v>70.673956031879982</v>
      </c>
      <c r="AC80" s="358">
        <v>231.40817301587998</v>
      </c>
      <c r="AD80" s="358">
        <f t="shared" si="19"/>
        <v>1344.3809012909935</v>
      </c>
      <c r="AE80" s="362">
        <v>4.45</v>
      </c>
      <c r="AF80" s="579">
        <f t="shared" si="20"/>
        <v>53703.521135888004</v>
      </c>
    </row>
  </sheetData>
  <mergeCells count="20">
    <mergeCell ref="AF42:AF43"/>
    <mergeCell ref="T42:U42"/>
    <mergeCell ref="V42:X42"/>
    <mergeCell ref="Z42:AC42"/>
    <mergeCell ref="A32:A39"/>
    <mergeCell ref="M42:S42"/>
    <mergeCell ref="A1:L1"/>
    <mergeCell ref="A2:A3"/>
    <mergeCell ref="C42:E42"/>
    <mergeCell ref="F42:G42"/>
    <mergeCell ref="H42:L42"/>
    <mergeCell ref="AH2:AK2"/>
    <mergeCell ref="C2:E2"/>
    <mergeCell ref="H2:L2"/>
    <mergeCell ref="F2:G2"/>
    <mergeCell ref="M2:S2"/>
    <mergeCell ref="T2:U2"/>
    <mergeCell ref="Z2:AC2"/>
    <mergeCell ref="AF2:AF3"/>
    <mergeCell ref="V2:Y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sheetPr>
  <dimension ref="A1:I35"/>
  <sheetViews>
    <sheetView workbookViewId="0"/>
  </sheetViews>
  <sheetFormatPr baseColWidth="10" defaultColWidth="7.6640625" defaultRowHeight="15" x14ac:dyDescent="0.2"/>
  <cols>
    <col min="1" max="1" width="23.6640625" style="331" customWidth="1"/>
    <col min="2" max="2" width="9.33203125" style="331" customWidth="1"/>
    <col min="3" max="3" width="7.6640625" style="331"/>
    <col min="4" max="4" width="10.6640625" style="331" customWidth="1"/>
    <col min="5" max="5" width="11" style="331" customWidth="1"/>
    <col min="6" max="6" width="9" style="331" customWidth="1"/>
    <col min="7" max="16384" width="7.6640625" style="331"/>
  </cols>
  <sheetData>
    <row r="1" spans="1:4" ht="23" x14ac:dyDescent="0.35">
      <c r="A1" s="346" t="s">
        <v>511</v>
      </c>
      <c r="B1" s="347"/>
      <c r="C1" s="347"/>
    </row>
    <row r="2" spans="1:4" x14ac:dyDescent="0.2">
      <c r="B2" s="348" t="s">
        <v>512</v>
      </c>
      <c r="C2" s="348"/>
    </row>
    <row r="3" spans="1:4" x14ac:dyDescent="0.2">
      <c r="A3" s="349" t="s">
        <v>513</v>
      </c>
      <c r="B3" s="349" t="s">
        <v>514</v>
      </c>
      <c r="C3" s="349" t="s">
        <v>515</v>
      </c>
      <c r="D3" s="350"/>
    </row>
    <row r="4" spans="1:4" x14ac:dyDescent="0.2">
      <c r="A4" s="351" t="s">
        <v>516</v>
      </c>
      <c r="B4" s="352">
        <v>2124</v>
      </c>
      <c r="C4" s="353">
        <v>632</v>
      </c>
    </row>
    <row r="5" spans="1:4" x14ac:dyDescent="0.2">
      <c r="A5" s="354" t="s">
        <v>517</v>
      </c>
      <c r="B5" s="353">
        <v>77.28</v>
      </c>
      <c r="C5" s="353">
        <v>550.67999999999995</v>
      </c>
    </row>
    <row r="6" spans="1:4" x14ac:dyDescent="0.2">
      <c r="A6" s="354" t="s">
        <v>518</v>
      </c>
      <c r="B6" s="353"/>
      <c r="C6" s="354">
        <v>163.49</v>
      </c>
    </row>
    <row r="7" spans="1:4" x14ac:dyDescent="0.2">
      <c r="A7" s="354" t="s">
        <v>519</v>
      </c>
      <c r="B7" s="353"/>
      <c r="C7" s="354">
        <v>43.6</v>
      </c>
    </row>
    <row r="8" spans="1:4" x14ac:dyDescent="0.2">
      <c r="A8" s="354" t="s">
        <v>520</v>
      </c>
      <c r="B8" s="353"/>
      <c r="C8" s="354">
        <v>28</v>
      </c>
    </row>
    <row r="9" spans="1:4" x14ac:dyDescent="0.2">
      <c r="A9" s="354" t="s">
        <v>521</v>
      </c>
      <c r="B9" s="353"/>
      <c r="C9" s="354">
        <v>90</v>
      </c>
    </row>
    <row r="10" spans="1:4" x14ac:dyDescent="0.2">
      <c r="A10" s="354" t="s">
        <v>522</v>
      </c>
      <c r="B10" s="353"/>
      <c r="C10" s="354">
        <v>91.85</v>
      </c>
    </row>
    <row r="11" spans="1:4" x14ac:dyDescent="0.2">
      <c r="A11" s="354" t="s">
        <v>523</v>
      </c>
      <c r="B11" s="353"/>
      <c r="C11" s="354">
        <v>328.7</v>
      </c>
    </row>
    <row r="12" spans="1:4" x14ac:dyDescent="0.2">
      <c r="A12" s="354" t="s">
        <v>524</v>
      </c>
      <c r="B12" s="353"/>
      <c r="C12" s="354">
        <v>2.4300000000000002</v>
      </c>
    </row>
    <row r="13" spans="1:4" x14ac:dyDescent="0.2">
      <c r="A13" s="354" t="s">
        <v>525</v>
      </c>
      <c r="B13" s="353"/>
      <c r="C13" s="354">
        <v>3500</v>
      </c>
    </row>
    <row r="14" spans="1:4" x14ac:dyDescent="0.2">
      <c r="A14" s="355" t="s">
        <v>526</v>
      </c>
      <c r="B14" s="331">
        <f>SUM(B4:B13)</f>
        <v>2201.2800000000002</v>
      </c>
      <c r="C14" s="331">
        <f>SUM(C4:C13)</f>
        <v>5430.75</v>
      </c>
    </row>
    <row r="15" spans="1:4" x14ac:dyDescent="0.2">
      <c r="A15" s="355" t="s">
        <v>527</v>
      </c>
      <c r="B15" s="331">
        <f>SUM(B14,C14)</f>
        <v>7632.0300000000007</v>
      </c>
    </row>
    <row r="16" spans="1:4" ht="19" x14ac:dyDescent="0.25">
      <c r="A16" s="356" t="s">
        <v>528</v>
      </c>
      <c r="B16" s="356">
        <f>C14/B15*100</f>
        <v>71.157346079614456</v>
      </c>
    </row>
    <row r="17" spans="1:9" ht="23" x14ac:dyDescent="0.35">
      <c r="A17" s="384" t="s">
        <v>529</v>
      </c>
      <c r="B17" s="385"/>
      <c r="C17" s="385"/>
      <c r="D17" s="332"/>
      <c r="E17" s="332"/>
      <c r="I17" s="331" t="s">
        <v>452</v>
      </c>
    </row>
    <row r="18" spans="1:9" x14ac:dyDescent="0.2">
      <c r="A18" s="332"/>
      <c r="B18" s="386" t="s">
        <v>512</v>
      </c>
      <c r="C18" s="386"/>
      <c r="D18" s="332"/>
      <c r="E18" s="332"/>
    </row>
    <row r="19" spans="1:9" ht="45" x14ac:dyDescent="0.2">
      <c r="A19" s="381" t="s">
        <v>513</v>
      </c>
      <c r="B19" s="381" t="s">
        <v>514</v>
      </c>
      <c r="C19" s="381" t="s">
        <v>515</v>
      </c>
      <c r="D19" s="382" t="s">
        <v>530</v>
      </c>
      <c r="E19" s="382" t="s">
        <v>531</v>
      </c>
    </row>
    <row r="20" spans="1:9" x14ac:dyDescent="0.2">
      <c r="A20" s="332" t="s">
        <v>516</v>
      </c>
      <c r="B20" s="332">
        <v>1961.87</v>
      </c>
      <c r="C20" s="332">
        <v>560.46</v>
      </c>
      <c r="D20" s="332"/>
      <c r="E20" s="332"/>
    </row>
    <row r="21" spans="1:9" x14ac:dyDescent="0.2">
      <c r="A21" s="332" t="s">
        <v>517</v>
      </c>
      <c r="B21" s="332">
        <v>80.94</v>
      </c>
      <c r="C21" s="332">
        <v>635.4</v>
      </c>
      <c r="D21" s="332"/>
      <c r="E21" s="332"/>
    </row>
    <row r="22" spans="1:9" x14ac:dyDescent="0.2">
      <c r="A22" s="332" t="s">
        <v>532</v>
      </c>
      <c r="B22" s="332">
        <v>19.86</v>
      </c>
      <c r="C22" s="332">
        <v>82.14</v>
      </c>
      <c r="D22" s="332"/>
      <c r="E22" s="332"/>
    </row>
    <row r="23" spans="1:9" x14ac:dyDescent="0.2">
      <c r="A23" s="332" t="s">
        <v>533</v>
      </c>
      <c r="B23" s="332"/>
      <c r="C23" s="332">
        <v>4.76</v>
      </c>
      <c r="D23" s="332"/>
      <c r="E23" s="332"/>
    </row>
    <row r="24" spans="1:9" x14ac:dyDescent="0.2">
      <c r="A24" s="332" t="s">
        <v>518</v>
      </c>
      <c r="B24" s="332"/>
      <c r="C24" s="332">
        <v>99.94</v>
      </c>
      <c r="D24" s="332"/>
      <c r="E24" s="332"/>
    </row>
    <row r="25" spans="1:9" x14ac:dyDescent="0.2">
      <c r="A25" s="332" t="s">
        <v>534</v>
      </c>
      <c r="B25" s="332"/>
      <c r="C25" s="332">
        <v>47.95</v>
      </c>
      <c r="D25" s="332"/>
      <c r="E25" s="332"/>
    </row>
    <row r="26" spans="1:9" x14ac:dyDescent="0.2">
      <c r="A26" s="332" t="s">
        <v>535</v>
      </c>
      <c r="B26" s="332"/>
      <c r="C26" s="332">
        <v>38.75</v>
      </c>
      <c r="D26" s="332"/>
      <c r="E26" s="332"/>
    </row>
    <row r="27" spans="1:9" x14ac:dyDescent="0.2">
      <c r="A27" s="332" t="s">
        <v>521</v>
      </c>
      <c r="B27" s="332"/>
      <c r="C27" s="332">
        <v>90</v>
      </c>
      <c r="D27" s="332"/>
      <c r="E27" s="332"/>
    </row>
    <row r="28" spans="1:9" x14ac:dyDescent="0.2">
      <c r="A28" s="332" t="s">
        <v>522</v>
      </c>
      <c r="B28" s="332"/>
      <c r="C28" s="332">
        <v>91.94</v>
      </c>
      <c r="D28" s="332"/>
      <c r="E28" s="332"/>
    </row>
    <row r="29" spans="1:9" x14ac:dyDescent="0.2">
      <c r="A29" s="332" t="s">
        <v>536</v>
      </c>
      <c r="B29" s="332"/>
      <c r="C29" s="332">
        <v>225.47</v>
      </c>
      <c r="D29" s="332"/>
      <c r="E29" s="332"/>
    </row>
    <row r="30" spans="1:9" x14ac:dyDescent="0.2">
      <c r="A30" s="332" t="s">
        <v>537</v>
      </c>
      <c r="B30" s="332"/>
      <c r="C30" s="332">
        <v>3500</v>
      </c>
      <c r="D30" s="332"/>
      <c r="E30" s="332"/>
    </row>
    <row r="31" spans="1:9" x14ac:dyDescent="0.2">
      <c r="A31" s="332" t="s">
        <v>526</v>
      </c>
      <c r="B31" s="332">
        <f>SUM(B20:B30)</f>
        <v>2062.67</v>
      </c>
      <c r="C31" s="332">
        <f>SUM(C20:C30)</f>
        <v>5376.81</v>
      </c>
      <c r="D31" s="335">
        <v>21294</v>
      </c>
      <c r="E31" s="332">
        <f>B31/D31</f>
        <v>9.6866253404714941E-2</v>
      </c>
    </row>
    <row r="32" spans="1:9" x14ac:dyDescent="0.2">
      <c r="A32" s="332" t="s">
        <v>527</v>
      </c>
      <c r="B32" s="332">
        <f>SUM(B31,C31)</f>
        <v>7439.4800000000005</v>
      </c>
      <c r="C32" s="332"/>
      <c r="D32" s="332"/>
      <c r="E32" s="332"/>
    </row>
    <row r="33" spans="1:9" ht="19" x14ac:dyDescent="0.25">
      <c r="A33" s="383" t="s">
        <v>538</v>
      </c>
      <c r="B33" s="383">
        <f>C31/B32*100</f>
        <v>72.274003021716567</v>
      </c>
      <c r="C33" s="332"/>
      <c r="D33" s="332"/>
      <c r="E33" s="332"/>
    </row>
    <row r="35" spans="1:9" ht="19" x14ac:dyDescent="0.25">
      <c r="I35" s="356"/>
    </row>
  </sheetData>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sheetPr>
  <dimension ref="A1:U53"/>
  <sheetViews>
    <sheetView workbookViewId="0">
      <selection activeCell="H27" sqref="H27"/>
    </sheetView>
  </sheetViews>
  <sheetFormatPr baseColWidth="10" defaultColWidth="8.83203125" defaultRowHeight="16" x14ac:dyDescent="0.2"/>
  <cols>
    <col min="1" max="1" width="31.83203125" customWidth="1"/>
    <col min="2" max="2" width="29.83203125" customWidth="1"/>
    <col min="3" max="3" width="21.1640625" customWidth="1"/>
    <col min="4" max="4" width="17.1640625" customWidth="1"/>
    <col min="5" max="5" width="20.6640625" bestFit="1" customWidth="1"/>
    <col min="6" max="6" width="14.83203125" customWidth="1"/>
    <col min="7" max="7" width="12.33203125" customWidth="1"/>
    <col min="8" max="8" width="13.5" customWidth="1"/>
    <col min="9" max="9" width="20.6640625" customWidth="1"/>
    <col min="21" max="21" width="24.6640625" customWidth="1"/>
  </cols>
  <sheetData>
    <row r="1" spans="1:21" ht="113" customHeight="1" x14ac:dyDescent="0.2">
      <c r="A1" s="828" t="s">
        <v>466</v>
      </c>
      <c r="B1" s="829"/>
      <c r="C1" s="829"/>
      <c r="D1" s="829"/>
      <c r="E1" s="829"/>
      <c r="F1" s="829"/>
      <c r="G1" s="830"/>
      <c r="H1" s="6"/>
      <c r="I1" s="798" t="s">
        <v>402</v>
      </c>
      <c r="J1" s="799"/>
      <c r="K1" s="799"/>
      <c r="L1" s="799"/>
      <c r="M1" s="799"/>
      <c r="N1" s="799"/>
      <c r="O1" s="799"/>
      <c r="P1" s="799"/>
      <c r="Q1" s="799"/>
      <c r="R1" s="799"/>
      <c r="S1" s="799"/>
      <c r="T1" s="799"/>
      <c r="U1" s="800"/>
    </row>
    <row r="2" spans="1:21" s="20" customFormat="1" ht="17" customHeight="1" thickBot="1" x14ac:dyDescent="0.25">
      <c r="A2" s="21"/>
      <c r="B2" s="22"/>
      <c r="C2" s="22"/>
      <c r="D2" s="22"/>
      <c r="E2" s="22"/>
      <c r="F2" s="22"/>
      <c r="G2" s="23"/>
      <c r="I2" s="329"/>
      <c r="J2" s="329"/>
      <c r="K2" s="329"/>
      <c r="L2" s="329"/>
      <c r="M2" s="329"/>
      <c r="N2" s="329"/>
      <c r="O2" s="329"/>
      <c r="P2" s="329"/>
      <c r="Q2" s="329"/>
      <c r="R2" s="329"/>
      <c r="S2" s="329"/>
      <c r="T2" s="329"/>
      <c r="U2" s="329"/>
    </row>
    <row r="3" spans="1:21" s="27" customFormat="1" ht="17" customHeight="1" x14ac:dyDescent="0.2">
      <c r="A3" s="278" t="s">
        <v>43</v>
      </c>
      <c r="B3" s="279" t="s">
        <v>16</v>
      </c>
      <c r="C3" s="279" t="s">
        <v>17</v>
      </c>
      <c r="D3" s="279" t="s">
        <v>3</v>
      </c>
      <c r="E3" s="293"/>
      <c r="F3" s="279"/>
      <c r="G3" s="279"/>
      <c r="H3" s="284"/>
      <c r="I3" s="328"/>
      <c r="J3" s="328"/>
      <c r="K3" s="328"/>
      <c r="L3" s="328"/>
      <c r="M3" s="328"/>
      <c r="N3" s="328"/>
      <c r="O3" s="328"/>
      <c r="P3" s="328"/>
      <c r="Q3" s="328"/>
      <c r="R3" s="328"/>
    </row>
    <row r="4" spans="1:21" s="20" customFormat="1" ht="17" customHeight="1" x14ac:dyDescent="0.2">
      <c r="A4" s="219" t="s">
        <v>377</v>
      </c>
      <c r="B4" s="220">
        <v>0.19600000000000001</v>
      </c>
      <c r="C4" s="201">
        <v>2013</v>
      </c>
      <c r="D4" s="827" t="s">
        <v>403</v>
      </c>
      <c r="E4" s="827"/>
      <c r="F4" s="827"/>
      <c r="G4" s="827"/>
      <c r="H4" s="827"/>
      <c r="I4" s="329"/>
      <c r="J4" s="329"/>
      <c r="K4" s="329"/>
      <c r="L4" s="329"/>
      <c r="M4" s="329"/>
      <c r="N4" s="329"/>
      <c r="O4" s="329"/>
      <c r="P4" s="329"/>
      <c r="Q4" s="329"/>
      <c r="R4" s="329"/>
    </row>
    <row r="5" spans="1:21" s="20" customFormat="1" ht="17" customHeight="1" x14ac:dyDescent="0.2">
      <c r="A5" s="220" t="s">
        <v>25</v>
      </c>
      <c r="B5" s="221">
        <f>1/1000</f>
        <v>1E-3</v>
      </c>
      <c r="C5" s="201">
        <v>2015</v>
      </c>
      <c r="D5" s="827"/>
      <c r="E5" s="827"/>
      <c r="F5" s="827"/>
      <c r="G5" s="827"/>
      <c r="H5" s="827"/>
      <c r="I5" s="329"/>
      <c r="J5" s="329"/>
      <c r="K5" s="329"/>
      <c r="L5" s="329"/>
      <c r="M5" s="329"/>
      <c r="N5" s="329"/>
      <c r="O5" s="329"/>
      <c r="P5" s="329"/>
      <c r="Q5" s="329"/>
      <c r="R5" s="329"/>
    </row>
    <row r="6" spans="1:21" s="20" customFormat="1" ht="17" customHeight="1" x14ac:dyDescent="0.2">
      <c r="A6" s="220" t="s">
        <v>379</v>
      </c>
      <c r="B6" s="220">
        <v>748.05</v>
      </c>
      <c r="C6" s="201">
        <v>2015</v>
      </c>
      <c r="D6" s="827"/>
      <c r="E6" s="827"/>
      <c r="F6" s="827"/>
      <c r="G6" s="827"/>
      <c r="H6" s="827"/>
      <c r="I6" s="329"/>
      <c r="J6" s="329"/>
      <c r="K6" s="329"/>
      <c r="L6" s="329"/>
      <c r="M6" s="329"/>
      <c r="N6" s="329"/>
      <c r="O6" s="329"/>
      <c r="P6" s="329"/>
      <c r="Q6" s="329"/>
      <c r="R6" s="329"/>
    </row>
    <row r="7" spans="1:21" s="20" customFormat="1" ht="17" customHeight="1" x14ac:dyDescent="0.2">
      <c r="A7" s="220" t="s">
        <v>381</v>
      </c>
      <c r="B7" s="222">
        <v>1336</v>
      </c>
      <c r="C7" s="201">
        <v>2015</v>
      </c>
      <c r="D7" s="827"/>
      <c r="E7" s="827"/>
      <c r="F7" s="827"/>
      <c r="G7" s="827"/>
      <c r="H7" s="827"/>
      <c r="I7" s="329"/>
      <c r="J7" s="329"/>
      <c r="K7" s="329"/>
      <c r="L7" s="329"/>
      <c r="M7" s="329"/>
      <c r="N7" s="329"/>
      <c r="O7" s="329"/>
      <c r="P7" s="329"/>
      <c r="Q7" s="329"/>
      <c r="R7" s="329"/>
    </row>
    <row r="8" spans="1:21" s="20" customFormat="1" ht="17" customHeight="1" x14ac:dyDescent="0.25">
      <c r="A8" s="224" t="s">
        <v>383</v>
      </c>
      <c r="B8" s="223">
        <v>5.3099999999999996E-3</v>
      </c>
      <c r="C8" s="201">
        <v>2015</v>
      </c>
      <c r="D8" s="831"/>
      <c r="E8" s="831"/>
      <c r="F8" s="831"/>
      <c r="G8" s="831"/>
      <c r="H8" s="831"/>
      <c r="I8" s="329"/>
      <c r="J8" s="329"/>
      <c r="K8" s="329"/>
      <c r="L8" s="329"/>
      <c r="M8" s="329"/>
      <c r="N8" s="329"/>
      <c r="O8" s="329"/>
      <c r="P8" s="329"/>
      <c r="Q8" s="329"/>
      <c r="R8" s="329"/>
    </row>
    <row r="9" spans="1:21" s="20" customFormat="1" ht="17" customHeight="1" thickBot="1" x14ac:dyDescent="0.25">
      <c r="A9" s="329"/>
      <c r="B9" s="128"/>
      <c r="C9" s="328"/>
      <c r="D9" s="328"/>
      <c r="E9" s="328"/>
      <c r="F9" s="328"/>
      <c r="G9" s="328"/>
      <c r="H9" s="328"/>
      <c r="I9" s="329"/>
      <c r="J9" s="329"/>
      <c r="K9" s="329"/>
      <c r="L9" s="329"/>
      <c r="M9" s="329"/>
      <c r="N9" s="329"/>
      <c r="O9" s="329"/>
      <c r="P9" s="329"/>
      <c r="Q9" s="329"/>
      <c r="R9" s="329"/>
    </row>
    <row r="10" spans="1:21" s="20" customFormat="1" ht="22" thickBot="1" x14ac:dyDescent="0.3">
      <c r="A10" s="34" t="s">
        <v>44</v>
      </c>
      <c r="B10" s="203">
        <f>K22</f>
        <v>170.83418785387283</v>
      </c>
      <c r="C10" s="36" t="s">
        <v>17</v>
      </c>
      <c r="D10" s="37"/>
      <c r="E10" s="328"/>
      <c r="F10" s="328"/>
      <c r="G10" s="328"/>
      <c r="H10" s="328"/>
      <c r="I10" s="329"/>
      <c r="J10" s="329"/>
      <c r="K10" s="329"/>
      <c r="L10" s="329"/>
      <c r="M10" s="329"/>
      <c r="N10" s="329"/>
      <c r="O10" s="329"/>
      <c r="P10" s="329"/>
      <c r="Q10" s="329"/>
      <c r="R10" s="329"/>
    </row>
    <row r="11" spans="1:21" s="20" customFormat="1" ht="17" customHeight="1" x14ac:dyDescent="0.2">
      <c r="A11" s="24"/>
      <c r="B11" s="25"/>
      <c r="C11" s="25"/>
      <c r="D11" s="25"/>
      <c r="E11" s="25"/>
      <c r="F11" s="25"/>
      <c r="G11" s="25"/>
      <c r="H11" s="26"/>
      <c r="I11" s="329"/>
      <c r="J11" s="329"/>
      <c r="K11" s="329"/>
      <c r="L11" s="329"/>
      <c r="M11" s="329"/>
      <c r="N11" s="329"/>
      <c r="O11" s="329"/>
      <c r="P11" s="329"/>
      <c r="Q11" s="329"/>
      <c r="R11" s="329"/>
      <c r="S11" s="329"/>
      <c r="T11" s="329"/>
      <c r="U11" s="329"/>
    </row>
    <row r="12" spans="1:21" ht="63.75" customHeight="1" x14ac:dyDescent="0.2">
      <c r="A12" s="275" t="s">
        <v>467</v>
      </c>
      <c r="B12" s="276" t="s">
        <v>363</v>
      </c>
      <c r="C12" s="276" t="s">
        <v>364</v>
      </c>
      <c r="D12" s="276" t="s">
        <v>479</v>
      </c>
      <c r="E12" s="276" t="s">
        <v>478</v>
      </c>
      <c r="F12" s="277" t="s">
        <v>477</v>
      </c>
      <c r="G12" s="277" t="s">
        <v>365</v>
      </c>
      <c r="H12" s="277" t="s">
        <v>366</v>
      </c>
      <c r="I12" s="275" t="s">
        <v>476</v>
      </c>
      <c r="J12" s="276" t="s">
        <v>475</v>
      </c>
      <c r="K12" s="275" t="s">
        <v>45</v>
      </c>
    </row>
    <row r="13" spans="1:21" x14ac:dyDescent="0.2">
      <c r="A13" s="323" t="s">
        <v>367</v>
      </c>
      <c r="B13" s="216"/>
      <c r="C13" s="216"/>
      <c r="D13" s="216"/>
      <c r="E13" s="216"/>
      <c r="F13" s="216"/>
      <c r="G13" s="216"/>
      <c r="H13" s="216"/>
      <c r="I13" s="216"/>
      <c r="J13" s="216"/>
      <c r="K13" s="216"/>
    </row>
    <row r="14" spans="1:21" x14ac:dyDescent="0.2">
      <c r="A14" s="366" t="s">
        <v>368</v>
      </c>
      <c r="B14" s="709">
        <v>131692.46508000002</v>
      </c>
      <c r="C14" s="709">
        <v>98.572204401197624</v>
      </c>
      <c r="D14" s="710" t="s">
        <v>189</v>
      </c>
      <c r="E14" s="710" t="s">
        <v>189</v>
      </c>
      <c r="F14" s="710" t="s">
        <v>189</v>
      </c>
      <c r="G14" s="710" t="s">
        <v>189</v>
      </c>
      <c r="H14" s="710"/>
      <c r="I14" s="711">
        <v>0</v>
      </c>
      <c r="J14" s="712"/>
      <c r="K14" s="713"/>
    </row>
    <row r="15" spans="1:21" x14ac:dyDescent="0.2">
      <c r="A15" s="366" t="s">
        <v>369</v>
      </c>
      <c r="B15" s="357">
        <v>206420.82120000001</v>
      </c>
      <c r="C15" s="709">
        <v>154.50660269461079</v>
      </c>
      <c r="D15" s="357">
        <f>C15*B38</f>
        <v>206336.72727984993</v>
      </c>
      <c r="E15" s="357" t="s">
        <v>189</v>
      </c>
      <c r="F15" s="357" t="s">
        <v>189</v>
      </c>
      <c r="G15" s="357" t="s">
        <v>189</v>
      </c>
      <c r="H15" s="357"/>
      <c r="I15" s="357">
        <f>D15</f>
        <v>206336.72727984993</v>
      </c>
      <c r="J15" s="357">
        <f>I15*0.001</f>
        <v>206.33672727984992</v>
      </c>
      <c r="K15" s="714">
        <f>J15*E$38</f>
        <v>40.02932509229089</v>
      </c>
    </row>
    <row r="16" spans="1:21" x14ac:dyDescent="0.2">
      <c r="A16" s="323" t="s">
        <v>370</v>
      </c>
      <c r="B16" s="357"/>
      <c r="C16" s="709"/>
      <c r="D16" s="357"/>
      <c r="E16" s="357"/>
      <c r="F16" s="357"/>
      <c r="G16" s="357"/>
      <c r="H16" s="357"/>
      <c r="I16" s="357"/>
      <c r="J16" s="357"/>
      <c r="K16" s="714"/>
    </row>
    <row r="17" spans="1:13" x14ac:dyDescent="0.2">
      <c r="A17" s="366" t="s">
        <v>371</v>
      </c>
      <c r="B17" s="357">
        <v>132329.7962459893</v>
      </c>
      <c r="C17" s="709">
        <v>99.049248687117739</v>
      </c>
      <c r="D17" s="357">
        <f>C17*B38</f>
        <v>132275.88631939227</v>
      </c>
      <c r="E17" s="357">
        <f>C17*B39</f>
        <v>139954.68742155278</v>
      </c>
      <c r="F17" s="357" t="s">
        <v>189</v>
      </c>
      <c r="G17" s="357" t="s">
        <v>189</v>
      </c>
      <c r="H17" s="357"/>
      <c r="I17" s="357">
        <f>D17+E17</f>
        <v>272230.57374094508</v>
      </c>
      <c r="J17" s="357">
        <f t="shared" ref="J17:J20" si="0">I17*0.001</f>
        <v>272.23057374094509</v>
      </c>
      <c r="K17" s="714">
        <f>J17*E$38</f>
        <v>52.812731305743348</v>
      </c>
    </row>
    <row r="18" spans="1:13" x14ac:dyDescent="0.2">
      <c r="A18" s="366" t="s">
        <v>372</v>
      </c>
      <c r="B18" s="357">
        <v>34505.182800000002</v>
      </c>
      <c r="C18" s="709">
        <v>25.827232634730542</v>
      </c>
      <c r="D18" s="357">
        <f>C18*B38</f>
        <v>34491.125709875669</v>
      </c>
      <c r="E18" s="357" t="s">
        <v>189</v>
      </c>
      <c r="F18" s="357" t="s">
        <v>189</v>
      </c>
      <c r="G18" s="357" t="s">
        <v>189</v>
      </c>
      <c r="H18" s="357"/>
      <c r="I18" s="357">
        <f>D18</f>
        <v>34491.125709875669</v>
      </c>
      <c r="J18" s="357">
        <f t="shared" si="0"/>
        <v>34.491125709875668</v>
      </c>
      <c r="K18" s="714">
        <f>J18*E$38</f>
        <v>6.6912783877158795</v>
      </c>
      <c r="L18" s="146">
        <f>K15+K17+K18</f>
        <v>99.533334785750114</v>
      </c>
    </row>
    <row r="19" spans="1:13" x14ac:dyDescent="0.2">
      <c r="A19" s="323" t="s">
        <v>373</v>
      </c>
      <c r="B19" s="357">
        <v>108530.86775401069</v>
      </c>
      <c r="C19" s="709">
        <v>81.235679456594823</v>
      </c>
      <c r="D19" s="357">
        <f>C19+B38</f>
        <v>1416.6914054988256</v>
      </c>
      <c r="E19" s="357">
        <f>B39*C19</f>
        <v>114784.45598047094</v>
      </c>
      <c r="F19" s="357">
        <f>C19*B47</f>
        <v>212787.11405501535</v>
      </c>
      <c r="G19" s="357">
        <f>C19+I53</f>
        <v>102.10234612659482</v>
      </c>
      <c r="H19" s="357">
        <f>G19*E42</f>
        <v>0.54216345793221843</v>
      </c>
      <c r="I19" s="357">
        <f>SUM(D19:F19)</f>
        <v>328988.26144098514</v>
      </c>
      <c r="J19" s="357">
        <f t="shared" si="0"/>
        <v>328.98826144098513</v>
      </c>
      <c r="K19" s="714">
        <f>(J19*E$38)+H19</f>
        <v>64.365886177483333</v>
      </c>
      <c r="M19" s="602"/>
    </row>
    <row r="20" spans="1:13" x14ac:dyDescent="0.2">
      <c r="A20" s="323" t="s">
        <v>374</v>
      </c>
      <c r="B20" s="357">
        <v>8710.5922459893045</v>
      </c>
      <c r="C20" s="709">
        <v>6.5199043757404977</v>
      </c>
      <c r="D20" s="357">
        <f>C20*B38</f>
        <v>8707.0436318304437</v>
      </c>
      <c r="E20" s="357">
        <f>C20*B39</f>
        <v>9212.4997515892665</v>
      </c>
      <c r="F20" s="357">
        <f>C20*B47</f>
        <v>17078.107123727146</v>
      </c>
      <c r="G20" s="357">
        <f>C20+I53</f>
        <v>27.386571045740499</v>
      </c>
      <c r="H20" s="357">
        <f>E42*G20</f>
        <v>0.14542269225288204</v>
      </c>
      <c r="I20" s="357">
        <f>SUM(D20:F20)</f>
        <v>34997.650507146856</v>
      </c>
      <c r="J20" s="357">
        <f t="shared" si="0"/>
        <v>34.997650507146858</v>
      </c>
      <c r="K20" s="714">
        <f>(J20*E$38)+H20</f>
        <v>6.9349668906393722</v>
      </c>
    </row>
    <row r="21" spans="1:13" x14ac:dyDescent="0.2">
      <c r="A21" s="367"/>
      <c r="B21" s="357"/>
      <c r="C21" s="709"/>
      <c r="D21" s="357"/>
      <c r="E21" s="357"/>
      <c r="F21" s="357"/>
      <c r="G21" s="357"/>
      <c r="H21" s="357"/>
      <c r="I21" s="357"/>
      <c r="J21" s="357"/>
      <c r="K21" s="714"/>
      <c r="M21" s="596"/>
    </row>
    <row r="22" spans="1:13" x14ac:dyDescent="0.2">
      <c r="A22" s="323" t="s">
        <v>277</v>
      </c>
      <c r="B22" s="357">
        <v>622189.7253259893</v>
      </c>
      <c r="C22" s="709">
        <v>465.71087224999201</v>
      </c>
      <c r="D22" s="357">
        <f>SUM(D15:D20)</f>
        <v>383227.4743464471</v>
      </c>
      <c r="E22" s="357">
        <f>SUM(E19:E20)</f>
        <v>123996.9557320602</v>
      </c>
      <c r="F22" s="357">
        <f>SUM(F19:F20)</f>
        <v>229865.2211787425</v>
      </c>
      <c r="G22" s="357"/>
      <c r="H22" s="357"/>
      <c r="I22" s="357">
        <f>SUM(I15:I20)</f>
        <v>877044.33867880271</v>
      </c>
      <c r="J22" s="357">
        <f>SUM(J14:J20)</f>
        <v>877.04433867880277</v>
      </c>
      <c r="K22" s="714">
        <f>SUM(K15:K20)</f>
        <v>170.83418785387283</v>
      </c>
      <c r="M22" s="596"/>
    </row>
    <row r="23" spans="1:13" x14ac:dyDescent="0.2">
      <c r="B23" s="596"/>
    </row>
    <row r="25" spans="1:13" x14ac:dyDescent="0.2">
      <c r="A25" s="275" t="s">
        <v>375</v>
      </c>
      <c r="B25" s="275" t="s">
        <v>364</v>
      </c>
      <c r="C25" s="275" t="s">
        <v>475</v>
      </c>
      <c r="D25" s="275" t="s">
        <v>45</v>
      </c>
    </row>
    <row r="26" spans="1:13" x14ac:dyDescent="0.2">
      <c r="A26" s="368" t="s">
        <v>367</v>
      </c>
      <c r="B26" s="832"/>
      <c r="C26" s="833"/>
      <c r="D26" s="834"/>
    </row>
    <row r="27" spans="1:13" x14ac:dyDescent="0.2">
      <c r="A27" s="366" t="s">
        <v>368</v>
      </c>
      <c r="B27" s="715">
        <v>98.572204401197624</v>
      </c>
      <c r="C27" s="715">
        <v>0</v>
      </c>
      <c r="D27" s="715">
        <v>0</v>
      </c>
    </row>
    <row r="28" spans="1:13" x14ac:dyDescent="0.2">
      <c r="A28" s="366" t="s">
        <v>369</v>
      </c>
      <c r="B28" s="715">
        <v>154.50660269461079</v>
      </c>
      <c r="C28" s="715">
        <v>206.33672727984992</v>
      </c>
      <c r="D28" s="715">
        <v>40.441998546850584</v>
      </c>
    </row>
    <row r="29" spans="1:13" x14ac:dyDescent="0.2">
      <c r="A29" s="368" t="s">
        <v>370</v>
      </c>
      <c r="B29" s="835"/>
      <c r="C29" s="836"/>
      <c r="D29" s="837"/>
    </row>
    <row r="30" spans="1:13" x14ac:dyDescent="0.2">
      <c r="A30" s="366" t="s">
        <v>371</v>
      </c>
      <c r="B30" s="715">
        <v>99.049248687117739</v>
      </c>
      <c r="C30" s="715">
        <v>1.4345049747293486</v>
      </c>
      <c r="D30" s="715">
        <v>0.28116297504695231</v>
      </c>
    </row>
    <row r="31" spans="1:13" x14ac:dyDescent="0.2">
      <c r="A31" s="366" t="s">
        <v>372</v>
      </c>
      <c r="B31" s="715">
        <v>25.827232634730542</v>
      </c>
      <c r="C31" s="715">
        <v>34.491125709875668</v>
      </c>
      <c r="D31" s="715">
        <v>6.7602606391356312</v>
      </c>
    </row>
    <row r="32" spans="1:13" x14ac:dyDescent="0.2">
      <c r="A32" s="368" t="s">
        <v>373</v>
      </c>
      <c r="B32" s="715">
        <v>81.235679456594823</v>
      </c>
      <c r="C32" s="715">
        <v>328.98826144098513</v>
      </c>
      <c r="D32" s="715">
        <v>53.637787814622413</v>
      </c>
    </row>
    <row r="33" spans="1:5" x14ac:dyDescent="0.2">
      <c r="A33" s="368" t="s">
        <v>374</v>
      </c>
      <c r="B33" s="715">
        <v>6.5199043757404977</v>
      </c>
      <c r="C33" s="715">
        <v>34.997650507146858</v>
      </c>
      <c r="D33" s="715">
        <v>6.0911258088395197</v>
      </c>
    </row>
    <row r="34" spans="1:5" x14ac:dyDescent="0.2">
      <c r="A34" s="367"/>
      <c r="B34" s="715"/>
      <c r="C34" s="715"/>
      <c r="D34" s="715"/>
    </row>
    <row r="35" spans="1:5" x14ac:dyDescent="0.2">
      <c r="A35" s="368" t="s">
        <v>277</v>
      </c>
      <c r="B35" s="715">
        <v>465.71087224999201</v>
      </c>
      <c r="C35" s="715">
        <v>606.24826991258692</v>
      </c>
      <c r="D35" s="716">
        <v>119.51224705305212</v>
      </c>
    </row>
    <row r="36" spans="1:5" x14ac:dyDescent="0.2">
      <c r="A36" s="4"/>
      <c r="B36" s="4"/>
      <c r="C36" s="4"/>
      <c r="D36" s="4"/>
    </row>
    <row r="37" spans="1:5" x14ac:dyDescent="0.2">
      <c r="A37" s="370" t="s">
        <v>376</v>
      </c>
      <c r="B37" s="370" t="s">
        <v>543</v>
      </c>
      <c r="D37" s="839" t="s">
        <v>592</v>
      </c>
      <c r="E37" s="839"/>
    </row>
    <row r="38" spans="1:5" ht="32" x14ac:dyDescent="0.2">
      <c r="A38" s="369" t="s">
        <v>400</v>
      </c>
      <c r="B38" s="715">
        <v>1335.4557260422307</v>
      </c>
      <c r="D38" s="427" t="s">
        <v>377</v>
      </c>
      <c r="E38" s="216">
        <f>'Energy Constants'!J28</f>
        <v>0.19400000000000001</v>
      </c>
    </row>
    <row r="39" spans="1:5" x14ac:dyDescent="0.2">
      <c r="A39" s="369" t="s">
        <v>378</v>
      </c>
      <c r="B39" s="715">
        <v>1412.9808077964267</v>
      </c>
      <c r="D39" s="216" t="s">
        <v>25</v>
      </c>
      <c r="E39" s="717">
        <f>1/1000</f>
        <v>1E-3</v>
      </c>
    </row>
    <row r="40" spans="1:5" x14ac:dyDescent="0.2">
      <c r="A40" s="369" t="s">
        <v>380</v>
      </c>
      <c r="B40" s="715">
        <v>450.55544887926368</v>
      </c>
      <c r="D40" s="216" t="s">
        <v>379</v>
      </c>
      <c r="E40" s="718">
        <v>748.05</v>
      </c>
    </row>
    <row r="41" spans="1:5" x14ac:dyDescent="0.2">
      <c r="A41" s="369" t="s">
        <v>382</v>
      </c>
      <c r="B41" s="715">
        <v>98.885948716838115</v>
      </c>
      <c r="D41" s="216" t="s">
        <v>381</v>
      </c>
      <c r="E41" s="428">
        <v>1336</v>
      </c>
    </row>
    <row r="42" spans="1:5" ht="18" x14ac:dyDescent="0.25">
      <c r="A42" s="369" t="s">
        <v>384</v>
      </c>
      <c r="B42" s="715">
        <v>0.23649373037357879</v>
      </c>
      <c r="D42" s="429" t="s">
        <v>383</v>
      </c>
      <c r="E42" s="430">
        <v>5.3099999999999996E-3</v>
      </c>
    </row>
    <row r="43" spans="1:5" x14ac:dyDescent="0.2">
      <c r="A43" s="369" t="s">
        <v>385</v>
      </c>
      <c r="B43" s="715">
        <v>2583.0072309691391</v>
      </c>
    </row>
    <row r="44" spans="1:5" x14ac:dyDescent="0.2">
      <c r="A44" s="4"/>
      <c r="B44" s="4"/>
    </row>
    <row r="45" spans="1:5" x14ac:dyDescent="0.2">
      <c r="A45" s="370" t="s">
        <v>386</v>
      </c>
      <c r="B45" s="370" t="s">
        <v>544</v>
      </c>
    </row>
    <row r="46" spans="1:5" x14ac:dyDescent="0.2">
      <c r="A46" s="369" t="s">
        <v>387</v>
      </c>
      <c r="B46" s="715">
        <v>81.91</v>
      </c>
    </row>
    <row r="47" spans="1:5" x14ac:dyDescent="0.2">
      <c r="A47" s="369" t="s">
        <v>388</v>
      </c>
      <c r="B47" s="715">
        <v>2619.38</v>
      </c>
    </row>
    <row r="48" spans="1:5" x14ac:dyDescent="0.2">
      <c r="A48" s="369" t="s">
        <v>389</v>
      </c>
      <c r="B48" s="715">
        <v>2701.29</v>
      </c>
    </row>
    <row r="50" spans="1:9" ht="34" x14ac:dyDescent="0.2">
      <c r="A50" s="838" t="s">
        <v>390</v>
      </c>
      <c r="B50" s="838" t="s">
        <v>391</v>
      </c>
      <c r="C50" s="838" t="s">
        <v>392</v>
      </c>
      <c r="D50" s="838" t="s">
        <v>393</v>
      </c>
      <c r="E50" s="838" t="s">
        <v>394</v>
      </c>
      <c r="F50" s="387" t="s">
        <v>395</v>
      </c>
      <c r="G50" s="838" t="s">
        <v>396</v>
      </c>
      <c r="H50" s="387"/>
      <c r="I50" s="371" t="s">
        <v>397</v>
      </c>
    </row>
    <row r="51" spans="1:9" ht="17" x14ac:dyDescent="0.2">
      <c r="A51" s="838"/>
      <c r="B51" s="838"/>
      <c r="C51" s="838"/>
      <c r="D51" s="838"/>
      <c r="E51" s="838"/>
      <c r="F51" s="217" t="s">
        <v>398</v>
      </c>
      <c r="G51" s="838"/>
      <c r="H51" s="387"/>
      <c r="I51" s="372"/>
    </row>
    <row r="52" spans="1:9" ht="17" x14ac:dyDescent="0.2">
      <c r="A52" s="838"/>
      <c r="B52" s="838"/>
      <c r="C52" s="838"/>
      <c r="D52" s="838"/>
      <c r="E52" s="838"/>
      <c r="F52" s="218" t="s">
        <v>399</v>
      </c>
      <c r="G52" s="838"/>
      <c r="H52" s="387"/>
      <c r="I52" s="372"/>
    </row>
    <row r="53" spans="1:9" ht="17" x14ac:dyDescent="0.2">
      <c r="A53" s="373" t="s">
        <v>388</v>
      </c>
      <c r="B53" s="374">
        <v>34279</v>
      </c>
      <c r="C53" s="375">
        <v>93.9</v>
      </c>
      <c r="D53" s="376">
        <v>34143</v>
      </c>
      <c r="E53" s="377">
        <v>93.54</v>
      </c>
      <c r="F53" s="375">
        <v>192</v>
      </c>
      <c r="G53" s="374">
        <v>3428</v>
      </c>
      <c r="H53" s="374"/>
      <c r="I53" s="378">
        <v>20.866666670000001</v>
      </c>
    </row>
  </sheetData>
  <mergeCells count="16">
    <mergeCell ref="D8:H8"/>
    <mergeCell ref="B26:D26"/>
    <mergeCell ref="B29:D29"/>
    <mergeCell ref="A50:A52"/>
    <mergeCell ref="B50:B52"/>
    <mergeCell ref="C50:C52"/>
    <mergeCell ref="D50:D52"/>
    <mergeCell ref="E50:E52"/>
    <mergeCell ref="G50:G52"/>
    <mergeCell ref="D37:E37"/>
    <mergeCell ref="D7:H7"/>
    <mergeCell ref="A1:G1"/>
    <mergeCell ref="I1:U1"/>
    <mergeCell ref="D4:H4"/>
    <mergeCell ref="D5:H5"/>
    <mergeCell ref="D6:H6"/>
  </mergeCells>
  <pageMargins left="0.7" right="0.7" top="0.75" bottom="0.75" header="0.3" footer="0.3"/>
  <pageSetup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sheetPr>
  <dimension ref="A2:M8"/>
  <sheetViews>
    <sheetView workbookViewId="0"/>
  </sheetViews>
  <sheetFormatPr baseColWidth="10" defaultColWidth="8.83203125" defaultRowHeight="15" x14ac:dyDescent="0.2"/>
  <cols>
    <col min="1" max="1" width="24.6640625" style="331" customWidth="1"/>
    <col min="2" max="16384" width="8.83203125" style="331"/>
  </cols>
  <sheetData>
    <row r="2" spans="1:13" ht="45" x14ac:dyDescent="0.2">
      <c r="A2" s="332"/>
      <c r="B2" s="332">
        <v>1997</v>
      </c>
      <c r="C2" s="332">
        <v>1998</v>
      </c>
      <c r="D2" s="332">
        <v>1999</v>
      </c>
      <c r="E2" s="332">
        <v>2000</v>
      </c>
      <c r="F2" s="332">
        <v>2001</v>
      </c>
      <c r="G2" s="332">
        <v>2002</v>
      </c>
      <c r="H2" s="332">
        <v>2003</v>
      </c>
      <c r="I2" s="332">
        <v>2004</v>
      </c>
      <c r="J2" s="332">
        <v>2005</v>
      </c>
      <c r="K2" s="332">
        <v>2006</v>
      </c>
      <c r="L2" s="332">
        <v>2007</v>
      </c>
      <c r="M2" s="342" t="s">
        <v>503</v>
      </c>
    </row>
    <row r="3" spans="1:13" x14ac:dyDescent="0.2">
      <c r="A3" s="332" t="s">
        <v>494</v>
      </c>
      <c r="B3" s="335">
        <v>19335.218460911223</v>
      </c>
      <c r="C3" s="335">
        <v>19033.816526079372</v>
      </c>
      <c r="D3" s="335">
        <v>18534.512943471134</v>
      </c>
      <c r="E3" s="335">
        <v>18732.414591247521</v>
      </c>
      <c r="F3" s="335">
        <v>19195.322468517574</v>
      </c>
      <c r="G3" s="335">
        <v>20562.436150283178</v>
      </c>
      <c r="H3" s="335">
        <v>20987.810956423225</v>
      </c>
      <c r="I3" s="335">
        <v>20817.206087650477</v>
      </c>
      <c r="J3" s="335">
        <v>19997.165351749478</v>
      </c>
      <c r="K3" s="335">
        <v>21012.833003843229</v>
      </c>
      <c r="L3" s="335">
        <v>21293.76235442235</v>
      </c>
      <c r="M3" s="332"/>
    </row>
    <row r="4" spans="1:13" x14ac:dyDescent="0.2">
      <c r="A4" s="332"/>
      <c r="B4" s="341"/>
      <c r="C4" s="341">
        <f t="shared" ref="C4:L4" si="0">(C3-B3)/B3</f>
        <v>-1.5588235294117608E-2</v>
      </c>
      <c r="D4" s="341">
        <f t="shared" si="0"/>
        <v>-2.623244696743357E-2</v>
      </c>
      <c r="E4" s="341">
        <f t="shared" si="0"/>
        <v>1.0677466863033962E-2</v>
      </c>
      <c r="F4" s="341">
        <f t="shared" si="0"/>
        <v>2.4711596842744446E-2</v>
      </c>
      <c r="G4" s="341">
        <f t="shared" si="0"/>
        <v>7.1221188599869575E-2</v>
      </c>
      <c r="H4" s="341">
        <f t="shared" si="0"/>
        <v>2.0686984899607304E-2</v>
      </c>
      <c r="I4" s="341">
        <f t="shared" si="0"/>
        <v>-8.1287595512926046E-3</v>
      </c>
      <c r="J4" s="341">
        <f t="shared" si="0"/>
        <v>-3.9392449325247186E-2</v>
      </c>
      <c r="K4" s="341">
        <f t="shared" si="0"/>
        <v>5.0790581276305431E-2</v>
      </c>
      <c r="L4" s="341">
        <f t="shared" si="0"/>
        <v>1.3369418132611598E-2</v>
      </c>
      <c r="M4" s="337">
        <f>AVERAGE(B4:L4)</f>
        <v>1.0211534547608132E-2</v>
      </c>
    </row>
    <row r="5" spans="1:13" x14ac:dyDescent="0.2">
      <c r="A5" s="345" t="s">
        <v>509</v>
      </c>
      <c r="B5" s="345">
        <v>286401</v>
      </c>
      <c r="C5" s="345">
        <v>258936</v>
      </c>
      <c r="D5" s="345">
        <v>243674</v>
      </c>
      <c r="E5" s="345">
        <v>252154</v>
      </c>
      <c r="F5" s="345">
        <v>243512</v>
      </c>
      <c r="G5" s="345">
        <v>255631</v>
      </c>
      <c r="H5" s="345">
        <v>245075</v>
      </c>
      <c r="I5" s="345">
        <v>245660</v>
      </c>
      <c r="J5" s="345">
        <v>221470</v>
      </c>
      <c r="K5" s="345">
        <v>244267.5</v>
      </c>
      <c r="L5" s="345">
        <v>240587</v>
      </c>
      <c r="M5" s="332"/>
    </row>
    <row r="6" spans="1:13" x14ac:dyDescent="0.2">
      <c r="A6" s="338" t="s">
        <v>495</v>
      </c>
      <c r="B6" s="333"/>
      <c r="C6" s="341">
        <f t="shared" ref="C6:L6" si="1">(C5-B5)/B5</f>
        <v>-9.5897011532780962E-2</v>
      </c>
      <c r="D6" s="341">
        <f t="shared" si="1"/>
        <v>-5.8941205548861494E-2</v>
      </c>
      <c r="E6" s="341">
        <f t="shared" si="1"/>
        <v>3.4800594236561962E-2</v>
      </c>
      <c r="F6" s="341">
        <f t="shared" si="1"/>
        <v>-3.4272706361985136E-2</v>
      </c>
      <c r="G6" s="341">
        <f t="shared" si="1"/>
        <v>4.976756792273071E-2</v>
      </c>
      <c r="H6" s="341">
        <f t="shared" si="1"/>
        <v>-4.1293896280185108E-2</v>
      </c>
      <c r="I6" s="341">
        <f t="shared" si="1"/>
        <v>2.3870243802917475E-3</v>
      </c>
      <c r="J6" s="341">
        <f t="shared" si="1"/>
        <v>-9.8469429292518118E-2</v>
      </c>
      <c r="K6" s="341">
        <f t="shared" si="1"/>
        <v>0.10293719239626134</v>
      </c>
      <c r="L6" s="341">
        <f t="shared" si="1"/>
        <v>-1.5067497722783424E-2</v>
      </c>
      <c r="M6" s="337">
        <f>AVERAGE(C6:L6)</f>
        <v>-1.5404936780326853E-2</v>
      </c>
    </row>
    <row r="7" spans="1:13" x14ac:dyDescent="0.2">
      <c r="A7" s="336" t="s">
        <v>508</v>
      </c>
      <c r="B7" s="335">
        <f t="shared" ref="B7:L7" si="2">B5/B3</f>
        <v>14.812400520790527</v>
      </c>
      <c r="C7" s="335">
        <f t="shared" si="2"/>
        <v>13.603997897385229</v>
      </c>
      <c r="D7" s="335">
        <f t="shared" si="2"/>
        <v>13.147040914600092</v>
      </c>
      <c r="E7" s="335">
        <f t="shared" si="2"/>
        <v>13.460838098139025</v>
      </c>
      <c r="F7" s="335">
        <f t="shared" si="2"/>
        <v>12.686007249911341</v>
      </c>
      <c r="G7" s="335">
        <f t="shared" si="2"/>
        <v>12.431941338647247</v>
      </c>
      <c r="H7" s="335">
        <f t="shared" si="2"/>
        <v>11.677015793064207</v>
      </c>
      <c r="I7" s="335">
        <f t="shared" si="2"/>
        <v>11.800815102932303</v>
      </c>
      <c r="J7" s="335">
        <f t="shared" si="2"/>
        <v>11.075069696346958</v>
      </c>
      <c r="K7" s="335">
        <f t="shared" si="2"/>
        <v>11.624681924389904</v>
      </c>
      <c r="L7" s="335">
        <f t="shared" si="2"/>
        <v>11.298473045559945</v>
      </c>
      <c r="M7" s="334">
        <f>AVERAGE(E7:L7)</f>
        <v>12.006855281123865</v>
      </c>
    </row>
    <row r="8" spans="1:13" x14ac:dyDescent="0.2">
      <c r="A8" s="332"/>
      <c r="B8" s="333"/>
      <c r="C8" s="333"/>
      <c r="D8" s="333"/>
      <c r="E8" s="333"/>
      <c r="F8" s="333"/>
      <c r="G8" s="333"/>
      <c r="H8" s="333"/>
      <c r="I8" s="333"/>
      <c r="J8" s="333"/>
      <c r="K8" s="333"/>
      <c r="L8" s="333"/>
      <c r="M8" s="33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39997558519241921"/>
  </sheetPr>
  <dimension ref="A1:U56"/>
  <sheetViews>
    <sheetView topLeftCell="A19" workbookViewId="0">
      <selection activeCell="F44" sqref="F44"/>
    </sheetView>
  </sheetViews>
  <sheetFormatPr baseColWidth="10" defaultColWidth="8.83203125" defaultRowHeight="16" x14ac:dyDescent="0.2"/>
  <cols>
    <col min="1" max="1" width="23.33203125" customWidth="1"/>
    <col min="2" max="2" width="29.33203125" customWidth="1"/>
    <col min="3" max="3" width="15.5" customWidth="1"/>
    <col min="4" max="4" width="16.83203125" customWidth="1"/>
    <col min="5" max="5" width="16.5" customWidth="1"/>
    <col min="6" max="6" width="12.6640625" customWidth="1"/>
    <col min="7" max="8" width="12.1640625" customWidth="1"/>
    <col min="9" max="9" width="22.6640625" customWidth="1"/>
    <col min="10" max="10" width="11.6640625" customWidth="1"/>
    <col min="19" max="19" width="39.33203125" customWidth="1"/>
  </cols>
  <sheetData>
    <row r="1" spans="1:21" ht="124" customHeight="1" x14ac:dyDescent="0.2">
      <c r="A1" s="828" t="s">
        <v>486</v>
      </c>
      <c r="B1" s="829"/>
      <c r="C1" s="792"/>
      <c r="D1" s="792"/>
      <c r="E1" s="792"/>
      <c r="F1" s="792"/>
      <c r="G1" s="19"/>
      <c r="H1" s="842" t="s">
        <v>485</v>
      </c>
      <c r="I1" s="843"/>
      <c r="J1" s="843"/>
      <c r="K1" s="843"/>
      <c r="L1" s="843"/>
      <c r="M1" s="843"/>
      <c r="N1" s="843"/>
      <c r="O1" s="843"/>
      <c r="P1" s="843"/>
      <c r="Q1" s="843"/>
      <c r="R1" s="843"/>
      <c r="S1" s="844"/>
    </row>
    <row r="2" spans="1:21" s="20" customFormat="1" ht="17" customHeight="1" thickBot="1" x14ac:dyDescent="0.25">
      <c r="A2" s="21"/>
      <c r="B2" s="22"/>
      <c r="C2" s="22"/>
      <c r="D2" s="22"/>
      <c r="E2" s="22"/>
      <c r="F2" s="22"/>
      <c r="G2" s="23"/>
      <c r="I2" s="329"/>
      <c r="J2" s="329"/>
      <c r="K2" s="329"/>
      <c r="L2" s="329"/>
      <c r="M2" s="329"/>
      <c r="N2" s="329"/>
      <c r="O2" s="329"/>
      <c r="P2" s="329"/>
      <c r="Q2" s="329"/>
      <c r="R2" s="329"/>
      <c r="S2" s="329"/>
      <c r="T2" s="329"/>
      <c r="U2" s="329"/>
    </row>
    <row r="3" spans="1:21" s="27" customFormat="1" ht="17" customHeight="1" thickBot="1" x14ac:dyDescent="0.25">
      <c r="A3" s="39" t="s">
        <v>43</v>
      </c>
      <c r="B3" s="28" t="s">
        <v>16</v>
      </c>
      <c r="C3" s="28" t="s">
        <v>17</v>
      </c>
      <c r="D3" s="28" t="s">
        <v>3</v>
      </c>
      <c r="E3" s="29"/>
      <c r="F3" s="28"/>
      <c r="G3" s="28"/>
      <c r="H3" s="40"/>
      <c r="I3" s="328"/>
      <c r="J3" s="328"/>
      <c r="K3" s="328"/>
      <c r="L3" s="328"/>
      <c r="M3" s="328"/>
      <c r="N3" s="328"/>
      <c r="O3" s="328"/>
      <c r="P3" s="328"/>
      <c r="Q3" s="328"/>
      <c r="R3" s="328"/>
    </row>
    <row r="4" spans="1:21" s="20" customFormat="1" ht="17" customHeight="1" x14ac:dyDescent="0.2">
      <c r="A4" s="220" t="s">
        <v>357</v>
      </c>
      <c r="B4" s="289">
        <v>25</v>
      </c>
      <c r="C4" s="220" t="s">
        <v>18</v>
      </c>
      <c r="D4" s="845"/>
      <c r="E4" s="845"/>
      <c r="F4" s="845"/>
      <c r="G4" s="845"/>
      <c r="H4" s="845"/>
      <c r="I4" s="329"/>
      <c r="J4" s="329"/>
      <c r="K4" s="329"/>
      <c r="L4" s="329"/>
      <c r="M4" s="329"/>
      <c r="N4" s="329"/>
      <c r="O4" s="329"/>
      <c r="P4" s="329"/>
      <c r="Q4" s="329"/>
      <c r="R4" s="329"/>
    </row>
    <row r="5" spans="1:21" s="20" customFormat="1" ht="17" customHeight="1" x14ac:dyDescent="0.2">
      <c r="A5" s="220" t="s">
        <v>462</v>
      </c>
      <c r="B5" s="289" t="s">
        <v>483</v>
      </c>
      <c r="C5" s="262" t="s">
        <v>419</v>
      </c>
      <c r="D5" s="128"/>
      <c r="E5" s="128"/>
      <c r="F5" s="128"/>
      <c r="G5" s="128"/>
      <c r="H5" s="128"/>
      <c r="I5" s="329"/>
      <c r="J5" s="329"/>
      <c r="K5" s="329"/>
      <c r="L5" s="329"/>
      <c r="M5" s="329"/>
      <c r="N5" s="329"/>
      <c r="O5" s="329"/>
      <c r="P5" s="329"/>
      <c r="Q5" s="329"/>
      <c r="R5" s="329"/>
    </row>
    <row r="6" spans="1:21" s="20" customFormat="1" ht="17" customHeight="1" x14ac:dyDescent="0.2">
      <c r="A6" s="220" t="s">
        <v>461</v>
      </c>
      <c r="B6" s="289" t="s">
        <v>484</v>
      </c>
      <c r="C6" s="262" t="s">
        <v>419</v>
      </c>
      <c r="D6" s="826"/>
      <c r="E6" s="826"/>
      <c r="F6" s="826"/>
      <c r="G6" s="826"/>
      <c r="H6" s="826"/>
      <c r="I6" s="329"/>
      <c r="J6" s="329"/>
      <c r="K6" s="329"/>
      <c r="L6" s="329"/>
      <c r="M6" s="329"/>
      <c r="N6" s="329"/>
      <c r="O6" s="329"/>
      <c r="P6" s="329"/>
      <c r="Q6" s="329"/>
      <c r="R6" s="329"/>
    </row>
    <row r="7" spans="1:21" s="20" customFormat="1" ht="17" customHeight="1" x14ac:dyDescent="0.2">
      <c r="A7" s="220" t="s">
        <v>27</v>
      </c>
      <c r="B7" s="289">
        <v>1E-3</v>
      </c>
      <c r="C7" s="220" t="s">
        <v>18</v>
      </c>
      <c r="D7" s="826"/>
      <c r="E7" s="826"/>
      <c r="F7" s="826"/>
      <c r="G7" s="826"/>
      <c r="H7" s="826"/>
      <c r="I7" s="329"/>
      <c r="J7" s="329"/>
      <c r="K7" s="329"/>
      <c r="L7" s="329"/>
      <c r="M7" s="329"/>
      <c r="N7" s="329"/>
      <c r="O7" s="329"/>
      <c r="P7" s="329"/>
      <c r="Q7" s="329"/>
      <c r="R7" s="329"/>
    </row>
    <row r="8" spans="1:21" s="20" customFormat="1" ht="17" customHeight="1" x14ac:dyDescent="0.2">
      <c r="A8"/>
      <c r="B8"/>
      <c r="C8"/>
      <c r="D8" s="826"/>
      <c r="E8" s="826"/>
      <c r="F8" s="826"/>
      <c r="G8" s="826"/>
      <c r="H8" s="826"/>
      <c r="I8" s="329"/>
      <c r="J8" s="329"/>
      <c r="K8" s="329"/>
      <c r="L8" s="329"/>
      <c r="M8" s="329"/>
      <c r="N8" s="329"/>
      <c r="O8" s="329"/>
      <c r="P8" s="329"/>
      <c r="Q8" s="329"/>
      <c r="R8" s="329"/>
    </row>
    <row r="9" spans="1:21" s="20" customFormat="1" ht="17" customHeight="1" x14ac:dyDescent="0.2">
      <c r="A9" s="329"/>
      <c r="B9" s="128"/>
      <c r="C9" s="328"/>
      <c r="D9" s="790"/>
      <c r="E9" s="790"/>
      <c r="F9" s="790"/>
      <c r="G9" s="790"/>
      <c r="H9" s="790"/>
      <c r="I9" s="329"/>
      <c r="J9" s="329"/>
      <c r="K9" s="329"/>
      <c r="L9" s="329"/>
      <c r="M9" s="329"/>
      <c r="N9" s="329"/>
      <c r="O9" s="329"/>
      <c r="P9" s="329"/>
      <c r="Q9" s="329"/>
      <c r="R9" s="329"/>
    </row>
    <row r="10" spans="1:21" s="20" customFormat="1" ht="17" customHeight="1" thickBot="1" x14ac:dyDescent="0.25">
      <c r="A10" s="329"/>
      <c r="B10" s="128"/>
      <c r="C10" s="328"/>
      <c r="D10" s="328"/>
      <c r="E10" s="328"/>
      <c r="F10" s="328"/>
      <c r="G10" s="328"/>
      <c r="H10" s="328"/>
      <c r="I10" s="329"/>
      <c r="J10" s="329"/>
      <c r="K10" s="329"/>
      <c r="L10" s="329"/>
      <c r="M10" s="329"/>
      <c r="N10" s="329"/>
      <c r="O10" s="329"/>
      <c r="P10" s="329"/>
      <c r="Q10" s="329"/>
      <c r="R10" s="329"/>
    </row>
    <row r="11" spans="1:21" s="20" customFormat="1" ht="22" thickBot="1" x14ac:dyDescent="0.3">
      <c r="A11" s="34" t="s">
        <v>44</v>
      </c>
      <c r="B11" s="215">
        <f>D56</f>
        <v>1335.67962904776</v>
      </c>
      <c r="C11" s="36" t="s">
        <v>17</v>
      </c>
      <c r="D11" s="37">
        <v>2015</v>
      </c>
      <c r="E11" s="328"/>
      <c r="F11" s="328"/>
      <c r="G11" s="328"/>
      <c r="H11" s="328"/>
      <c r="I11" s="329"/>
      <c r="J11" s="329"/>
      <c r="K11" s="329"/>
      <c r="L11" s="329"/>
      <c r="M11" s="329"/>
      <c r="N11" s="329"/>
      <c r="O11" s="329"/>
      <c r="P11" s="329"/>
      <c r="Q11" s="329"/>
      <c r="R11" s="329"/>
    </row>
    <row r="12" spans="1:21" s="20" customFormat="1" ht="17" customHeight="1" x14ac:dyDescent="0.2">
      <c r="A12" s="24"/>
      <c r="B12" s="25"/>
      <c r="C12" s="25"/>
      <c r="D12" s="25"/>
      <c r="E12" s="25"/>
      <c r="F12" s="25"/>
      <c r="G12" s="25"/>
      <c r="H12" s="26"/>
      <c r="I12" s="329"/>
      <c r="J12" s="329"/>
      <c r="K12" s="329"/>
      <c r="L12" s="329"/>
      <c r="M12" s="329"/>
      <c r="N12" s="329"/>
      <c r="O12" s="329"/>
      <c r="P12" s="329"/>
      <c r="Q12" s="329"/>
      <c r="R12" s="329"/>
      <c r="S12" s="329"/>
      <c r="T12" s="329"/>
      <c r="U12" s="329"/>
    </row>
    <row r="13" spans="1:21" x14ac:dyDescent="0.2">
      <c r="A13" s="846" t="s">
        <v>404</v>
      </c>
      <c r="B13" s="847"/>
      <c r="C13" s="847"/>
      <c r="D13" s="847"/>
      <c r="E13" s="847"/>
      <c r="F13" s="847"/>
      <c r="G13" s="847"/>
    </row>
    <row r="14" spans="1:21" ht="42" x14ac:dyDescent="0.2">
      <c r="A14" s="225" t="s">
        <v>405</v>
      </c>
      <c r="B14" s="225" t="s">
        <v>17</v>
      </c>
      <c r="C14" s="225" t="s">
        <v>406</v>
      </c>
      <c r="D14" s="226" t="s">
        <v>407</v>
      </c>
      <c r="E14" s="225" t="s">
        <v>408</v>
      </c>
      <c r="F14" s="225" t="s">
        <v>409</v>
      </c>
      <c r="G14" s="225" t="s">
        <v>244</v>
      </c>
    </row>
    <row r="15" spans="1:21" x14ac:dyDescent="0.2">
      <c r="A15" s="330" t="s">
        <v>410</v>
      </c>
      <c r="B15" s="330">
        <v>2010</v>
      </c>
      <c r="C15" s="330">
        <v>167</v>
      </c>
      <c r="D15" s="330">
        <v>128</v>
      </c>
      <c r="E15" s="330">
        <f t="shared" ref="E15:E21" si="0">D15*C15</f>
        <v>21376</v>
      </c>
      <c r="F15" s="330">
        <f t="shared" ref="F15:F21" si="1">E15*0.001</f>
        <v>21.376000000000001</v>
      </c>
      <c r="G15" s="330">
        <f t="shared" ref="G15:G21" si="2">F15*25</f>
        <v>534.4</v>
      </c>
      <c r="I15" s="848" t="s">
        <v>411</v>
      </c>
      <c r="J15" s="848"/>
      <c r="K15" s="848"/>
    </row>
    <row r="16" spans="1:21" x14ac:dyDescent="0.2">
      <c r="A16" s="330" t="s">
        <v>412</v>
      </c>
      <c r="B16" s="330">
        <v>2010</v>
      </c>
      <c r="C16" s="330">
        <v>39</v>
      </c>
      <c r="D16" s="330">
        <v>53</v>
      </c>
      <c r="E16" s="330">
        <f t="shared" si="0"/>
        <v>2067</v>
      </c>
      <c r="F16" s="330">
        <f t="shared" si="1"/>
        <v>2.0670000000000002</v>
      </c>
      <c r="G16" s="227">
        <f t="shared" si="2"/>
        <v>51.675000000000004</v>
      </c>
      <c r="I16" s="46" t="s">
        <v>413</v>
      </c>
      <c r="J16" s="46" t="s">
        <v>414</v>
      </c>
      <c r="K16" s="228" t="s">
        <v>415</v>
      </c>
    </row>
    <row r="17" spans="1:11" x14ac:dyDescent="0.2">
      <c r="A17" s="330" t="s">
        <v>416</v>
      </c>
      <c r="B17" s="330">
        <v>2012</v>
      </c>
      <c r="C17" s="330">
        <v>89</v>
      </c>
      <c r="D17" s="330">
        <v>8</v>
      </c>
      <c r="E17" s="330">
        <f t="shared" si="0"/>
        <v>712</v>
      </c>
      <c r="F17" s="330">
        <f t="shared" si="1"/>
        <v>0.71199999999999997</v>
      </c>
      <c r="G17" s="330">
        <f t="shared" si="2"/>
        <v>17.8</v>
      </c>
      <c r="I17" s="216" t="s">
        <v>357</v>
      </c>
      <c r="J17" s="216">
        <v>25</v>
      </c>
      <c r="K17" s="216" t="s">
        <v>18</v>
      </c>
    </row>
    <row r="18" spans="1:11" x14ac:dyDescent="0.2">
      <c r="A18" s="330" t="s">
        <v>417</v>
      </c>
      <c r="B18" s="330">
        <v>2015</v>
      </c>
      <c r="C18" s="330">
        <v>73</v>
      </c>
      <c r="D18" s="330">
        <v>5</v>
      </c>
      <c r="E18" s="330">
        <f t="shared" si="0"/>
        <v>365</v>
      </c>
      <c r="F18" s="330">
        <f t="shared" si="1"/>
        <v>0.36499999999999999</v>
      </c>
      <c r="G18" s="227">
        <f t="shared" si="2"/>
        <v>9.125</v>
      </c>
      <c r="I18" s="216" t="s">
        <v>461</v>
      </c>
      <c r="J18" s="229" t="s">
        <v>418</v>
      </c>
      <c r="K18" s="230" t="s">
        <v>419</v>
      </c>
    </row>
    <row r="19" spans="1:11" x14ac:dyDescent="0.2">
      <c r="A19" s="330" t="s">
        <v>420</v>
      </c>
      <c r="B19" s="330">
        <v>2010</v>
      </c>
      <c r="C19" s="330">
        <v>7</v>
      </c>
      <c r="D19" s="330">
        <v>1.5</v>
      </c>
      <c r="E19" s="330">
        <f t="shared" si="0"/>
        <v>10.5</v>
      </c>
      <c r="F19" s="330">
        <f t="shared" si="1"/>
        <v>1.0500000000000001E-2</v>
      </c>
      <c r="G19" s="227">
        <f t="shared" si="2"/>
        <v>0.26250000000000001</v>
      </c>
      <c r="I19" s="216" t="s">
        <v>27</v>
      </c>
      <c r="J19" s="216">
        <v>1E-3</v>
      </c>
      <c r="K19" s="216" t="s">
        <v>18</v>
      </c>
    </row>
    <row r="20" spans="1:11" x14ac:dyDescent="0.2">
      <c r="A20" s="330" t="s">
        <v>421</v>
      </c>
      <c r="B20" s="330">
        <v>2010</v>
      </c>
      <c r="C20" s="330">
        <v>100</v>
      </c>
      <c r="D20" s="330">
        <v>18</v>
      </c>
      <c r="E20" s="330">
        <f t="shared" si="0"/>
        <v>1800</v>
      </c>
      <c r="F20" s="330">
        <f t="shared" si="1"/>
        <v>1.8</v>
      </c>
      <c r="G20" s="227">
        <f t="shared" si="2"/>
        <v>45</v>
      </c>
    </row>
    <row r="21" spans="1:11" x14ac:dyDescent="0.2">
      <c r="A21" s="330" t="s">
        <v>422</v>
      </c>
      <c r="B21" s="330">
        <v>2010</v>
      </c>
      <c r="C21" s="330">
        <v>275</v>
      </c>
      <c r="D21" s="330">
        <v>53</v>
      </c>
      <c r="E21" s="330">
        <f t="shared" si="0"/>
        <v>14575</v>
      </c>
      <c r="F21" s="330">
        <f t="shared" si="1"/>
        <v>14.575000000000001</v>
      </c>
      <c r="G21" s="227">
        <f t="shared" si="2"/>
        <v>364.375</v>
      </c>
    </row>
    <row r="22" spans="1:11" x14ac:dyDescent="0.2">
      <c r="A22" s="231" t="s">
        <v>44</v>
      </c>
      <c r="B22" s="311"/>
      <c r="C22" s="311"/>
      <c r="D22" s="311"/>
      <c r="E22" s="311"/>
      <c r="F22" s="312"/>
      <c r="G22" s="234">
        <f>SUM(G15:G21)</f>
        <v>1022.6374999999999</v>
      </c>
    </row>
    <row r="23" spans="1:11" x14ac:dyDescent="0.2">
      <c r="A23" s="235"/>
      <c r="B23" s="235"/>
      <c r="C23" s="235"/>
      <c r="D23" s="235"/>
      <c r="E23" s="235"/>
      <c r="F23" s="235"/>
      <c r="G23" s="235"/>
    </row>
    <row r="24" spans="1:11" ht="17" thickBot="1" x14ac:dyDescent="0.25">
      <c r="A24" s="846" t="s">
        <v>423</v>
      </c>
      <c r="B24" s="847"/>
      <c r="C24" s="847"/>
      <c r="D24" s="847"/>
      <c r="E24" s="847"/>
      <c r="F24" s="847"/>
      <c r="G24" s="847"/>
    </row>
    <row r="25" spans="1:11" x14ac:dyDescent="0.2">
      <c r="A25" s="849" t="s">
        <v>405</v>
      </c>
      <c r="B25" s="850"/>
      <c r="C25" s="851"/>
      <c r="D25" s="236" t="s">
        <v>424</v>
      </c>
      <c r="E25" s="236" t="s">
        <v>425</v>
      </c>
      <c r="F25" s="236" t="s">
        <v>409</v>
      </c>
      <c r="G25" s="237" t="s">
        <v>45</v>
      </c>
    </row>
    <row r="26" spans="1:11" x14ac:dyDescent="0.2">
      <c r="A26" s="330" t="s">
        <v>426</v>
      </c>
      <c r="B26" s="330"/>
      <c r="C26" s="330"/>
      <c r="D26" s="330">
        <v>464800</v>
      </c>
      <c r="E26" s="330">
        <v>2481273.4463999998</v>
      </c>
      <c r="F26" s="330">
        <v>2.4812734463999995</v>
      </c>
      <c r="G26" s="227">
        <v>62.031836159999983</v>
      </c>
    </row>
    <row r="27" spans="1:11" x14ac:dyDescent="0.2">
      <c r="A27" s="330" t="s">
        <v>412</v>
      </c>
      <c r="B27" s="330"/>
      <c r="C27" s="330"/>
      <c r="D27" s="330">
        <v>25584</v>
      </c>
      <c r="E27" s="330">
        <v>82746.338875200017</v>
      </c>
      <c r="F27" s="330">
        <v>8.2746338875200012E-2</v>
      </c>
      <c r="G27" s="227">
        <v>2.0686584718800005</v>
      </c>
    </row>
    <row r="28" spans="1:11" x14ac:dyDescent="0.2">
      <c r="A28" s="330" t="s">
        <v>421</v>
      </c>
      <c r="B28" s="330"/>
      <c r="C28" s="330"/>
      <c r="D28" s="330">
        <v>100300</v>
      </c>
      <c r="E28" s="330">
        <v>262938.45600000001</v>
      </c>
      <c r="F28" s="330">
        <v>0.26293845599999999</v>
      </c>
      <c r="G28" s="227">
        <v>6.5734613999999993</v>
      </c>
    </row>
    <row r="29" spans="1:11" x14ac:dyDescent="0.2">
      <c r="A29" s="231" t="s">
        <v>44</v>
      </c>
      <c r="B29" s="232"/>
      <c r="C29" s="232"/>
      <c r="D29" s="232"/>
      <c r="E29" s="233"/>
      <c r="F29" s="233"/>
      <c r="G29" s="234">
        <f>SUM(G26:G28)</f>
        <v>70.673956031879982</v>
      </c>
    </row>
    <row r="30" spans="1:11" x14ac:dyDescent="0.2">
      <c r="A30" s="235"/>
      <c r="B30" s="235"/>
      <c r="C30" s="235"/>
      <c r="D30" s="235"/>
      <c r="E30" s="235"/>
      <c r="F30" s="235"/>
      <c r="G30" s="235"/>
    </row>
    <row r="31" spans="1:11" x14ac:dyDescent="0.2">
      <c r="A31" s="840" t="s">
        <v>427</v>
      </c>
      <c r="B31" s="841"/>
      <c r="C31" s="841"/>
      <c r="D31" s="841"/>
      <c r="E31" s="841"/>
      <c r="F31" s="841"/>
      <c r="G31" s="841"/>
    </row>
    <row r="32" spans="1:11" x14ac:dyDescent="0.2">
      <c r="A32" s="238" t="s">
        <v>428</v>
      </c>
      <c r="B32" s="238" t="s">
        <v>17</v>
      </c>
      <c r="C32" s="238" t="s">
        <v>429</v>
      </c>
      <c r="D32" s="238" t="s">
        <v>430</v>
      </c>
      <c r="E32" s="239" t="s">
        <v>447</v>
      </c>
      <c r="F32" s="239" t="s">
        <v>448</v>
      </c>
      <c r="G32" s="239" t="s">
        <v>45</v>
      </c>
    </row>
    <row r="33" spans="1:7" x14ac:dyDescent="0.2">
      <c r="A33" s="240" t="s">
        <v>431</v>
      </c>
      <c r="B33" s="241">
        <v>2015</v>
      </c>
      <c r="C33" s="242" t="s">
        <v>432</v>
      </c>
      <c r="D33" s="243">
        <v>1496.4</v>
      </c>
      <c r="E33" s="244">
        <f>D33*0.01*1.577</f>
        <v>23.598227999999999</v>
      </c>
      <c r="F33" s="244">
        <v>10.0292469</v>
      </c>
      <c r="G33" s="245">
        <v>10.0209875202</v>
      </c>
    </row>
    <row r="34" spans="1:7" x14ac:dyDescent="0.2">
      <c r="A34" s="240" t="s">
        <v>731</v>
      </c>
      <c r="B34" s="241">
        <v>2014</v>
      </c>
      <c r="C34" s="727" t="s">
        <v>435</v>
      </c>
      <c r="D34" s="728">
        <v>1299.95775</v>
      </c>
      <c r="E34" s="244">
        <v>20.500333717499998</v>
      </c>
      <c r="F34" s="244">
        <v>4.1000667435000002</v>
      </c>
      <c r="G34" s="245">
        <v>8.7054667131363743</v>
      </c>
    </row>
    <row r="35" spans="1:7" x14ac:dyDescent="0.2">
      <c r="A35" s="240" t="s">
        <v>433</v>
      </c>
      <c r="B35" s="242"/>
      <c r="C35" s="242"/>
      <c r="D35" s="242"/>
      <c r="E35" s="242"/>
      <c r="F35" s="242"/>
      <c r="G35" s="242"/>
    </row>
    <row r="36" spans="1:7" x14ac:dyDescent="0.2">
      <c r="A36" s="242" t="s">
        <v>434</v>
      </c>
      <c r="B36" s="241">
        <v>2014</v>
      </c>
      <c r="C36" s="242" t="s">
        <v>435</v>
      </c>
      <c r="D36" s="245">
        <v>10.884</v>
      </c>
      <c r="E36" s="245">
        <v>0.17164068000000002</v>
      </c>
      <c r="F36" s="244">
        <v>7.2947288999999998E-2</v>
      </c>
      <c r="G36" s="245">
        <v>7.2887214761999997E-2</v>
      </c>
    </row>
    <row r="37" spans="1:7" x14ac:dyDescent="0.2">
      <c r="A37" s="242" t="s">
        <v>436</v>
      </c>
      <c r="B37" s="241">
        <v>2014</v>
      </c>
      <c r="C37" s="242" t="s">
        <v>435</v>
      </c>
      <c r="D37" s="245">
        <v>65.304000000000002</v>
      </c>
      <c r="E37" s="245">
        <v>1.0298440800000002</v>
      </c>
      <c r="F37" s="244">
        <v>0.43768373400000005</v>
      </c>
      <c r="G37" s="245">
        <v>0.43732328857200004</v>
      </c>
    </row>
    <row r="38" spans="1:7" x14ac:dyDescent="0.2">
      <c r="A38" s="242" t="s">
        <v>437</v>
      </c>
      <c r="B38" s="241">
        <v>2014</v>
      </c>
      <c r="C38" s="242" t="s">
        <v>435</v>
      </c>
      <c r="D38" s="245">
        <v>24.489000000000001</v>
      </c>
      <c r="E38" s="245">
        <v>0.38619153000000001</v>
      </c>
      <c r="F38" s="244">
        <v>0.16413140025</v>
      </c>
      <c r="G38" s="245">
        <v>0.16399623321449999</v>
      </c>
    </row>
    <row r="39" spans="1:7" x14ac:dyDescent="0.2">
      <c r="A39" s="240" t="s">
        <v>438</v>
      </c>
      <c r="B39" s="241">
        <v>2014</v>
      </c>
      <c r="C39" s="242" t="s">
        <v>439</v>
      </c>
      <c r="D39" s="245">
        <v>7.2135977499999999</v>
      </c>
      <c r="E39" s="245">
        <v>0.11375843651749999</v>
      </c>
      <c r="F39" s="244">
        <v>4.8347335519937501E-2</v>
      </c>
      <c r="G39" s="245">
        <v>4.830752006715637E-2</v>
      </c>
    </row>
    <row r="40" spans="1:7" x14ac:dyDescent="0.2">
      <c r="A40" s="240" t="s">
        <v>440</v>
      </c>
      <c r="B40" s="241">
        <v>2014</v>
      </c>
      <c r="C40" s="242" t="s">
        <v>439</v>
      </c>
      <c r="D40" s="245">
        <v>32.472187250000005</v>
      </c>
      <c r="E40" s="245">
        <v>0.51208639293250002</v>
      </c>
      <c r="F40" s="244">
        <v>0.21763671699631251</v>
      </c>
      <c r="G40" s="245">
        <v>0.21230375328165635</v>
      </c>
    </row>
    <row r="41" spans="1:7" x14ac:dyDescent="0.2">
      <c r="A41" s="853" t="s">
        <v>449</v>
      </c>
      <c r="B41" s="853"/>
      <c r="C41" s="853"/>
      <c r="D41" s="853"/>
      <c r="E41" s="853"/>
      <c r="F41" s="853"/>
      <c r="G41" s="246">
        <f>SUM(G33:G40)</f>
        <v>19.661272243233689</v>
      </c>
    </row>
    <row r="42" spans="1:7" x14ac:dyDescent="0.2">
      <c r="A42" s="235"/>
      <c r="B42" s="235"/>
      <c r="C42" s="235"/>
      <c r="D42" s="235"/>
      <c r="E42" s="235"/>
      <c r="F42" s="235"/>
      <c r="G42" s="235"/>
    </row>
    <row r="43" spans="1:7" x14ac:dyDescent="0.2">
      <c r="A43" s="854" t="s">
        <v>441</v>
      </c>
      <c r="B43" s="855"/>
      <c r="C43" s="855"/>
      <c r="D43" s="855"/>
      <c r="E43" s="855"/>
      <c r="F43" s="855"/>
      <c r="G43" s="856"/>
    </row>
    <row r="44" spans="1:7" x14ac:dyDescent="0.2">
      <c r="A44" s="300" t="s">
        <v>405</v>
      </c>
      <c r="B44" s="298"/>
      <c r="C44" s="298"/>
      <c r="D44" s="299"/>
      <c r="E44" s="247" t="s">
        <v>425</v>
      </c>
      <c r="F44" s="247" t="s">
        <v>409</v>
      </c>
      <c r="G44" s="247" t="s">
        <v>244</v>
      </c>
    </row>
    <row r="45" spans="1:7" x14ac:dyDescent="0.2">
      <c r="A45" s="330" t="s">
        <v>420</v>
      </c>
      <c r="B45" s="857"/>
      <c r="C45" s="858"/>
      <c r="D45" s="859"/>
      <c r="E45" s="227">
        <v>323705.28960000002</v>
      </c>
      <c r="F45" s="248">
        <v>0.3237052896</v>
      </c>
      <c r="G45" s="227">
        <v>8.0926322400000004</v>
      </c>
    </row>
    <row r="46" spans="1:7" x14ac:dyDescent="0.2">
      <c r="A46" s="330" t="s">
        <v>426</v>
      </c>
      <c r="B46" s="857"/>
      <c r="C46" s="858"/>
      <c r="D46" s="859"/>
      <c r="E46" s="227">
        <v>8849875.2921599988</v>
      </c>
      <c r="F46" s="227">
        <v>8.8498752921599984</v>
      </c>
      <c r="G46" s="227">
        <v>221.24688230399997</v>
      </c>
    </row>
    <row r="47" spans="1:7" x14ac:dyDescent="0.2">
      <c r="A47" s="330" t="s">
        <v>412</v>
      </c>
      <c r="B47" s="857"/>
      <c r="C47" s="858"/>
      <c r="D47" s="859"/>
      <c r="E47" s="330">
        <v>82746.338875200017</v>
      </c>
      <c r="F47" s="330">
        <v>8.2746338875200012E-2</v>
      </c>
      <c r="G47" s="227">
        <v>2.0686584718800005</v>
      </c>
    </row>
    <row r="48" spans="1:7" x14ac:dyDescent="0.2">
      <c r="A48" s="231" t="s">
        <v>44</v>
      </c>
      <c r="B48" s="232"/>
      <c r="C48" s="232"/>
      <c r="D48" s="232"/>
      <c r="E48" s="233"/>
      <c r="F48" s="233"/>
      <c r="G48" s="234">
        <f>SUM(G44:G47)</f>
        <v>231.40817301587998</v>
      </c>
    </row>
    <row r="49" spans="1:7" x14ac:dyDescent="0.2">
      <c r="A49" s="235"/>
      <c r="B49" s="235"/>
      <c r="C49" s="235"/>
      <c r="D49" s="235"/>
      <c r="E49" s="235"/>
      <c r="F49" s="235"/>
      <c r="G49" s="235"/>
    </row>
    <row r="50" spans="1:7" x14ac:dyDescent="0.2">
      <c r="A50" s="846" t="s">
        <v>442</v>
      </c>
      <c r="B50" s="846"/>
      <c r="C50" s="846"/>
      <c r="D50" s="846"/>
      <c r="E50" s="249"/>
      <c r="F50" s="249"/>
      <c r="G50" s="249"/>
    </row>
    <row r="51" spans="1:7" x14ac:dyDescent="0.2">
      <c r="A51" s="236" t="s">
        <v>1</v>
      </c>
      <c r="B51" s="860"/>
      <c r="C51" s="860"/>
      <c r="D51" s="250" t="s">
        <v>44</v>
      </c>
      <c r="E51" s="235"/>
      <c r="F51" s="235"/>
      <c r="G51" s="235"/>
    </row>
    <row r="52" spans="1:7" x14ac:dyDescent="0.2">
      <c r="A52" s="330" t="s">
        <v>443</v>
      </c>
      <c r="B52" s="852"/>
      <c r="C52" s="852"/>
      <c r="D52" s="251">
        <f>G22</f>
        <v>1022.6374999999999</v>
      </c>
      <c r="E52" s="235"/>
      <c r="F52" s="235"/>
      <c r="G52" s="252"/>
    </row>
    <row r="53" spans="1:7" x14ac:dyDescent="0.2">
      <c r="A53" s="330" t="s">
        <v>444</v>
      </c>
      <c r="B53" s="852"/>
      <c r="C53" s="852"/>
      <c r="D53" s="227">
        <f>G29</f>
        <v>70.673956031879982</v>
      </c>
      <c r="E53" s="235"/>
      <c r="F53" s="235"/>
      <c r="G53" s="235"/>
    </row>
    <row r="54" spans="1:7" x14ac:dyDescent="0.2">
      <c r="A54" s="330" t="s">
        <v>445</v>
      </c>
      <c r="B54" s="852"/>
      <c r="C54" s="852"/>
      <c r="D54" s="330">
        <v>10.96</v>
      </c>
      <c r="E54" s="235"/>
      <c r="F54" s="235"/>
      <c r="G54" s="235"/>
    </row>
    <row r="55" spans="1:7" x14ac:dyDescent="0.2">
      <c r="A55" s="330" t="s">
        <v>446</v>
      </c>
      <c r="B55" s="852"/>
      <c r="C55" s="852"/>
      <c r="D55" s="227">
        <f>G48</f>
        <v>231.40817301587998</v>
      </c>
      <c r="E55" s="235"/>
      <c r="F55" s="235"/>
      <c r="G55" s="235"/>
    </row>
    <row r="56" spans="1:7" x14ac:dyDescent="0.2">
      <c r="A56" s="231" t="s">
        <v>44</v>
      </c>
      <c r="B56" s="232"/>
      <c r="C56" s="232"/>
      <c r="D56" s="234">
        <f>SUM(D52:D55)</f>
        <v>1335.67962904776</v>
      </c>
      <c r="E56" s="235"/>
      <c r="F56" s="235"/>
      <c r="G56" s="235"/>
    </row>
  </sheetData>
  <mergeCells count="24">
    <mergeCell ref="B55:C55"/>
    <mergeCell ref="A41:C41"/>
    <mergeCell ref="D41:F41"/>
    <mergeCell ref="A43:G43"/>
    <mergeCell ref="B45:D45"/>
    <mergeCell ref="B46:D46"/>
    <mergeCell ref="B47:D47"/>
    <mergeCell ref="A50:D50"/>
    <mergeCell ref="B51:C51"/>
    <mergeCell ref="B52:C52"/>
    <mergeCell ref="B53:C53"/>
    <mergeCell ref="B54:C54"/>
    <mergeCell ref="A31:G31"/>
    <mergeCell ref="A1:F1"/>
    <mergeCell ref="H1:S1"/>
    <mergeCell ref="D4:H4"/>
    <mergeCell ref="D6:H6"/>
    <mergeCell ref="D7:H7"/>
    <mergeCell ref="D8:H8"/>
    <mergeCell ref="D9:H9"/>
    <mergeCell ref="A13:G13"/>
    <mergeCell ref="I15:K15"/>
    <mergeCell ref="A24:G24"/>
    <mergeCell ref="A25:C25"/>
  </mergeCells>
  <hyperlinks>
    <hyperlink ref="D14" r:id="rId1" display="Emissions Factor (kg ofCH4/head/year)"/>
  </hyperlinks>
  <pageMargins left="0.7" right="0.7" top="0.75" bottom="0.75" header="0.3" footer="0.3"/>
  <pageSetup orientation="portrait" horizontalDpi="4294967292" verticalDpi="4294967292"/>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U17"/>
  <sheetViews>
    <sheetView workbookViewId="0">
      <selection sqref="A1:H1"/>
    </sheetView>
  </sheetViews>
  <sheetFormatPr baseColWidth="10" defaultColWidth="8.83203125" defaultRowHeight="16" x14ac:dyDescent="0.2"/>
  <cols>
    <col min="1" max="2" width="25.1640625" customWidth="1"/>
    <col min="3" max="3" width="19.5" customWidth="1"/>
    <col min="5" max="6" width="14.1640625" customWidth="1"/>
  </cols>
  <sheetData>
    <row r="1" spans="1:21" ht="138" customHeight="1" x14ac:dyDescent="0.2">
      <c r="A1" s="828" t="s">
        <v>473</v>
      </c>
      <c r="B1" s="829"/>
      <c r="C1" s="829"/>
      <c r="D1" s="792"/>
      <c r="E1" s="792"/>
      <c r="F1" s="792"/>
      <c r="G1" s="792"/>
      <c r="H1" s="792"/>
      <c r="I1" s="19"/>
      <c r="J1" s="842" t="s">
        <v>474</v>
      </c>
      <c r="K1" s="843"/>
      <c r="L1" s="843"/>
      <c r="M1" s="843"/>
      <c r="N1" s="843"/>
      <c r="O1" s="843"/>
      <c r="P1" s="843"/>
      <c r="Q1" s="843"/>
      <c r="R1" s="843"/>
      <c r="S1" s="843"/>
      <c r="T1" s="843"/>
      <c r="U1" s="844"/>
    </row>
    <row r="2" spans="1:21" ht="17" thickBot="1" x14ac:dyDescent="0.25">
      <c r="A2" s="21"/>
      <c r="B2" s="22"/>
      <c r="C2" s="22"/>
      <c r="D2" s="22"/>
      <c r="E2" s="22"/>
      <c r="F2" s="22"/>
      <c r="G2" s="22"/>
      <c r="H2" s="22"/>
      <c r="I2" s="23"/>
      <c r="J2" s="20"/>
      <c r="K2" s="193"/>
      <c r="L2" s="193"/>
      <c r="M2" s="193"/>
      <c r="N2" s="193"/>
      <c r="O2" s="193"/>
      <c r="P2" s="193"/>
      <c r="Q2" s="193"/>
      <c r="R2" s="193"/>
      <c r="S2" s="193"/>
      <c r="T2" s="193"/>
      <c r="U2" s="193"/>
    </row>
    <row r="3" spans="1:21" ht="16.5" customHeight="1" thickBot="1" x14ac:dyDescent="0.25">
      <c r="A3" s="253" t="s">
        <v>43</v>
      </c>
      <c r="B3" s="253"/>
      <c r="C3" s="253" t="s">
        <v>16</v>
      </c>
      <c r="D3" s="253" t="s">
        <v>17</v>
      </c>
      <c r="E3" s="28" t="s">
        <v>3</v>
      </c>
      <c r="F3" s="28"/>
      <c r="G3" s="29"/>
      <c r="H3" s="28"/>
      <c r="I3" s="28"/>
      <c r="J3" s="40"/>
      <c r="K3" s="194"/>
      <c r="L3" s="194"/>
      <c r="M3" s="194"/>
      <c r="N3" s="194"/>
      <c r="O3" s="194"/>
      <c r="P3" s="194"/>
      <c r="Q3" s="194"/>
      <c r="R3" s="194"/>
      <c r="S3" s="194"/>
      <c r="T3" s="194"/>
      <c r="U3" s="27"/>
    </row>
    <row r="4" spans="1:21" x14ac:dyDescent="0.2">
      <c r="A4" s="261" t="s">
        <v>357</v>
      </c>
      <c r="B4" s="261"/>
      <c r="C4" s="261">
        <v>25</v>
      </c>
      <c r="D4" s="201">
        <v>2015</v>
      </c>
      <c r="E4" s="261" t="s">
        <v>18</v>
      </c>
      <c r="F4" s="254"/>
      <c r="G4" s="254"/>
      <c r="H4" s="254"/>
      <c r="I4" s="254"/>
      <c r="J4" s="254"/>
      <c r="K4" s="193"/>
      <c r="L4" s="193"/>
      <c r="M4" s="193"/>
      <c r="N4" s="193"/>
      <c r="O4" s="193"/>
      <c r="P4" s="193"/>
      <c r="Q4" s="193"/>
      <c r="R4" s="193"/>
      <c r="S4" s="193"/>
      <c r="T4" s="193"/>
      <c r="U4" s="20"/>
    </row>
    <row r="5" spans="1:21" x14ac:dyDescent="0.2">
      <c r="A5" s="220" t="s">
        <v>461</v>
      </c>
      <c r="B5" s="220"/>
      <c r="C5" s="297" t="s">
        <v>418</v>
      </c>
      <c r="D5" s="201">
        <v>2015</v>
      </c>
      <c r="E5" s="262" t="s">
        <v>419</v>
      </c>
      <c r="F5" s="1"/>
      <c r="G5" s="1"/>
      <c r="H5" s="1"/>
      <c r="I5" s="1"/>
      <c r="J5" s="1"/>
      <c r="K5" s="193"/>
      <c r="L5" s="193"/>
      <c r="M5" s="193"/>
      <c r="N5" s="193"/>
      <c r="O5" s="193"/>
      <c r="P5" s="193"/>
      <c r="Q5" s="193"/>
      <c r="R5" s="193"/>
      <c r="S5" s="193"/>
      <c r="T5" s="193"/>
      <c r="U5" s="20"/>
    </row>
    <row r="6" spans="1:21" x14ac:dyDescent="0.2">
      <c r="A6" s="220" t="s">
        <v>27</v>
      </c>
      <c r="B6" s="220"/>
      <c r="C6" s="220">
        <v>1E-3</v>
      </c>
      <c r="D6" s="201">
        <v>2015</v>
      </c>
      <c r="E6" s="220" t="s">
        <v>18</v>
      </c>
      <c r="F6" s="1"/>
      <c r="G6" s="1"/>
      <c r="H6" s="1"/>
      <c r="I6" s="1"/>
      <c r="J6" s="1"/>
      <c r="K6" s="193"/>
      <c r="L6" s="193"/>
      <c r="M6" s="193"/>
      <c r="N6" s="193"/>
      <c r="O6" s="193"/>
      <c r="P6" s="193"/>
      <c r="Q6" s="193"/>
      <c r="R6" s="193"/>
      <c r="S6" s="193"/>
      <c r="T6" s="193"/>
      <c r="U6" s="20"/>
    </row>
    <row r="7" spans="1:21" x14ac:dyDescent="0.2">
      <c r="E7" s="826"/>
      <c r="F7" s="826"/>
      <c r="G7" s="826"/>
      <c r="H7" s="826"/>
      <c r="I7" s="826"/>
      <c r="J7" s="826"/>
      <c r="K7" s="193"/>
      <c r="L7" s="193"/>
      <c r="M7" s="193"/>
      <c r="N7" s="193"/>
      <c r="O7" s="193"/>
      <c r="P7" s="193"/>
      <c r="Q7" s="193"/>
      <c r="R7" s="193"/>
      <c r="S7" s="193"/>
      <c r="T7" s="193"/>
      <c r="U7" s="20"/>
    </row>
    <row r="8" spans="1:21" x14ac:dyDescent="0.2">
      <c r="A8" s="193"/>
      <c r="B8" s="193"/>
      <c r="C8" s="128"/>
      <c r="D8" s="194"/>
      <c r="E8" s="790"/>
      <c r="F8" s="790"/>
      <c r="G8" s="790"/>
      <c r="H8" s="790"/>
      <c r="I8" s="790"/>
      <c r="J8" s="790"/>
      <c r="K8" s="193"/>
      <c r="L8" s="193"/>
      <c r="M8" s="193"/>
      <c r="N8" s="193"/>
      <c r="O8" s="193"/>
      <c r="P8" s="193"/>
      <c r="Q8" s="193"/>
      <c r="R8" s="193"/>
      <c r="S8" s="193"/>
      <c r="T8" s="193"/>
      <c r="U8" s="20"/>
    </row>
    <row r="9" spans="1:21" ht="17" thickBot="1" x14ac:dyDescent="0.25">
      <c r="A9" s="193"/>
      <c r="B9" s="193"/>
      <c r="C9" s="128"/>
      <c r="D9" s="194"/>
      <c r="E9" s="194"/>
      <c r="F9" s="194"/>
      <c r="G9" s="194"/>
      <c r="H9" s="194"/>
      <c r="I9" s="194"/>
      <c r="J9" s="194"/>
      <c r="K9" s="193"/>
      <c r="L9" s="193"/>
      <c r="M9" s="193"/>
      <c r="N9" s="193"/>
      <c r="O9" s="193"/>
      <c r="P9" s="193"/>
      <c r="Q9" s="193"/>
      <c r="R9" s="193"/>
      <c r="S9" s="193"/>
      <c r="T9" s="193"/>
      <c r="U9" s="20"/>
    </row>
    <row r="10" spans="1:21" ht="27.75" customHeight="1" thickBot="1" x14ac:dyDescent="0.3">
      <c r="A10" s="34" t="s">
        <v>44</v>
      </c>
      <c r="B10" s="255"/>
      <c r="C10" s="215">
        <f>G13</f>
        <v>4.45</v>
      </c>
      <c r="D10" s="36" t="s">
        <v>17</v>
      </c>
      <c r="E10" s="37"/>
      <c r="F10" s="258"/>
      <c r="G10" s="194"/>
      <c r="H10" s="194"/>
      <c r="I10" s="194"/>
      <c r="J10" s="194"/>
      <c r="K10" s="193"/>
      <c r="L10" s="193"/>
      <c r="M10" s="193"/>
      <c r="N10" s="193"/>
      <c r="O10" s="193"/>
      <c r="P10" s="193"/>
      <c r="Q10" s="193"/>
      <c r="R10" s="193"/>
      <c r="S10" s="193"/>
      <c r="T10" s="193"/>
      <c r="U10" s="20"/>
    </row>
    <row r="12" spans="1:21" ht="34" x14ac:dyDescent="0.2">
      <c r="A12" s="201" t="s">
        <v>463</v>
      </c>
      <c r="B12" s="201" t="s">
        <v>17</v>
      </c>
      <c r="C12" s="201" t="s">
        <v>457</v>
      </c>
      <c r="D12" s="256" t="s">
        <v>458</v>
      </c>
      <c r="E12" s="257" t="s">
        <v>459</v>
      </c>
      <c r="F12" s="257" t="s">
        <v>465</v>
      </c>
      <c r="G12" s="256" t="s">
        <v>460</v>
      </c>
    </row>
    <row r="13" spans="1:21" x14ac:dyDescent="0.2">
      <c r="A13" s="201" t="s">
        <v>464</v>
      </c>
      <c r="B13" s="364">
        <v>2015</v>
      </c>
      <c r="C13" s="263">
        <v>950.7</v>
      </c>
      <c r="D13" s="263">
        <v>14.9</v>
      </c>
      <c r="E13" s="201">
        <v>1.4</v>
      </c>
      <c r="F13" s="201"/>
      <c r="G13" s="201">
        <v>4.45</v>
      </c>
    </row>
    <row r="17" spans="8:8" x14ac:dyDescent="0.2">
      <c r="H17" s="195"/>
    </row>
  </sheetData>
  <mergeCells count="4">
    <mergeCell ref="E8:J8"/>
    <mergeCell ref="A1:H1"/>
    <mergeCell ref="J1:U1"/>
    <mergeCell ref="E7:J7"/>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0" tint="-0.249977111117893"/>
  </sheetPr>
  <dimension ref="A1:D26"/>
  <sheetViews>
    <sheetView workbookViewId="0">
      <selection activeCell="B29" sqref="B29"/>
    </sheetView>
  </sheetViews>
  <sheetFormatPr baseColWidth="10" defaultColWidth="11" defaultRowHeight="16" x14ac:dyDescent="0.2"/>
  <cols>
    <col min="1" max="1" width="20.5" customWidth="1"/>
    <col min="2" max="2" width="23" customWidth="1"/>
  </cols>
  <sheetData>
    <row r="1" spans="1:4" s="32" customFormat="1" ht="22" thickBot="1" x14ac:dyDescent="0.3">
      <c r="A1" s="30" t="s">
        <v>19</v>
      </c>
    </row>
    <row r="2" spans="1:4" s="31" customFormat="1" x14ac:dyDescent="0.2">
      <c r="A2" s="301" t="s">
        <v>16</v>
      </c>
      <c r="B2" s="301" t="s">
        <v>20</v>
      </c>
      <c r="C2" s="301" t="s">
        <v>17</v>
      </c>
      <c r="D2" s="301" t="s">
        <v>1</v>
      </c>
    </row>
    <row r="3" spans="1:4" s="31" customFormat="1" x14ac:dyDescent="0.2">
      <c r="A3" s="302" t="s">
        <v>21</v>
      </c>
      <c r="B3" s="303">
        <v>2204.62</v>
      </c>
      <c r="C3" s="304">
        <v>2015</v>
      </c>
      <c r="D3" s="304"/>
    </row>
    <row r="4" spans="1:4" s="31" customFormat="1" x14ac:dyDescent="0.2">
      <c r="A4" s="302" t="s">
        <v>22</v>
      </c>
      <c r="B4" s="303">
        <v>2.9307106999999999E-4</v>
      </c>
      <c r="C4" s="304">
        <v>2015</v>
      </c>
      <c r="D4" s="304"/>
    </row>
    <row r="5" spans="1:4" x14ac:dyDescent="0.2">
      <c r="A5" s="305" t="s">
        <v>23</v>
      </c>
      <c r="B5" s="306" t="s">
        <v>24</v>
      </c>
      <c r="C5" s="201">
        <v>2015</v>
      </c>
      <c r="D5" s="201" t="s">
        <v>18</v>
      </c>
    </row>
    <row r="6" spans="1:4" x14ac:dyDescent="0.2">
      <c r="A6" s="201" t="s">
        <v>25</v>
      </c>
      <c r="B6" s="307">
        <f>1/1000</f>
        <v>1E-3</v>
      </c>
      <c r="C6" s="201">
        <v>2015</v>
      </c>
      <c r="D6" s="201" t="s">
        <v>18</v>
      </c>
    </row>
    <row r="7" spans="1:4" x14ac:dyDescent="0.2">
      <c r="A7" s="201" t="s">
        <v>26</v>
      </c>
      <c r="B7" s="307">
        <v>4.5359236999999999E-4</v>
      </c>
      <c r="C7" s="201">
        <v>2015</v>
      </c>
      <c r="D7" s="201" t="s">
        <v>18</v>
      </c>
    </row>
    <row r="8" spans="1:4" x14ac:dyDescent="0.2">
      <c r="A8" s="201" t="s">
        <v>27</v>
      </c>
      <c r="B8" s="307">
        <f>0.001</f>
        <v>1E-3</v>
      </c>
      <c r="C8" s="201">
        <v>2015</v>
      </c>
      <c r="D8" s="201" t="s">
        <v>18</v>
      </c>
    </row>
    <row r="9" spans="1:4" x14ac:dyDescent="0.2">
      <c r="A9" s="201" t="s">
        <v>28</v>
      </c>
      <c r="B9" s="307">
        <v>1E-3</v>
      </c>
      <c r="C9" s="201">
        <v>2015</v>
      </c>
      <c r="D9" s="201" t="s">
        <v>18</v>
      </c>
    </row>
    <row r="10" spans="1:4" x14ac:dyDescent="0.2">
      <c r="A10" s="201" t="s">
        <v>29</v>
      </c>
      <c r="B10" s="307">
        <f>B7*10^-6</f>
        <v>4.5359236999999999E-10</v>
      </c>
      <c r="C10" s="201">
        <v>2015</v>
      </c>
      <c r="D10" s="201" t="s">
        <v>18</v>
      </c>
    </row>
    <row r="11" spans="1:4" x14ac:dyDescent="0.2">
      <c r="A11" s="201" t="s">
        <v>30</v>
      </c>
      <c r="B11" s="307">
        <f>1/1000</f>
        <v>1E-3</v>
      </c>
      <c r="C11" s="201">
        <v>2015</v>
      </c>
      <c r="D11" s="201" t="s">
        <v>18</v>
      </c>
    </row>
    <row r="12" spans="1:4" x14ac:dyDescent="0.2">
      <c r="A12" s="201" t="s">
        <v>31</v>
      </c>
      <c r="B12" s="296">
        <v>1000</v>
      </c>
      <c r="C12" s="201">
        <v>2015</v>
      </c>
      <c r="D12" s="201" t="s">
        <v>18</v>
      </c>
    </row>
    <row r="13" spans="1:4" x14ac:dyDescent="0.2">
      <c r="A13" s="201" t="s">
        <v>32</v>
      </c>
      <c r="B13" s="308">
        <v>2.8316846600000001E-2</v>
      </c>
      <c r="C13" s="201">
        <v>2015</v>
      </c>
      <c r="D13" s="201" t="s">
        <v>18</v>
      </c>
    </row>
    <row r="14" spans="1:4" x14ac:dyDescent="0.2">
      <c r="A14" s="201" t="s">
        <v>33</v>
      </c>
      <c r="B14" s="296">
        <v>365.25</v>
      </c>
      <c r="C14" s="201">
        <v>2015</v>
      </c>
      <c r="D14" s="201" t="s">
        <v>18</v>
      </c>
    </row>
    <row r="15" spans="1:4" x14ac:dyDescent="0.2">
      <c r="A15" s="201" t="s">
        <v>34</v>
      </c>
      <c r="B15" s="309">
        <f>10^-6</f>
        <v>9.9999999999999995E-7</v>
      </c>
      <c r="C15" s="201">
        <v>2015</v>
      </c>
      <c r="D15" s="201" t="s">
        <v>18</v>
      </c>
    </row>
    <row r="16" spans="1:4" x14ac:dyDescent="0.2">
      <c r="A16" s="201" t="s">
        <v>35</v>
      </c>
      <c r="B16" s="296">
        <v>0.45359237000000002</v>
      </c>
      <c r="C16" s="201">
        <v>2015</v>
      </c>
      <c r="D16" s="201" t="s">
        <v>18</v>
      </c>
    </row>
    <row r="17" spans="1:4" ht="18" x14ac:dyDescent="0.25">
      <c r="A17" s="201" t="s">
        <v>36</v>
      </c>
      <c r="B17" s="296">
        <f>20/10^6</f>
        <v>2.0000000000000002E-5</v>
      </c>
      <c r="C17" s="201">
        <v>2015</v>
      </c>
      <c r="D17" s="201" t="s">
        <v>18</v>
      </c>
    </row>
    <row r="18" spans="1:4" x14ac:dyDescent="0.2">
      <c r="A18" s="201" t="s">
        <v>37</v>
      </c>
      <c r="B18" s="296">
        <v>0.90718474000000204</v>
      </c>
      <c r="C18" s="201">
        <v>2015</v>
      </c>
      <c r="D18" s="201" t="s">
        <v>18</v>
      </c>
    </row>
    <row r="19" spans="1:4" ht="17" x14ac:dyDescent="0.25">
      <c r="A19" s="201" t="s">
        <v>38</v>
      </c>
      <c r="B19" s="296">
        <f>1</f>
        <v>1</v>
      </c>
      <c r="C19" s="201">
        <v>2015</v>
      </c>
      <c r="D19" s="201" t="s">
        <v>18</v>
      </c>
    </row>
    <row r="20" spans="1:4" ht="17" x14ac:dyDescent="0.25">
      <c r="A20" s="201" t="s">
        <v>39</v>
      </c>
      <c r="B20" s="296">
        <v>25</v>
      </c>
      <c r="C20" s="201">
        <v>2015</v>
      </c>
      <c r="D20" s="201" t="s">
        <v>18</v>
      </c>
    </row>
    <row r="21" spans="1:4" ht="17" x14ac:dyDescent="0.25">
      <c r="A21" s="201" t="s">
        <v>40</v>
      </c>
      <c r="B21" s="296">
        <v>298</v>
      </c>
      <c r="C21" s="201">
        <v>2015</v>
      </c>
      <c r="D21" s="201" t="s">
        <v>18</v>
      </c>
    </row>
    <row r="22" spans="1:4" x14ac:dyDescent="0.2">
      <c r="A22" s="310" t="s">
        <v>252</v>
      </c>
      <c r="B22" s="296">
        <v>8887</v>
      </c>
      <c r="C22" s="201">
        <v>2015</v>
      </c>
      <c r="D22" s="201" t="s">
        <v>251</v>
      </c>
    </row>
    <row r="23" spans="1:4" ht="18" x14ac:dyDescent="0.25">
      <c r="A23" s="220" t="s">
        <v>285</v>
      </c>
      <c r="B23" s="296">
        <v>5.8</v>
      </c>
      <c r="C23" s="201">
        <v>2015</v>
      </c>
      <c r="D23" s="201" t="s">
        <v>284</v>
      </c>
    </row>
    <row r="24" spans="1:4" ht="18" x14ac:dyDescent="0.25">
      <c r="A24" s="220" t="s">
        <v>288</v>
      </c>
      <c r="B24" s="296">
        <v>22.38</v>
      </c>
      <c r="C24" s="201">
        <v>2015</v>
      </c>
      <c r="D24" s="201" t="s">
        <v>287</v>
      </c>
    </row>
    <row r="25" spans="1:4" ht="18" x14ac:dyDescent="0.25">
      <c r="A25" s="220" t="s">
        <v>637</v>
      </c>
      <c r="B25" s="296">
        <v>22.38</v>
      </c>
      <c r="C25" s="201">
        <v>2015</v>
      </c>
      <c r="D25" s="482" t="s">
        <v>287</v>
      </c>
    </row>
    <row r="26" spans="1:4" x14ac:dyDescent="0.2">
      <c r="A26" s="220" t="s">
        <v>638</v>
      </c>
      <c r="B26" s="483">
        <v>1.3</v>
      </c>
      <c r="C26" s="485">
        <v>2015</v>
      </c>
      <c r="D26" s="484" t="s">
        <v>639</v>
      </c>
    </row>
  </sheetData>
  <hyperlinks>
    <hyperlink ref="D25" r:id="rId1"/>
    <hyperlink ref="D26" r:id="rId2"/>
  </hyperlink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249977111117893"/>
  </sheetPr>
  <dimension ref="A1:J74"/>
  <sheetViews>
    <sheetView topLeftCell="A10" workbookViewId="0">
      <selection activeCell="B5" sqref="B5:B65"/>
    </sheetView>
  </sheetViews>
  <sheetFormatPr baseColWidth="10" defaultColWidth="11" defaultRowHeight="16" x14ac:dyDescent="0.2"/>
  <cols>
    <col min="1" max="1" width="11" style="153"/>
    <col min="2" max="2" width="19.6640625" customWidth="1"/>
    <col min="3" max="3" width="12.33203125" customWidth="1"/>
    <col min="4" max="6" width="20.33203125" customWidth="1"/>
    <col min="7" max="7" width="15.5" customWidth="1"/>
    <col min="8" max="8" width="16.5" customWidth="1"/>
    <col min="9" max="9" width="16.6640625" customWidth="1"/>
    <col min="10" max="10" width="14" customWidth="1"/>
  </cols>
  <sheetData>
    <row r="1" spans="1:10" ht="28" customHeight="1" x14ac:dyDescent="0.2">
      <c r="A1" s="754" t="s">
        <v>545</v>
      </c>
      <c r="B1" s="755"/>
      <c r="C1" s="755"/>
      <c r="D1" s="755"/>
      <c r="E1" s="755"/>
      <c r="F1" s="755"/>
      <c r="G1" s="755"/>
      <c r="H1" s="755"/>
      <c r="I1" s="755"/>
      <c r="J1" s="756"/>
    </row>
    <row r="2" spans="1:10" ht="21" customHeight="1" x14ac:dyDescent="0.2">
      <c r="A2" s="757" t="s">
        <v>17</v>
      </c>
      <c r="B2" s="572"/>
      <c r="C2" s="573"/>
      <c r="D2" s="573"/>
      <c r="E2" s="573"/>
      <c r="F2" s="573"/>
      <c r="G2" s="573"/>
      <c r="H2" s="573"/>
      <c r="I2" s="573"/>
      <c r="J2" s="574"/>
    </row>
    <row r="3" spans="1:10" ht="47.25" customHeight="1" x14ac:dyDescent="0.2">
      <c r="A3" s="758"/>
      <c r="B3" s="570" t="s">
        <v>624</v>
      </c>
      <c r="C3" s="570" t="s">
        <v>625</v>
      </c>
      <c r="D3" s="570" t="s">
        <v>626</v>
      </c>
      <c r="E3" s="570" t="s">
        <v>627</v>
      </c>
      <c r="F3" s="570" t="s">
        <v>628</v>
      </c>
      <c r="G3" s="570" t="s">
        <v>646</v>
      </c>
      <c r="H3" s="570" t="s">
        <v>629</v>
      </c>
      <c r="I3" s="570" t="s">
        <v>630</v>
      </c>
      <c r="J3" s="570" t="s">
        <v>631</v>
      </c>
    </row>
    <row r="4" spans="1:10" ht="16.5" customHeight="1" x14ac:dyDescent="0.2">
      <c r="A4" s="431" t="s">
        <v>1</v>
      </c>
      <c r="B4" s="479" t="s">
        <v>632</v>
      </c>
      <c r="C4" s="43" t="s">
        <v>633</v>
      </c>
      <c r="D4" s="11" t="s">
        <v>634</v>
      </c>
      <c r="E4" s="11" t="s">
        <v>634</v>
      </c>
      <c r="F4" s="11" t="s">
        <v>634</v>
      </c>
      <c r="G4" s="43" t="s">
        <v>633</v>
      </c>
      <c r="H4" s="38" t="s">
        <v>635</v>
      </c>
      <c r="I4" s="571" t="s">
        <v>636</v>
      </c>
      <c r="J4" s="38" t="s">
        <v>635</v>
      </c>
    </row>
    <row r="5" spans="1:10" ht="17" x14ac:dyDescent="0.2">
      <c r="A5" s="566">
        <f t="shared" ref="A5:A29" si="0">A6-1</f>
        <v>1990</v>
      </c>
      <c r="B5" s="725">
        <v>305.91134951293998</v>
      </c>
      <c r="C5" s="11">
        <v>22.38</v>
      </c>
      <c r="D5" s="11">
        <v>3.0384000000000001E-3</v>
      </c>
      <c r="E5" s="11">
        <v>3.0824000000000003E-3</v>
      </c>
      <c r="F5" s="11">
        <v>3.1304000000000002E-3</v>
      </c>
      <c r="G5" s="480">
        <v>5.8</v>
      </c>
      <c r="H5" s="379">
        <v>5.3099999999999996E-3</v>
      </c>
      <c r="I5" s="481">
        <v>0.10998106472563528</v>
      </c>
      <c r="J5" s="11">
        <v>0.25900000000000001</v>
      </c>
    </row>
    <row r="6" spans="1:10" ht="17" x14ac:dyDescent="0.2">
      <c r="A6" s="566">
        <f t="shared" si="0"/>
        <v>1991</v>
      </c>
      <c r="B6" s="725">
        <v>305.91134951293998</v>
      </c>
      <c r="C6" s="11">
        <v>22.38</v>
      </c>
      <c r="D6" s="11">
        <v>3.0384000000000001E-3</v>
      </c>
      <c r="E6" s="11">
        <v>3.0824000000000003E-3</v>
      </c>
      <c r="F6" s="11">
        <v>3.1304000000000002E-3</v>
      </c>
      <c r="G6" s="480">
        <v>5.8</v>
      </c>
      <c r="H6" s="379">
        <v>5.3099999999999996E-3</v>
      </c>
      <c r="I6" s="481">
        <v>0.10998106472563528</v>
      </c>
      <c r="J6" s="11">
        <v>0.25900000000000001</v>
      </c>
    </row>
    <row r="7" spans="1:10" ht="17" x14ac:dyDescent="0.2">
      <c r="A7" s="566">
        <f t="shared" si="0"/>
        <v>1992</v>
      </c>
      <c r="B7" s="725">
        <v>305.91134951293998</v>
      </c>
      <c r="C7" s="11">
        <v>22.38</v>
      </c>
      <c r="D7" s="11">
        <v>3.0384000000000001E-3</v>
      </c>
      <c r="E7" s="11">
        <v>3.0824000000000003E-3</v>
      </c>
      <c r="F7" s="11">
        <v>3.1304000000000002E-3</v>
      </c>
      <c r="G7" s="480">
        <v>5.8</v>
      </c>
      <c r="H7" s="379">
        <v>5.3099999999999996E-3</v>
      </c>
      <c r="I7" s="481">
        <v>0.10998106472563528</v>
      </c>
      <c r="J7" s="11">
        <v>0.25900000000000001</v>
      </c>
    </row>
    <row r="8" spans="1:10" ht="17" x14ac:dyDescent="0.2">
      <c r="A8" s="566">
        <f t="shared" si="0"/>
        <v>1993</v>
      </c>
      <c r="B8" s="725">
        <v>305.91134951293998</v>
      </c>
      <c r="C8" s="11">
        <v>22.38</v>
      </c>
      <c r="D8" s="11">
        <v>3.0384000000000001E-3</v>
      </c>
      <c r="E8" s="11">
        <v>3.0824000000000003E-3</v>
      </c>
      <c r="F8" s="11">
        <v>3.1304000000000002E-3</v>
      </c>
      <c r="G8" s="480">
        <v>5.8</v>
      </c>
      <c r="H8" s="379">
        <v>5.3099999999999996E-3</v>
      </c>
      <c r="I8" s="481">
        <v>0.10998106472563528</v>
      </c>
      <c r="J8" s="11">
        <v>0.25900000000000001</v>
      </c>
    </row>
    <row r="9" spans="1:10" ht="17" x14ac:dyDescent="0.2">
      <c r="A9" s="566">
        <f t="shared" si="0"/>
        <v>1994</v>
      </c>
      <c r="B9" s="725">
        <v>305.91134951293998</v>
      </c>
      <c r="C9" s="11">
        <v>22.38</v>
      </c>
      <c r="D9" s="11">
        <v>3.0384000000000001E-3</v>
      </c>
      <c r="E9" s="11">
        <v>3.0824000000000003E-3</v>
      </c>
      <c r="F9" s="11">
        <v>3.1304000000000002E-3</v>
      </c>
      <c r="G9" s="480">
        <v>5.8</v>
      </c>
      <c r="H9" s="379">
        <v>5.3099999999999996E-3</v>
      </c>
      <c r="I9" s="481">
        <v>0.10998106472563528</v>
      </c>
      <c r="J9" s="11">
        <v>0.25900000000000001</v>
      </c>
    </row>
    <row r="10" spans="1:10" ht="17" x14ac:dyDescent="0.2">
      <c r="A10" s="566">
        <f t="shared" si="0"/>
        <v>1995</v>
      </c>
      <c r="B10" s="725">
        <v>305.91134951293998</v>
      </c>
      <c r="C10" s="11">
        <v>22.38</v>
      </c>
      <c r="D10" s="11">
        <v>3.0384000000000001E-3</v>
      </c>
      <c r="E10" s="11">
        <v>3.0824000000000003E-3</v>
      </c>
      <c r="F10" s="11">
        <v>3.1304000000000002E-3</v>
      </c>
      <c r="G10" s="480">
        <v>5.8</v>
      </c>
      <c r="H10" s="379">
        <v>5.3099999999999996E-3</v>
      </c>
      <c r="I10" s="481">
        <v>0.10998106472563528</v>
      </c>
      <c r="J10" s="11">
        <v>0.25900000000000001</v>
      </c>
    </row>
    <row r="11" spans="1:10" ht="17" x14ac:dyDescent="0.2">
      <c r="A11" s="566">
        <f t="shared" si="0"/>
        <v>1996</v>
      </c>
      <c r="B11" s="725">
        <v>305.91134951293998</v>
      </c>
      <c r="C11" s="11">
        <v>22.38</v>
      </c>
      <c r="D11" s="11">
        <v>3.0384000000000001E-3</v>
      </c>
      <c r="E11" s="11">
        <v>3.0824000000000003E-3</v>
      </c>
      <c r="F11" s="11">
        <v>3.1304000000000002E-3</v>
      </c>
      <c r="G11" s="480">
        <v>5.8</v>
      </c>
      <c r="H11" s="379">
        <v>5.3099999999999996E-3</v>
      </c>
      <c r="I11" s="481">
        <v>0.10998106472563528</v>
      </c>
      <c r="J11" s="11">
        <v>0.25900000000000001</v>
      </c>
    </row>
    <row r="12" spans="1:10" ht="17" x14ac:dyDescent="0.2">
      <c r="A12" s="566">
        <f t="shared" si="0"/>
        <v>1997</v>
      </c>
      <c r="B12" s="725">
        <v>305.91134951293998</v>
      </c>
      <c r="C12" s="11">
        <v>22.38</v>
      </c>
      <c r="D12" s="11">
        <v>3.0384000000000001E-3</v>
      </c>
      <c r="E12" s="11">
        <v>3.0824000000000003E-3</v>
      </c>
      <c r="F12" s="11">
        <v>3.1304000000000002E-3</v>
      </c>
      <c r="G12" s="480">
        <v>5.8</v>
      </c>
      <c r="H12" s="379">
        <v>5.3099999999999996E-3</v>
      </c>
      <c r="I12" s="481">
        <v>0.10998106472563528</v>
      </c>
      <c r="J12" s="11">
        <v>0.25900000000000001</v>
      </c>
    </row>
    <row r="13" spans="1:10" ht="17" x14ac:dyDescent="0.2">
      <c r="A13" s="566">
        <f t="shared" si="0"/>
        <v>1998</v>
      </c>
      <c r="B13" s="725">
        <v>305.91134951293998</v>
      </c>
      <c r="C13" s="11">
        <v>22.38</v>
      </c>
      <c r="D13" s="11">
        <v>3.0384000000000001E-3</v>
      </c>
      <c r="E13" s="11">
        <v>3.0824000000000003E-3</v>
      </c>
      <c r="F13" s="11">
        <v>3.1304000000000002E-3</v>
      </c>
      <c r="G13" s="480">
        <v>5.8</v>
      </c>
      <c r="H13" s="379">
        <v>5.3099999999999996E-3</v>
      </c>
      <c r="I13" s="481">
        <v>0.10998106472563528</v>
      </c>
      <c r="J13" s="11">
        <v>0.25900000000000001</v>
      </c>
    </row>
    <row r="14" spans="1:10" ht="17" x14ac:dyDescent="0.2">
      <c r="A14" s="566">
        <f t="shared" si="0"/>
        <v>1999</v>
      </c>
      <c r="B14" s="725">
        <v>305.91134951293998</v>
      </c>
      <c r="C14" s="11">
        <v>22.38</v>
      </c>
      <c r="D14" s="11">
        <v>3.0384000000000001E-3</v>
      </c>
      <c r="E14" s="11">
        <v>3.0824000000000003E-3</v>
      </c>
      <c r="F14" s="11">
        <v>3.1304000000000002E-3</v>
      </c>
      <c r="G14" s="480">
        <v>5.8</v>
      </c>
      <c r="H14" s="379">
        <v>5.3099999999999996E-3</v>
      </c>
      <c r="I14" s="481">
        <v>0.10998106472563528</v>
      </c>
      <c r="J14" s="11">
        <v>0.25900000000000001</v>
      </c>
    </row>
    <row r="15" spans="1:10" ht="17" x14ac:dyDescent="0.2">
      <c r="A15" s="566">
        <f t="shared" si="0"/>
        <v>2000</v>
      </c>
      <c r="B15" s="725">
        <v>305.91134951293998</v>
      </c>
      <c r="C15" s="11">
        <v>22.38</v>
      </c>
      <c r="D15" s="11">
        <v>3.0384000000000001E-3</v>
      </c>
      <c r="E15" s="11">
        <v>3.0824000000000003E-3</v>
      </c>
      <c r="F15" s="11">
        <v>3.1304000000000002E-3</v>
      </c>
      <c r="G15" s="480">
        <v>5.8</v>
      </c>
      <c r="H15" s="379">
        <v>5.3099999999999996E-3</v>
      </c>
      <c r="I15" s="481">
        <v>0.10998106472563528</v>
      </c>
      <c r="J15" s="11">
        <v>0.25900000000000001</v>
      </c>
    </row>
    <row r="16" spans="1:10" ht="17" x14ac:dyDescent="0.2">
      <c r="A16" s="566">
        <f t="shared" si="0"/>
        <v>2001</v>
      </c>
      <c r="B16" s="725">
        <v>305.91134951293998</v>
      </c>
      <c r="C16" s="11">
        <v>22.38</v>
      </c>
      <c r="D16" s="11">
        <v>3.0384000000000001E-3</v>
      </c>
      <c r="E16" s="11">
        <v>3.0824000000000003E-3</v>
      </c>
      <c r="F16" s="11">
        <v>3.1304000000000002E-3</v>
      </c>
      <c r="G16" s="480">
        <v>5.8</v>
      </c>
      <c r="H16" s="379">
        <v>5.3099999999999996E-3</v>
      </c>
      <c r="I16" s="481">
        <v>0.10998106472563528</v>
      </c>
      <c r="J16" s="11">
        <v>0.25900000000000001</v>
      </c>
    </row>
    <row r="17" spans="1:10" ht="17" x14ac:dyDescent="0.2">
      <c r="A17" s="566">
        <f t="shared" si="0"/>
        <v>2002</v>
      </c>
      <c r="B17" s="725">
        <v>305.91134951293998</v>
      </c>
      <c r="C17" s="11">
        <v>22.38</v>
      </c>
      <c r="D17" s="11">
        <v>3.0384000000000001E-3</v>
      </c>
      <c r="E17" s="11">
        <v>3.0824000000000003E-3</v>
      </c>
      <c r="F17" s="11">
        <v>3.1304000000000002E-3</v>
      </c>
      <c r="G17" s="480">
        <v>5.8</v>
      </c>
      <c r="H17" s="379">
        <v>5.3099999999999996E-3</v>
      </c>
      <c r="I17" s="481">
        <v>0.10998106472563528</v>
      </c>
      <c r="J17" s="11">
        <v>0.25900000000000001</v>
      </c>
    </row>
    <row r="18" spans="1:10" ht="17" x14ac:dyDescent="0.2">
      <c r="A18" s="566">
        <f t="shared" si="0"/>
        <v>2003</v>
      </c>
      <c r="B18" s="725">
        <v>305.91134951293998</v>
      </c>
      <c r="C18" s="11">
        <v>22.38</v>
      </c>
      <c r="D18" s="11">
        <v>3.0384000000000001E-3</v>
      </c>
      <c r="E18" s="11">
        <v>3.0824000000000003E-3</v>
      </c>
      <c r="F18" s="11">
        <v>3.1304000000000002E-3</v>
      </c>
      <c r="G18" s="480">
        <v>5.8</v>
      </c>
      <c r="H18" s="379">
        <v>5.3099999999999996E-3</v>
      </c>
      <c r="I18" s="481">
        <v>0.10998106472563528</v>
      </c>
      <c r="J18" s="379">
        <v>0.28100000000000003</v>
      </c>
    </row>
    <row r="19" spans="1:10" ht="17" x14ac:dyDescent="0.2">
      <c r="A19" s="566">
        <f t="shared" si="0"/>
        <v>2004</v>
      </c>
      <c r="B19" s="725">
        <v>305.91134951293998</v>
      </c>
      <c r="C19" s="11">
        <v>22.38</v>
      </c>
      <c r="D19" s="11">
        <v>3.0384000000000001E-3</v>
      </c>
      <c r="E19" s="11">
        <v>3.0824000000000003E-3</v>
      </c>
      <c r="F19" s="11">
        <v>3.1304000000000002E-3</v>
      </c>
      <c r="G19" s="480">
        <v>5.8</v>
      </c>
      <c r="H19" s="379">
        <v>5.3099999999999996E-3</v>
      </c>
      <c r="I19" s="481">
        <v>0.10998106472563528</v>
      </c>
      <c r="J19" s="379">
        <v>0.25700000000000001</v>
      </c>
    </row>
    <row r="20" spans="1:10" ht="17" x14ac:dyDescent="0.2">
      <c r="A20" s="566">
        <f t="shared" si="0"/>
        <v>2005</v>
      </c>
      <c r="B20" s="725">
        <v>305.91134951293998</v>
      </c>
      <c r="C20" s="11">
        <v>22.38</v>
      </c>
      <c r="D20" s="11">
        <v>3.0384000000000001E-3</v>
      </c>
      <c r="E20" s="11">
        <v>3.0824000000000003E-3</v>
      </c>
      <c r="F20" s="11">
        <v>3.1304000000000002E-3</v>
      </c>
      <c r="G20" s="480">
        <v>5.8</v>
      </c>
      <c r="H20" s="379">
        <v>5.3099999999999996E-3</v>
      </c>
      <c r="I20" s="481">
        <v>0.10998106472563528</v>
      </c>
      <c r="J20" s="379">
        <v>0.222</v>
      </c>
    </row>
    <row r="21" spans="1:10" ht="17" x14ac:dyDescent="0.2">
      <c r="A21" s="566">
        <f t="shared" si="0"/>
        <v>2006</v>
      </c>
      <c r="B21" s="725">
        <v>305.91134951293998</v>
      </c>
      <c r="C21" s="11">
        <v>22.38</v>
      </c>
      <c r="D21" s="11">
        <v>3.0384000000000001E-3</v>
      </c>
      <c r="E21" s="11">
        <v>3.0824000000000003E-3</v>
      </c>
      <c r="F21" s="11">
        <v>3.1304000000000002E-3</v>
      </c>
      <c r="G21" s="480">
        <v>5.8</v>
      </c>
      <c r="H21" s="379">
        <v>5.3099999999999996E-3</v>
      </c>
      <c r="I21" s="481">
        <v>0.10998106472563528</v>
      </c>
      <c r="J21" s="379">
        <v>0.20699999999999999</v>
      </c>
    </row>
    <row r="22" spans="1:10" ht="17" x14ac:dyDescent="0.2">
      <c r="A22" s="566">
        <f t="shared" si="0"/>
        <v>2007</v>
      </c>
      <c r="B22" s="725">
        <v>305.91134951293998</v>
      </c>
      <c r="C22" s="11">
        <v>22.38</v>
      </c>
      <c r="D22" s="11">
        <v>3.0384000000000001E-3</v>
      </c>
      <c r="E22" s="11">
        <v>3.0824000000000003E-3</v>
      </c>
      <c r="F22" s="11">
        <v>3.1304000000000002E-3</v>
      </c>
      <c r="G22" s="480">
        <v>5.8</v>
      </c>
      <c r="H22" s="379">
        <v>5.3099999999999996E-3</v>
      </c>
      <c r="I22" s="481">
        <v>0.10998106472563528</v>
      </c>
      <c r="J22" s="379">
        <v>0.28799999999999998</v>
      </c>
    </row>
    <row r="23" spans="1:10" ht="17" x14ac:dyDescent="0.2">
      <c r="A23" s="566">
        <f t="shared" si="0"/>
        <v>2008</v>
      </c>
      <c r="B23" s="725">
        <v>305.91134951293998</v>
      </c>
      <c r="C23" s="11">
        <v>22.38</v>
      </c>
      <c r="D23" s="11">
        <v>3.0384000000000001E-3</v>
      </c>
      <c r="E23" s="11">
        <v>3.0824000000000003E-3</v>
      </c>
      <c r="F23" s="11">
        <v>3.1304000000000002E-3</v>
      </c>
      <c r="G23" s="480">
        <v>5.8</v>
      </c>
      <c r="H23" s="379">
        <v>5.3099999999999996E-3</v>
      </c>
      <c r="I23" s="481">
        <v>0.10998106472563528</v>
      </c>
      <c r="J23" s="379">
        <v>0.29099999999999998</v>
      </c>
    </row>
    <row r="24" spans="1:10" ht="17" x14ac:dyDescent="0.2">
      <c r="A24" s="566">
        <f t="shared" si="0"/>
        <v>2009</v>
      </c>
      <c r="B24" s="725">
        <v>305.91134951293998</v>
      </c>
      <c r="C24" s="11">
        <v>22.38</v>
      </c>
      <c r="D24" s="11">
        <v>3.0384000000000001E-3</v>
      </c>
      <c r="E24" s="11">
        <v>3.0824000000000003E-3</v>
      </c>
      <c r="F24" s="11">
        <v>3.1304000000000002E-3</v>
      </c>
      <c r="G24" s="480">
        <v>5.8</v>
      </c>
      <c r="H24" s="379">
        <v>5.3099999999999996E-3</v>
      </c>
      <c r="I24" s="481">
        <v>0.10998106472563528</v>
      </c>
      <c r="J24" s="379">
        <v>0.26100000000000001</v>
      </c>
    </row>
    <row r="25" spans="1:10" ht="17" x14ac:dyDescent="0.2">
      <c r="A25" s="566">
        <f t="shared" si="0"/>
        <v>2010</v>
      </c>
      <c r="B25" s="725">
        <v>305.91134951293998</v>
      </c>
      <c r="C25" s="11">
        <v>22.38</v>
      </c>
      <c r="D25" s="11">
        <v>3.0384000000000001E-3</v>
      </c>
      <c r="E25" s="11">
        <v>3.0824000000000003E-3</v>
      </c>
      <c r="F25" s="11">
        <v>3.1304000000000002E-3</v>
      </c>
      <c r="G25" s="480">
        <v>5.8</v>
      </c>
      <c r="H25" s="379">
        <v>5.3099999999999996E-3</v>
      </c>
      <c r="I25" s="481">
        <v>0.10998106472563528</v>
      </c>
      <c r="J25" s="379">
        <v>0.20200000000000001</v>
      </c>
    </row>
    <row r="26" spans="1:10" ht="17" x14ac:dyDescent="0.2">
      <c r="A26" s="566">
        <f t="shared" si="0"/>
        <v>2011</v>
      </c>
      <c r="B26" s="725">
        <v>305.91134951293998</v>
      </c>
      <c r="C26" s="11">
        <v>22.38</v>
      </c>
      <c r="D26" s="11">
        <v>3.0384000000000001E-3</v>
      </c>
      <c r="E26" s="11">
        <v>3.0824000000000003E-3</v>
      </c>
      <c r="F26" s="11">
        <v>3.1304000000000002E-3</v>
      </c>
      <c r="G26" s="480">
        <v>5.8</v>
      </c>
      <c r="H26" s="379">
        <v>5.3099999999999996E-3</v>
      </c>
      <c r="I26" s="481">
        <v>0.10998106472563528</v>
      </c>
      <c r="J26" s="379">
        <v>0.17799999999999999</v>
      </c>
    </row>
    <row r="27" spans="1:10" ht="17" x14ac:dyDescent="0.2">
      <c r="A27" s="566">
        <f t="shared" si="0"/>
        <v>2012</v>
      </c>
      <c r="B27" s="725">
        <v>305.91134951293998</v>
      </c>
      <c r="C27" s="11">
        <v>22.38</v>
      </c>
      <c r="D27" s="11">
        <v>3.0384000000000001E-3</v>
      </c>
      <c r="E27" s="11">
        <v>3.0824000000000003E-3</v>
      </c>
      <c r="F27" s="11">
        <v>3.1304000000000002E-3</v>
      </c>
      <c r="G27" s="480">
        <v>5.8</v>
      </c>
      <c r="H27" s="379">
        <v>5.3099999999999996E-3</v>
      </c>
      <c r="I27" s="481">
        <v>0.10998106472563528</v>
      </c>
      <c r="J27" s="379">
        <v>0.20200000000000001</v>
      </c>
    </row>
    <row r="28" spans="1:10" ht="17" x14ac:dyDescent="0.2">
      <c r="A28" s="566">
        <f t="shared" si="0"/>
        <v>2013</v>
      </c>
      <c r="B28" s="725">
        <v>305.91134951293998</v>
      </c>
      <c r="C28" s="11">
        <v>22.38</v>
      </c>
      <c r="D28" s="11">
        <v>3.0384000000000001E-3</v>
      </c>
      <c r="E28" s="11">
        <v>3.0824000000000003E-3</v>
      </c>
      <c r="F28" s="11">
        <v>3.1304000000000002E-3</v>
      </c>
      <c r="G28" s="480">
        <v>5.8</v>
      </c>
      <c r="H28" s="379">
        <v>5.3099999999999996E-3</v>
      </c>
      <c r="I28" s="481">
        <v>0.10998106472563528</v>
      </c>
      <c r="J28" s="379">
        <v>0.19400000000000001</v>
      </c>
    </row>
    <row r="29" spans="1:10" ht="17" x14ac:dyDescent="0.2">
      <c r="A29" s="566">
        <f t="shared" si="0"/>
        <v>2014</v>
      </c>
      <c r="B29" s="725">
        <v>305.91134951293998</v>
      </c>
      <c r="C29" s="11">
        <v>22.38</v>
      </c>
      <c r="D29" s="11">
        <v>3.0384000000000001E-3</v>
      </c>
      <c r="E29" s="11">
        <v>3.0824000000000003E-3</v>
      </c>
      <c r="F29" s="11">
        <v>3.1304000000000002E-3</v>
      </c>
      <c r="G29" s="480">
        <v>5.8</v>
      </c>
      <c r="H29" s="379">
        <v>5.3099999999999996E-3</v>
      </c>
      <c r="I29" s="481">
        <v>0.10998106472563528</v>
      </c>
      <c r="J29" s="379">
        <v>0.187</v>
      </c>
    </row>
    <row r="30" spans="1:10" ht="17" x14ac:dyDescent="0.2">
      <c r="A30" s="566">
        <f>A31-1</f>
        <v>2015</v>
      </c>
      <c r="B30" s="725">
        <v>305.91134951293998</v>
      </c>
      <c r="C30" s="11">
        <v>22.38</v>
      </c>
      <c r="D30" s="11">
        <v>3.0384000000000001E-3</v>
      </c>
      <c r="E30" s="11">
        <v>3.0824000000000003E-3</v>
      </c>
      <c r="F30" s="11">
        <v>3.1304000000000002E-3</v>
      </c>
      <c r="G30" s="480">
        <v>5.8</v>
      </c>
      <c r="H30" s="379">
        <v>5.3099999999999996E-3</v>
      </c>
      <c r="I30" s="481">
        <v>0.10998106472563528</v>
      </c>
      <c r="J30" s="379">
        <v>0.17699999999999999</v>
      </c>
    </row>
    <row r="31" spans="1:10" ht="17" x14ac:dyDescent="0.2">
      <c r="A31" s="566">
        <v>2016</v>
      </c>
      <c r="B31" s="725">
        <v>305.91134951293998</v>
      </c>
      <c r="C31" s="11">
        <v>22.38</v>
      </c>
      <c r="D31" s="11">
        <v>3.0384000000000001E-3</v>
      </c>
      <c r="E31" s="11">
        <v>3.0824000000000003E-3</v>
      </c>
      <c r="F31" s="11">
        <v>3.1304000000000002E-3</v>
      </c>
      <c r="G31" s="480">
        <v>5.8</v>
      </c>
      <c r="H31" s="379">
        <v>5.3099999999999996E-3</v>
      </c>
      <c r="I31" s="481">
        <v>0.10998106472563528</v>
      </c>
      <c r="J31" s="379">
        <v>0.16800000000000001</v>
      </c>
    </row>
    <row r="32" spans="1:10" ht="17" x14ac:dyDescent="0.2">
      <c r="A32" s="566">
        <v>2017</v>
      </c>
      <c r="B32" s="725">
        <v>305.91134951293998</v>
      </c>
      <c r="C32" s="11">
        <v>22.38</v>
      </c>
      <c r="D32" s="11">
        <v>3.0384000000000001E-3</v>
      </c>
      <c r="E32" s="11">
        <v>3.0824000000000003E-3</v>
      </c>
      <c r="F32" s="11">
        <v>3.1304000000000002E-3</v>
      </c>
      <c r="G32" s="480">
        <v>5.8</v>
      </c>
      <c r="H32" s="379">
        <v>5.3099999999999996E-3</v>
      </c>
      <c r="I32" s="481">
        <v>0.10998106472563528</v>
      </c>
      <c r="J32" s="379">
        <v>0.158</v>
      </c>
    </row>
    <row r="33" spans="1:10" ht="17" x14ac:dyDescent="0.2">
      <c r="A33" s="566">
        <v>2018</v>
      </c>
      <c r="B33" s="725">
        <v>305.91134951293998</v>
      </c>
      <c r="C33" s="11">
        <v>22.38</v>
      </c>
      <c r="D33" s="11">
        <v>3.0384000000000001E-3</v>
      </c>
      <c r="E33" s="11">
        <v>3.0824000000000003E-3</v>
      </c>
      <c r="F33" s="11">
        <v>3.1304000000000002E-3</v>
      </c>
      <c r="G33" s="480">
        <v>5.8</v>
      </c>
      <c r="H33" s="379">
        <v>5.3099999999999996E-3</v>
      </c>
      <c r="I33" s="481">
        <v>0.10998106472563528</v>
      </c>
      <c r="J33" s="379">
        <v>0.14899999999999999</v>
      </c>
    </row>
    <row r="34" spans="1:10" ht="17" x14ac:dyDescent="0.2">
      <c r="A34" s="566">
        <v>2019</v>
      </c>
      <c r="B34" s="725">
        <v>305.91134951293998</v>
      </c>
      <c r="C34" s="11">
        <v>22.38</v>
      </c>
      <c r="D34" s="11">
        <v>3.0384000000000001E-3</v>
      </c>
      <c r="E34" s="11">
        <v>3.0824000000000003E-3</v>
      </c>
      <c r="F34" s="11">
        <v>3.1304000000000002E-3</v>
      </c>
      <c r="G34" s="480">
        <v>5.8</v>
      </c>
      <c r="H34" s="379">
        <v>5.3099999999999996E-3</v>
      </c>
      <c r="I34" s="481">
        <v>0.10998106472563528</v>
      </c>
      <c r="J34" s="379">
        <v>0.13900000000000001</v>
      </c>
    </row>
    <row r="35" spans="1:10" ht="17" x14ac:dyDescent="0.2">
      <c r="A35" s="566">
        <v>2020</v>
      </c>
      <c r="B35" s="725">
        <v>305.91134951293998</v>
      </c>
      <c r="C35" s="11">
        <v>22.38</v>
      </c>
      <c r="D35" s="11">
        <v>3.0384000000000001E-3</v>
      </c>
      <c r="E35" s="11">
        <v>3.0824000000000003E-3</v>
      </c>
      <c r="F35" s="11">
        <v>3.1304000000000002E-3</v>
      </c>
      <c r="G35" s="480">
        <v>5.8</v>
      </c>
      <c r="H35" s="379">
        <v>5.3099999999999996E-3</v>
      </c>
      <c r="I35" s="481">
        <v>0.10998106472563528</v>
      </c>
      <c r="J35" s="379">
        <v>0.13200000000000001</v>
      </c>
    </row>
    <row r="36" spans="1:10" ht="17" x14ac:dyDescent="0.2">
      <c r="A36" s="567">
        <v>2021</v>
      </c>
      <c r="B36" s="725">
        <v>305.91134951293998</v>
      </c>
      <c r="C36" s="11">
        <v>22.38</v>
      </c>
      <c r="D36" s="11">
        <v>3.0384000000000001E-3</v>
      </c>
      <c r="E36" s="11">
        <v>3.0824000000000003E-3</v>
      </c>
      <c r="F36" s="11">
        <v>3.1304000000000002E-3</v>
      </c>
      <c r="G36" s="480">
        <v>5.8</v>
      </c>
      <c r="H36" s="379">
        <v>5.3099999999999996E-3</v>
      </c>
      <c r="I36" s="481">
        <v>0.10998106472563528</v>
      </c>
      <c r="J36" s="379">
        <v>0.128</v>
      </c>
    </row>
    <row r="37" spans="1:10" ht="17" x14ac:dyDescent="0.2">
      <c r="A37" s="567">
        <v>2022</v>
      </c>
      <c r="B37" s="725">
        <v>305.91134951293998</v>
      </c>
      <c r="C37" s="11">
        <v>22.38</v>
      </c>
      <c r="D37" s="11">
        <v>3.0384000000000001E-3</v>
      </c>
      <c r="E37" s="11">
        <v>3.0824000000000003E-3</v>
      </c>
      <c r="F37" s="11">
        <v>3.1304000000000002E-3</v>
      </c>
      <c r="G37" s="480">
        <v>5.8</v>
      </c>
      <c r="H37" s="379">
        <v>5.3099999999999996E-3</v>
      </c>
      <c r="I37" s="481">
        <v>0.10998106472563528</v>
      </c>
      <c r="J37" s="379">
        <v>0.125</v>
      </c>
    </row>
    <row r="38" spans="1:10" ht="17" x14ac:dyDescent="0.2">
      <c r="A38" s="567">
        <v>2023</v>
      </c>
      <c r="B38" s="725">
        <v>305.91134951293998</v>
      </c>
      <c r="C38" s="11">
        <v>22.38</v>
      </c>
      <c r="D38" s="11">
        <v>3.0384000000000001E-3</v>
      </c>
      <c r="E38" s="11">
        <v>3.0824000000000003E-3</v>
      </c>
      <c r="F38" s="11">
        <v>3.1304000000000002E-3</v>
      </c>
      <c r="G38" s="480">
        <v>5.8</v>
      </c>
      <c r="H38" s="379">
        <v>5.3099999999999996E-3</v>
      </c>
      <c r="I38" s="481">
        <v>0.10998106472563528</v>
      </c>
      <c r="J38" s="379">
        <v>0.122</v>
      </c>
    </row>
    <row r="39" spans="1:10" ht="17" x14ac:dyDescent="0.2">
      <c r="A39" s="567">
        <f>A38+1</f>
        <v>2024</v>
      </c>
      <c r="B39" s="725">
        <v>305.91134951293998</v>
      </c>
      <c r="C39" s="11">
        <v>22.38</v>
      </c>
      <c r="D39" s="11">
        <v>3.0384000000000001E-3</v>
      </c>
      <c r="E39" s="11">
        <v>3.0824000000000003E-3</v>
      </c>
      <c r="F39" s="11">
        <v>3.1304000000000002E-3</v>
      </c>
      <c r="G39" s="480">
        <v>5.8</v>
      </c>
      <c r="H39" s="379">
        <v>5.3099999999999996E-3</v>
      </c>
      <c r="I39" s="481">
        <v>0.10998106472563528</v>
      </c>
      <c r="J39" s="379">
        <v>0.11799999999999999</v>
      </c>
    </row>
    <row r="40" spans="1:10" ht="17" x14ac:dyDescent="0.2">
      <c r="A40" s="567">
        <f t="shared" ref="A40:A54" si="1">A39+1</f>
        <v>2025</v>
      </c>
      <c r="B40" s="725">
        <v>305.91134951293998</v>
      </c>
      <c r="C40" s="11">
        <v>22.38</v>
      </c>
      <c r="D40" s="11">
        <v>3.0384000000000001E-3</v>
      </c>
      <c r="E40" s="11">
        <v>3.0824000000000003E-3</v>
      </c>
      <c r="F40" s="11">
        <v>3.1304000000000002E-3</v>
      </c>
      <c r="G40" s="480">
        <v>5.8</v>
      </c>
      <c r="H40" s="379">
        <v>5.3099999999999996E-3</v>
      </c>
      <c r="I40" s="481">
        <v>0.10998106472563528</v>
      </c>
      <c r="J40" s="379">
        <v>0.115</v>
      </c>
    </row>
    <row r="41" spans="1:10" ht="17" x14ac:dyDescent="0.2">
      <c r="A41" s="567">
        <f t="shared" si="1"/>
        <v>2026</v>
      </c>
      <c r="B41" s="725">
        <f t="shared" ref="B41:B63" si="2">B42+5</f>
        <v>300.69390169533699</v>
      </c>
      <c r="C41" s="11">
        <v>22.38</v>
      </c>
      <c r="D41" s="11">
        <v>3.0384000000000001E-3</v>
      </c>
      <c r="E41" s="11">
        <v>3.0824000000000003E-3</v>
      </c>
      <c r="F41" s="11">
        <v>3.1304000000000002E-3</v>
      </c>
      <c r="G41" s="480">
        <v>5.8</v>
      </c>
      <c r="H41" s="379">
        <v>5.3099999999999996E-3</v>
      </c>
      <c r="I41" s="481">
        <v>0.10998106472563528</v>
      </c>
      <c r="J41" s="379">
        <v>0.112</v>
      </c>
    </row>
    <row r="42" spans="1:10" ht="17" x14ac:dyDescent="0.2">
      <c r="A42" s="567">
        <f t="shared" si="1"/>
        <v>2027</v>
      </c>
      <c r="B42" s="725">
        <f t="shared" si="2"/>
        <v>295.69390169533699</v>
      </c>
      <c r="C42" s="11">
        <v>22.38</v>
      </c>
      <c r="D42" s="11">
        <v>3.0384000000000001E-3</v>
      </c>
      <c r="E42" s="11">
        <v>3.0824000000000003E-3</v>
      </c>
      <c r="F42" s="11">
        <v>3.1304000000000002E-3</v>
      </c>
      <c r="G42" s="480">
        <v>5.8</v>
      </c>
      <c r="H42" s="379">
        <v>5.3099999999999996E-3</v>
      </c>
      <c r="I42" s="481">
        <v>0.10998106472563528</v>
      </c>
      <c r="J42" s="379">
        <v>0.108</v>
      </c>
    </row>
    <row r="43" spans="1:10" ht="17" x14ac:dyDescent="0.2">
      <c r="A43" s="567">
        <f t="shared" si="1"/>
        <v>2028</v>
      </c>
      <c r="B43" s="725">
        <f t="shared" si="2"/>
        <v>290.69390169533699</v>
      </c>
      <c r="C43" s="11">
        <v>22.38</v>
      </c>
      <c r="D43" s="11">
        <v>3.0384000000000001E-3</v>
      </c>
      <c r="E43" s="11">
        <v>3.0824000000000003E-3</v>
      </c>
      <c r="F43" s="11">
        <v>3.1304000000000002E-3</v>
      </c>
      <c r="G43" s="480">
        <v>5.8</v>
      </c>
      <c r="H43" s="379">
        <v>5.3099999999999996E-3</v>
      </c>
      <c r="I43" s="481">
        <v>0.10998106472563528</v>
      </c>
      <c r="J43" s="379">
        <v>0.105</v>
      </c>
    </row>
    <row r="44" spans="1:10" ht="17" x14ac:dyDescent="0.2">
      <c r="A44" s="567">
        <f t="shared" si="1"/>
        <v>2029</v>
      </c>
      <c r="B44" s="725">
        <f t="shared" si="2"/>
        <v>285.69390169533699</v>
      </c>
      <c r="C44" s="11">
        <v>22.38</v>
      </c>
      <c r="D44" s="11">
        <v>3.0384000000000001E-3</v>
      </c>
      <c r="E44" s="11">
        <v>3.0824000000000003E-3</v>
      </c>
      <c r="F44" s="11">
        <v>3.1304000000000002E-3</v>
      </c>
      <c r="G44" s="480">
        <v>5.8</v>
      </c>
      <c r="H44" s="379">
        <v>5.3099999999999996E-3</v>
      </c>
      <c r="I44" s="481">
        <v>0.10998106472563528</v>
      </c>
      <c r="J44" s="379">
        <v>0.10199999999999999</v>
      </c>
    </row>
    <row r="45" spans="1:10" ht="17" x14ac:dyDescent="0.2">
      <c r="A45" s="567">
        <f t="shared" si="1"/>
        <v>2030</v>
      </c>
      <c r="B45" s="725">
        <f t="shared" si="2"/>
        <v>280.69390169533699</v>
      </c>
      <c r="C45" s="11">
        <v>22.38</v>
      </c>
      <c r="D45" s="11">
        <v>3.0384000000000001E-3</v>
      </c>
      <c r="E45" s="11">
        <v>3.0824000000000003E-3</v>
      </c>
      <c r="F45" s="11">
        <v>3.1304000000000002E-3</v>
      </c>
      <c r="G45" s="480">
        <v>5.8</v>
      </c>
      <c r="H45" s="379">
        <v>5.3099999999999996E-3</v>
      </c>
      <c r="I45" s="481">
        <v>0.10998106472563528</v>
      </c>
      <c r="J45" s="379">
        <v>9.8000000000000004E-2</v>
      </c>
    </row>
    <row r="46" spans="1:10" ht="17" x14ac:dyDescent="0.2">
      <c r="A46" s="567">
        <f t="shared" si="1"/>
        <v>2031</v>
      </c>
      <c r="B46" s="725">
        <f t="shared" si="2"/>
        <v>275.69390169533699</v>
      </c>
      <c r="C46" s="11">
        <v>22.38</v>
      </c>
      <c r="D46" s="11">
        <v>3.0384000000000001E-3</v>
      </c>
      <c r="E46" s="11">
        <v>3.0824000000000003E-3</v>
      </c>
      <c r="F46" s="11">
        <v>3.1304000000000002E-3</v>
      </c>
      <c r="G46" s="480">
        <v>5.8</v>
      </c>
      <c r="H46" s="379">
        <v>5.3099999999999996E-3</v>
      </c>
      <c r="I46" s="481">
        <v>0.10998106472563528</v>
      </c>
      <c r="J46" s="379">
        <v>9.1999999999999998E-2</v>
      </c>
    </row>
    <row r="47" spans="1:10" ht="17" x14ac:dyDescent="0.2">
      <c r="A47" s="567">
        <f t="shared" si="1"/>
        <v>2032</v>
      </c>
      <c r="B47" s="725">
        <f t="shared" si="2"/>
        <v>270.69390169533699</v>
      </c>
      <c r="C47" s="11">
        <v>22.38</v>
      </c>
      <c r="D47" s="11">
        <v>3.0384000000000001E-3</v>
      </c>
      <c r="E47" s="11">
        <v>3.0824000000000003E-3</v>
      </c>
      <c r="F47" s="11">
        <v>3.1304000000000002E-3</v>
      </c>
      <c r="G47" s="480">
        <v>5.8</v>
      </c>
      <c r="H47" s="379">
        <v>5.3099999999999996E-3</v>
      </c>
      <c r="I47" s="481">
        <v>0.10998106472563528</v>
      </c>
      <c r="J47" s="379">
        <v>8.5999999999999993E-2</v>
      </c>
    </row>
    <row r="48" spans="1:10" ht="17" x14ac:dyDescent="0.2">
      <c r="A48" s="567">
        <f t="shared" si="1"/>
        <v>2033</v>
      </c>
      <c r="B48" s="725">
        <f t="shared" si="2"/>
        <v>265.69390169533699</v>
      </c>
      <c r="C48" s="11">
        <v>22.38</v>
      </c>
      <c r="D48" s="11">
        <v>3.0384000000000001E-3</v>
      </c>
      <c r="E48" s="11">
        <v>3.0824000000000003E-3</v>
      </c>
      <c r="F48" s="11">
        <v>3.1304000000000002E-3</v>
      </c>
      <c r="G48" s="480">
        <v>5.8</v>
      </c>
      <c r="H48" s="379">
        <v>5.3099999999999996E-3</v>
      </c>
      <c r="I48" s="481">
        <v>0.10998106472563528</v>
      </c>
      <c r="J48" s="379">
        <v>8.1000000000000003E-2</v>
      </c>
    </row>
    <row r="49" spans="1:10" ht="17" x14ac:dyDescent="0.2">
      <c r="A49" s="567">
        <f t="shared" si="1"/>
        <v>2034</v>
      </c>
      <c r="B49" s="725">
        <f t="shared" si="2"/>
        <v>260.69390169533699</v>
      </c>
      <c r="C49" s="11">
        <v>22.38</v>
      </c>
      <c r="D49" s="11">
        <v>3.0384000000000001E-3</v>
      </c>
      <c r="E49" s="11">
        <v>3.0824000000000003E-3</v>
      </c>
      <c r="F49" s="11">
        <v>3.1304000000000002E-3</v>
      </c>
      <c r="G49" s="480">
        <v>5.8</v>
      </c>
      <c r="H49" s="379">
        <v>5.3099999999999996E-3</v>
      </c>
      <c r="I49" s="481">
        <v>0.10998106472563528</v>
      </c>
      <c r="J49" s="379">
        <v>7.4999999999999997E-2</v>
      </c>
    </row>
    <row r="50" spans="1:10" ht="17" x14ac:dyDescent="0.2">
      <c r="A50" s="567">
        <f t="shared" si="1"/>
        <v>2035</v>
      </c>
      <c r="B50" s="725">
        <f t="shared" si="2"/>
        <v>255.69390169533699</v>
      </c>
      <c r="C50" s="11">
        <v>22.38</v>
      </c>
      <c r="D50" s="11">
        <v>3.0384000000000001E-3</v>
      </c>
      <c r="E50" s="11">
        <v>3.0824000000000003E-3</v>
      </c>
      <c r="F50" s="11">
        <v>3.1304000000000002E-3</v>
      </c>
      <c r="G50" s="480">
        <v>5.8</v>
      </c>
      <c r="H50" s="379">
        <v>5.3099999999999996E-3</v>
      </c>
      <c r="I50" s="481">
        <v>0.10998106472563528</v>
      </c>
      <c r="J50" s="379">
        <v>6.9000000000000006E-2</v>
      </c>
    </row>
    <row r="51" spans="1:10" ht="17" x14ac:dyDescent="0.2">
      <c r="A51" s="567">
        <f t="shared" si="1"/>
        <v>2036</v>
      </c>
      <c r="B51" s="725">
        <f t="shared" si="2"/>
        <v>250.69390169533699</v>
      </c>
      <c r="C51" s="11">
        <v>22.38</v>
      </c>
      <c r="D51" s="11">
        <v>3.0384000000000001E-3</v>
      </c>
      <c r="E51" s="11">
        <v>3.0824000000000003E-3</v>
      </c>
      <c r="F51" s="11">
        <v>3.1304000000000002E-3</v>
      </c>
      <c r="G51" s="480">
        <v>5.8</v>
      </c>
      <c r="H51" s="379">
        <v>5.3099999999999996E-3</v>
      </c>
      <c r="I51" s="481">
        <v>0.10998106472563528</v>
      </c>
      <c r="J51" s="379">
        <v>6.3E-2</v>
      </c>
    </row>
    <row r="52" spans="1:10" ht="17" x14ac:dyDescent="0.2">
      <c r="A52" s="567">
        <f t="shared" si="1"/>
        <v>2037</v>
      </c>
      <c r="B52" s="725">
        <f t="shared" si="2"/>
        <v>245.69390169533699</v>
      </c>
      <c r="C52" s="11">
        <v>22.38</v>
      </c>
      <c r="D52" s="11">
        <v>3.0384000000000001E-3</v>
      </c>
      <c r="E52" s="11">
        <v>3.0824000000000003E-3</v>
      </c>
      <c r="F52" s="11">
        <v>3.1304000000000002E-3</v>
      </c>
      <c r="G52" s="480">
        <v>5.8</v>
      </c>
      <c r="H52" s="379">
        <v>5.3099999999999996E-3</v>
      </c>
      <c r="I52" s="481">
        <v>0.10998106472563528</v>
      </c>
      <c r="J52" s="379">
        <v>5.7000000000000002E-2</v>
      </c>
    </row>
    <row r="53" spans="1:10" ht="17" x14ac:dyDescent="0.2">
      <c r="A53" s="567">
        <f t="shared" si="1"/>
        <v>2038</v>
      </c>
      <c r="B53" s="725">
        <f t="shared" si="2"/>
        <v>240.69390169533699</v>
      </c>
      <c r="C53" s="11">
        <v>22.38</v>
      </c>
      <c r="D53" s="11">
        <v>3.0384000000000001E-3</v>
      </c>
      <c r="E53" s="11">
        <v>3.0824000000000003E-3</v>
      </c>
      <c r="F53" s="11">
        <v>3.1304000000000002E-3</v>
      </c>
      <c r="G53" s="480">
        <v>5.8</v>
      </c>
      <c r="H53" s="379">
        <v>5.3099999999999996E-3</v>
      </c>
      <c r="I53" s="481">
        <v>0.10998106472563528</v>
      </c>
      <c r="J53" s="379">
        <v>5.0999999999999997E-2</v>
      </c>
    </row>
    <row r="54" spans="1:10" ht="17" x14ac:dyDescent="0.2">
      <c r="A54" s="567">
        <f t="shared" si="1"/>
        <v>2039</v>
      </c>
      <c r="B54" s="725">
        <f t="shared" si="2"/>
        <v>235.69390169533699</v>
      </c>
      <c r="C54" s="11">
        <v>22.38</v>
      </c>
      <c r="D54" s="11">
        <v>3.0384000000000001E-3</v>
      </c>
      <c r="E54" s="11">
        <v>3.0824000000000003E-3</v>
      </c>
      <c r="F54" s="11">
        <v>3.1304000000000002E-3</v>
      </c>
      <c r="G54" s="480">
        <v>5.8</v>
      </c>
      <c r="H54" s="379">
        <v>5.3099999999999996E-3</v>
      </c>
      <c r="I54" s="481">
        <v>0.10998106472563528</v>
      </c>
      <c r="J54" s="379">
        <v>4.4999999999999998E-2</v>
      </c>
    </row>
    <row r="55" spans="1:10" ht="17" x14ac:dyDescent="0.2">
      <c r="A55" s="567">
        <f>A54+1</f>
        <v>2040</v>
      </c>
      <c r="B55" s="725">
        <f t="shared" si="2"/>
        <v>230.69390169533699</v>
      </c>
      <c r="C55" s="11">
        <v>22.38</v>
      </c>
      <c r="D55" s="11">
        <v>3.0384000000000001E-3</v>
      </c>
      <c r="E55" s="11">
        <v>3.0824000000000003E-3</v>
      </c>
      <c r="F55" s="11">
        <v>3.1304000000000002E-3</v>
      </c>
      <c r="G55" s="480">
        <v>5.8</v>
      </c>
      <c r="H55" s="379">
        <v>5.3099999999999996E-3</v>
      </c>
      <c r="I55" s="481">
        <v>0.10998106472563528</v>
      </c>
      <c r="J55" s="379">
        <v>3.9E-2</v>
      </c>
    </row>
    <row r="56" spans="1:10" ht="17" x14ac:dyDescent="0.2">
      <c r="A56" s="568">
        <f>A55+1</f>
        <v>2041</v>
      </c>
      <c r="B56" s="725">
        <f t="shared" si="2"/>
        <v>225.69390169533699</v>
      </c>
      <c r="C56" s="11">
        <v>22.38</v>
      </c>
      <c r="D56" s="11">
        <v>3.0384000000000001E-3</v>
      </c>
      <c r="E56" s="11">
        <v>3.0824000000000003E-3</v>
      </c>
      <c r="F56" s="11">
        <v>3.1304000000000002E-3</v>
      </c>
      <c r="G56" s="480">
        <v>5.8</v>
      </c>
      <c r="H56" s="379">
        <v>5.3099999999999996E-3</v>
      </c>
      <c r="I56" s="481">
        <v>0.10998106472563528</v>
      </c>
      <c r="J56" s="380">
        <v>3.9E-2</v>
      </c>
    </row>
    <row r="57" spans="1:10" s="26" customFormat="1" ht="17" x14ac:dyDescent="0.2">
      <c r="A57" s="568">
        <f t="shared" ref="A57:A65" si="3">A56+1</f>
        <v>2042</v>
      </c>
      <c r="B57" s="725">
        <f t="shared" si="2"/>
        <v>220.69390169533699</v>
      </c>
      <c r="C57" s="11">
        <v>22.38</v>
      </c>
      <c r="D57" s="11">
        <v>3.0384000000000001E-3</v>
      </c>
      <c r="E57" s="11">
        <v>3.0824000000000003E-3</v>
      </c>
      <c r="F57" s="11">
        <v>3.1304000000000002E-3</v>
      </c>
      <c r="G57" s="480">
        <v>5.8</v>
      </c>
      <c r="H57" s="379">
        <v>5.3099999999999996E-3</v>
      </c>
      <c r="I57" s="481">
        <v>0.10998106472563528</v>
      </c>
      <c r="J57" s="380">
        <v>3.9E-2</v>
      </c>
    </row>
    <row r="58" spans="1:10" s="26" customFormat="1" ht="17" x14ac:dyDescent="0.2">
      <c r="A58" s="568">
        <f t="shared" si="3"/>
        <v>2043</v>
      </c>
      <c r="B58" s="725">
        <f t="shared" si="2"/>
        <v>215.69390169533699</v>
      </c>
      <c r="C58" s="11">
        <v>22.38</v>
      </c>
      <c r="D58" s="11">
        <v>3.0384000000000001E-3</v>
      </c>
      <c r="E58" s="11">
        <v>3.0824000000000003E-3</v>
      </c>
      <c r="F58" s="11">
        <v>3.1304000000000002E-3</v>
      </c>
      <c r="G58" s="480">
        <v>5.8</v>
      </c>
      <c r="H58" s="379">
        <v>5.3099999999999996E-3</v>
      </c>
      <c r="I58" s="481">
        <v>0.10998106472563528</v>
      </c>
      <c r="J58" s="380">
        <v>3.9E-2</v>
      </c>
    </row>
    <row r="59" spans="1:10" s="26" customFormat="1" ht="17" x14ac:dyDescent="0.2">
      <c r="A59" s="568">
        <f t="shared" si="3"/>
        <v>2044</v>
      </c>
      <c r="B59" s="725">
        <f t="shared" si="2"/>
        <v>210.69390169533699</v>
      </c>
      <c r="C59" s="11">
        <v>22.38</v>
      </c>
      <c r="D59" s="11">
        <v>3.0384000000000001E-3</v>
      </c>
      <c r="E59" s="11">
        <v>3.0824000000000003E-3</v>
      </c>
      <c r="F59" s="11">
        <v>3.1304000000000002E-3</v>
      </c>
      <c r="G59" s="480">
        <v>5.8</v>
      </c>
      <c r="H59" s="379">
        <v>5.3099999999999996E-3</v>
      </c>
      <c r="I59" s="481">
        <v>0.10998106472563528</v>
      </c>
      <c r="J59" s="380">
        <v>3.9E-2</v>
      </c>
    </row>
    <row r="60" spans="1:10" s="26" customFormat="1" ht="17" x14ac:dyDescent="0.2">
      <c r="A60" s="568">
        <f t="shared" si="3"/>
        <v>2045</v>
      </c>
      <c r="B60" s="725">
        <f t="shared" si="2"/>
        <v>205.69390169533699</v>
      </c>
      <c r="C60" s="11">
        <v>22.38</v>
      </c>
      <c r="D60" s="11">
        <v>3.0384000000000001E-3</v>
      </c>
      <c r="E60" s="11">
        <v>3.0824000000000003E-3</v>
      </c>
      <c r="F60" s="11">
        <v>3.1304000000000002E-3</v>
      </c>
      <c r="G60" s="480">
        <v>5.8</v>
      </c>
      <c r="H60" s="379">
        <v>5.3099999999999996E-3</v>
      </c>
      <c r="I60" s="481">
        <v>0.10998106472563528</v>
      </c>
      <c r="J60" s="380">
        <v>3.9E-2</v>
      </c>
    </row>
    <row r="61" spans="1:10" s="26" customFormat="1" ht="17" x14ac:dyDescent="0.2">
      <c r="A61" s="568">
        <f t="shared" si="3"/>
        <v>2046</v>
      </c>
      <c r="B61" s="725">
        <f t="shared" si="2"/>
        <v>200.69390169533699</v>
      </c>
      <c r="C61" s="11">
        <v>22.38</v>
      </c>
      <c r="D61" s="11">
        <v>3.0384000000000001E-3</v>
      </c>
      <c r="E61" s="11">
        <v>3.0824000000000003E-3</v>
      </c>
      <c r="F61" s="11">
        <v>3.1304000000000002E-3</v>
      </c>
      <c r="G61" s="480">
        <v>5.8</v>
      </c>
      <c r="H61" s="379">
        <v>5.3099999999999996E-3</v>
      </c>
      <c r="I61" s="481">
        <v>0.10998106472563528</v>
      </c>
      <c r="J61" s="380">
        <v>3.9E-2</v>
      </c>
    </row>
    <row r="62" spans="1:10" s="26" customFormat="1" ht="17" x14ac:dyDescent="0.2">
      <c r="A62" s="568">
        <f>A61+1</f>
        <v>2047</v>
      </c>
      <c r="B62" s="725">
        <f t="shared" si="2"/>
        <v>195.69390169533699</v>
      </c>
      <c r="C62" s="11">
        <v>22.38</v>
      </c>
      <c r="D62" s="11">
        <v>3.0384000000000001E-3</v>
      </c>
      <c r="E62" s="11">
        <v>3.0824000000000003E-3</v>
      </c>
      <c r="F62" s="11">
        <v>3.1304000000000002E-3</v>
      </c>
      <c r="G62" s="480">
        <v>5.8</v>
      </c>
      <c r="H62" s="379">
        <v>5.3099999999999996E-3</v>
      </c>
      <c r="I62" s="481">
        <v>0.10998106472563528</v>
      </c>
      <c r="J62" s="380">
        <v>3.9E-2</v>
      </c>
    </row>
    <row r="63" spans="1:10" s="26" customFormat="1" ht="17" x14ac:dyDescent="0.2">
      <c r="A63" s="568">
        <f t="shared" si="3"/>
        <v>2048</v>
      </c>
      <c r="B63" s="725">
        <f t="shared" si="2"/>
        <v>190.69390169533699</v>
      </c>
      <c r="C63" s="11">
        <v>22.38</v>
      </c>
      <c r="D63" s="11">
        <v>3.0384000000000001E-3</v>
      </c>
      <c r="E63" s="11">
        <v>3.0824000000000003E-3</v>
      </c>
      <c r="F63" s="11">
        <v>3.1304000000000002E-3</v>
      </c>
      <c r="G63" s="480">
        <v>5.8</v>
      </c>
      <c r="H63" s="379">
        <v>5.3099999999999996E-3</v>
      </c>
      <c r="I63" s="481">
        <v>0.10998106472563528</v>
      </c>
      <c r="J63" s="380">
        <v>3.9E-2</v>
      </c>
    </row>
    <row r="64" spans="1:10" s="26" customFormat="1" ht="17" x14ac:dyDescent="0.2">
      <c r="A64" s="568">
        <f>A63+1</f>
        <v>2049</v>
      </c>
      <c r="B64" s="725">
        <f>B65+5</f>
        <v>185.69390169533699</v>
      </c>
      <c r="C64" s="11">
        <v>22.38</v>
      </c>
      <c r="D64" s="11">
        <v>3.0384000000000001E-3</v>
      </c>
      <c r="E64" s="11">
        <v>3.0824000000000003E-3</v>
      </c>
      <c r="F64" s="11">
        <v>3.1304000000000002E-3</v>
      </c>
      <c r="G64" s="480">
        <v>5.8</v>
      </c>
      <c r="H64" s="379">
        <v>5.3099999999999996E-3</v>
      </c>
      <c r="I64" s="481">
        <v>0.10998106472563528</v>
      </c>
      <c r="J64" s="380">
        <v>3.9E-2</v>
      </c>
    </row>
    <row r="65" spans="1:10" s="26" customFormat="1" ht="17" x14ac:dyDescent="0.2">
      <c r="A65" s="569">
        <f t="shared" si="3"/>
        <v>2050</v>
      </c>
      <c r="B65" s="596">
        <v>180.69390169533699</v>
      </c>
      <c r="C65" s="11">
        <v>22.38</v>
      </c>
      <c r="D65" s="11">
        <v>3.0384000000000001E-3</v>
      </c>
      <c r="E65" s="11">
        <v>3.0824000000000003E-3</v>
      </c>
      <c r="F65" s="11">
        <v>3.1304000000000002E-3</v>
      </c>
      <c r="G65" s="480">
        <v>5.8</v>
      </c>
      <c r="H65" s="379">
        <v>5.3099999999999996E-3</v>
      </c>
      <c r="I65" s="481">
        <v>0.10998106472563528</v>
      </c>
      <c r="J65" s="380">
        <v>3.9E-2</v>
      </c>
    </row>
    <row r="66" spans="1:10" s="26" customFormat="1" x14ac:dyDescent="0.2">
      <c r="A66" s="153"/>
    </row>
    <row r="67" spans="1:10" s="26" customFormat="1" x14ac:dyDescent="0.2">
      <c r="A67" s="153"/>
    </row>
    <row r="68" spans="1:10" s="26" customFormat="1" x14ac:dyDescent="0.2">
      <c r="A68" s="153"/>
    </row>
    <row r="69" spans="1:10" s="26" customFormat="1" x14ac:dyDescent="0.2">
      <c r="A69" s="153"/>
    </row>
    <row r="70" spans="1:10" s="26" customFormat="1" x14ac:dyDescent="0.2">
      <c r="A70" s="153"/>
    </row>
    <row r="71" spans="1:10" s="26" customFormat="1" x14ac:dyDescent="0.2">
      <c r="A71" s="153"/>
    </row>
    <row r="72" spans="1:10" s="26" customFormat="1" x14ac:dyDescent="0.2">
      <c r="A72" s="153"/>
    </row>
    <row r="73" spans="1:10" s="26" customFormat="1" x14ac:dyDescent="0.2">
      <c r="A73" s="153"/>
    </row>
    <row r="74" spans="1:10" s="26" customFormat="1" x14ac:dyDescent="0.2">
      <c r="A74" s="153"/>
    </row>
  </sheetData>
  <mergeCells count="2">
    <mergeCell ref="A1:J1"/>
    <mergeCell ref="A2:A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249977111117893"/>
  </sheetPr>
  <dimension ref="A1:OZ107"/>
  <sheetViews>
    <sheetView topLeftCell="A16" workbookViewId="0">
      <selection activeCell="C26" sqref="C26"/>
    </sheetView>
  </sheetViews>
  <sheetFormatPr baseColWidth="10" defaultColWidth="11" defaultRowHeight="16" x14ac:dyDescent="0.2"/>
  <cols>
    <col min="1" max="1" width="11" style="465"/>
    <col min="2" max="2" width="18.1640625" style="465" customWidth="1"/>
    <col min="3" max="3" width="12.1640625" customWidth="1"/>
    <col min="4" max="4" width="6" style="20" customWidth="1"/>
    <col min="5" max="5" width="11" style="20"/>
    <col min="6" max="6" width="6" style="20" customWidth="1"/>
    <col min="7" max="8" width="11" style="20"/>
    <col min="9" max="9" width="6.6640625" style="20" customWidth="1"/>
    <col min="10" max="10" width="10.1640625" style="20" customWidth="1"/>
    <col min="11" max="11" width="6.33203125" style="20" customWidth="1"/>
    <col min="12" max="12" width="10.83203125" style="20" customWidth="1"/>
    <col min="13" max="13" width="6.83203125" style="20" customWidth="1"/>
    <col min="14" max="14" width="11" style="20"/>
    <col min="15" max="15" width="6.5" style="20" customWidth="1"/>
    <col min="17" max="17" width="5.83203125" style="20" customWidth="1"/>
    <col min="29" max="29" width="15" customWidth="1"/>
  </cols>
  <sheetData>
    <row r="1" spans="1:416" ht="19" x14ac:dyDescent="0.25">
      <c r="A1" s="759"/>
      <c r="B1" s="438"/>
      <c r="C1" s="761" t="s">
        <v>593</v>
      </c>
      <c r="D1" s="761"/>
      <c r="E1" s="761"/>
      <c r="F1" s="761"/>
      <c r="G1" s="761"/>
      <c r="H1" s="761"/>
      <c r="I1" s="761"/>
      <c r="J1" s="761"/>
      <c r="K1" s="761"/>
      <c r="L1" s="761"/>
      <c r="M1" s="761"/>
      <c r="N1" s="761"/>
      <c r="O1" s="761"/>
      <c r="P1" s="761"/>
      <c r="Q1" s="761"/>
      <c r="R1" s="761"/>
      <c r="S1" s="761"/>
      <c r="T1" s="761"/>
      <c r="U1" s="761"/>
      <c r="V1" s="761"/>
      <c r="W1" s="761"/>
      <c r="X1" s="761"/>
      <c r="Y1" s="761"/>
      <c r="Z1" s="761"/>
      <c r="AA1" s="761"/>
      <c r="AB1" s="439"/>
      <c r="AC1" s="439"/>
      <c r="AD1" s="439"/>
    </row>
    <row r="2" spans="1:416" s="201" customFormat="1" ht="16" customHeight="1" x14ac:dyDescent="0.2">
      <c r="A2" s="760"/>
      <c r="B2" s="440"/>
      <c r="C2" s="762" t="s">
        <v>594</v>
      </c>
      <c r="D2" s="762"/>
      <c r="E2" s="762"/>
      <c r="F2" s="762"/>
      <c r="G2" s="762"/>
      <c r="H2" s="763" t="s">
        <v>595</v>
      </c>
      <c r="I2" s="763"/>
      <c r="J2" s="763"/>
      <c r="K2" s="763"/>
      <c r="L2" s="763"/>
      <c r="M2" s="763"/>
      <c r="N2" s="763"/>
      <c r="O2" s="763"/>
      <c r="P2" s="763"/>
      <c r="Q2" s="763"/>
      <c r="R2" s="763"/>
      <c r="S2" s="764" t="s">
        <v>596</v>
      </c>
      <c r="T2" s="764"/>
      <c r="U2" s="764"/>
      <c r="V2" s="764"/>
      <c r="W2" s="764"/>
      <c r="X2" s="764"/>
      <c r="Y2" s="764"/>
      <c r="Z2" s="764" t="s">
        <v>277</v>
      </c>
      <c r="AA2" s="764"/>
      <c r="AB2" s="441"/>
      <c r="AC2" s="441"/>
      <c r="AD2" s="441"/>
      <c r="AE2" s="441"/>
      <c r="AF2" s="441"/>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row>
    <row r="3" spans="1:416" s="447" customFormat="1" x14ac:dyDescent="0.2">
      <c r="A3" s="442" t="s">
        <v>17</v>
      </c>
      <c r="B3" s="443" t="s">
        <v>530</v>
      </c>
      <c r="C3" s="444" t="s">
        <v>597</v>
      </c>
      <c r="D3" s="445" t="s">
        <v>598</v>
      </c>
      <c r="E3" s="444" t="s">
        <v>599</v>
      </c>
      <c r="F3" s="445" t="s">
        <v>598</v>
      </c>
      <c r="G3" s="444" t="s">
        <v>600</v>
      </c>
      <c r="H3" s="444" t="s">
        <v>601</v>
      </c>
      <c r="I3" s="444" t="s">
        <v>598</v>
      </c>
      <c r="J3" s="444" t="s">
        <v>602</v>
      </c>
      <c r="K3" s="444" t="s">
        <v>598</v>
      </c>
      <c r="L3" s="444" t="s">
        <v>603</v>
      </c>
      <c r="M3" s="444" t="s">
        <v>598</v>
      </c>
      <c r="N3" s="444" t="s">
        <v>604</v>
      </c>
      <c r="O3" s="446" t="s">
        <v>598</v>
      </c>
      <c r="P3" s="446" t="s">
        <v>605</v>
      </c>
      <c r="Q3" s="446" t="s">
        <v>598</v>
      </c>
      <c r="R3" s="444" t="s">
        <v>277</v>
      </c>
      <c r="S3" s="444" t="s">
        <v>56</v>
      </c>
      <c r="T3" s="444" t="s">
        <v>598</v>
      </c>
      <c r="U3" s="444" t="s">
        <v>195</v>
      </c>
      <c r="V3" s="444" t="s">
        <v>598</v>
      </c>
      <c r="W3" s="444" t="s">
        <v>606</v>
      </c>
      <c r="X3" s="444" t="s">
        <v>598</v>
      </c>
      <c r="Y3" s="446" t="s">
        <v>277</v>
      </c>
      <c r="Z3" s="446"/>
      <c r="AA3" s="446" t="s">
        <v>277</v>
      </c>
      <c r="AB3" s="365"/>
      <c r="AC3" s="365"/>
      <c r="AD3" s="365"/>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c r="NY3" s="128"/>
      <c r="NZ3" s="128"/>
      <c r="OA3" s="128"/>
      <c r="OB3" s="128"/>
      <c r="OC3" s="128"/>
      <c r="OD3" s="128"/>
      <c r="OE3" s="128"/>
      <c r="OF3" s="128"/>
      <c r="OG3" s="128"/>
      <c r="OH3" s="128"/>
      <c r="OI3" s="128"/>
      <c r="OJ3" s="128"/>
      <c r="OK3" s="128"/>
      <c r="OL3" s="128"/>
      <c r="OM3" s="128"/>
      <c r="ON3" s="128"/>
      <c r="OO3" s="128"/>
      <c r="OP3" s="128"/>
      <c r="OQ3" s="128"/>
      <c r="OR3" s="128"/>
      <c r="OS3" s="128"/>
      <c r="OT3" s="128"/>
      <c r="OU3" s="128"/>
      <c r="OV3" s="128"/>
      <c r="OW3" s="128"/>
      <c r="OX3" s="128"/>
      <c r="OY3" s="128"/>
      <c r="OZ3" s="128"/>
    </row>
    <row r="4" spans="1:416" s="447" customFormat="1" x14ac:dyDescent="0.2">
      <c r="A4" s="448">
        <v>2014</v>
      </c>
      <c r="B4" s="449">
        <f>AA4</f>
        <v>22997</v>
      </c>
      <c r="C4" s="679">
        <f>C48</f>
        <v>6300</v>
      </c>
      <c r="D4" s="450">
        <f t="shared" ref="D4:D40" si="0">C4/G4</f>
        <v>0.31209749331219655</v>
      </c>
      <c r="E4" s="344">
        <f>G4-C4</f>
        <v>13886</v>
      </c>
      <c r="F4" s="450">
        <f>E4/G4</f>
        <v>0.68790250668780339</v>
      </c>
      <c r="G4" s="451">
        <f>R4</f>
        <v>20186</v>
      </c>
      <c r="H4" s="61">
        <f>U48</f>
        <v>4168</v>
      </c>
      <c r="I4" s="452">
        <f>$V$50</f>
        <v>0.21800000000000003</v>
      </c>
      <c r="J4" s="61">
        <f>W48</f>
        <v>4528</v>
      </c>
      <c r="K4" s="452">
        <f>$X$50</f>
        <v>0.22000000000000003</v>
      </c>
      <c r="L4" s="426">
        <f>Y48</f>
        <v>3914</v>
      </c>
      <c r="M4" s="452">
        <f>$Z$50</f>
        <v>0.21400000000000002</v>
      </c>
      <c r="N4" s="61">
        <f>AA48</f>
        <v>6636</v>
      </c>
      <c r="O4" s="452">
        <f>$AB$50</f>
        <v>0.3</v>
      </c>
      <c r="P4" s="61">
        <f>AE48+AD48</f>
        <v>940</v>
      </c>
      <c r="Q4" s="453">
        <f>$AG$50</f>
        <v>4.9396060557850355E-2</v>
      </c>
      <c r="R4" s="61">
        <f>SUM(P4,N4,L4,J4,H4)</f>
        <v>20186</v>
      </c>
      <c r="S4" s="325">
        <f>V75</f>
        <v>1303</v>
      </c>
      <c r="T4" s="454">
        <f t="shared" ref="T4:T40" si="1">$Y$75</f>
        <v>0.46089162740123235</v>
      </c>
      <c r="U4" s="325">
        <f>V76</f>
        <v>1283</v>
      </c>
      <c r="V4" s="454">
        <f t="shared" ref="V4:V40" si="2">$Y$76</f>
        <v>0.46712577020659668</v>
      </c>
      <c r="W4" s="325">
        <f>V77</f>
        <v>225</v>
      </c>
      <c r="X4" s="452">
        <f t="shared" ref="X4:X40" si="3">$Y$77</f>
        <v>7.198260239217108E-2</v>
      </c>
      <c r="Y4" s="736">
        <f>S4+U4+W4</f>
        <v>2811</v>
      </c>
      <c r="Z4" s="455"/>
      <c r="AA4" s="735">
        <f>Y4+R4</f>
        <v>22997</v>
      </c>
      <c r="AB4" s="365"/>
      <c r="AC4" s="365"/>
      <c r="AD4" s="456"/>
      <c r="AE4" s="457"/>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c r="NY4" s="128"/>
      <c r="NZ4" s="128"/>
      <c r="OA4" s="128"/>
      <c r="OB4" s="128"/>
      <c r="OC4" s="128"/>
      <c r="OD4" s="128"/>
      <c r="OE4" s="128"/>
      <c r="OF4" s="128"/>
      <c r="OG4" s="128"/>
      <c r="OH4" s="128"/>
      <c r="OI4" s="128"/>
      <c r="OJ4" s="128"/>
      <c r="OK4" s="128"/>
      <c r="OL4" s="128"/>
      <c r="OM4" s="128"/>
      <c r="ON4" s="128"/>
      <c r="OO4" s="128"/>
      <c r="OP4" s="128"/>
      <c r="OQ4" s="128"/>
      <c r="OR4" s="128"/>
      <c r="OS4" s="128"/>
      <c r="OT4" s="128"/>
      <c r="OU4" s="128"/>
      <c r="OV4" s="128"/>
      <c r="OW4" s="128"/>
      <c r="OX4" s="128"/>
      <c r="OY4" s="128"/>
      <c r="OZ4" s="128"/>
    </row>
    <row r="5" spans="1:416" s="201" customFormat="1" x14ac:dyDescent="0.2">
      <c r="A5" s="448">
        <v>2015</v>
      </c>
      <c r="B5" s="449">
        <f t="shared" ref="B5:B40" si="4">AA5</f>
        <v>23226.97</v>
      </c>
      <c r="C5" s="679">
        <f>C4</f>
        <v>6300</v>
      </c>
      <c r="D5" s="450">
        <f t="shared" si="0"/>
        <v>0.30900741912098667</v>
      </c>
      <c r="E5" s="344">
        <f t="shared" ref="E5:E25" si="5">G5-C5</f>
        <v>14087.86</v>
      </c>
      <c r="F5" s="450">
        <f t="shared" ref="F5:F40" si="6">E5/G5</f>
        <v>0.69099258087901327</v>
      </c>
      <c r="G5" s="451">
        <f t="shared" ref="G5:G25" si="7">R5</f>
        <v>20387.86</v>
      </c>
      <c r="H5" s="61">
        <f t="shared" ref="H5:H39" si="8">G5*I5</f>
        <v>4444.5534800000005</v>
      </c>
      <c r="I5" s="452">
        <f t="shared" ref="I5:I40" si="9">$V$50</f>
        <v>0.21800000000000003</v>
      </c>
      <c r="J5" s="61">
        <f t="shared" ref="J5:J40" si="10">$G5*K5</f>
        <v>4485.329200000001</v>
      </c>
      <c r="K5" s="452">
        <f t="shared" ref="K5:K40" si="11">$X$50</f>
        <v>0.22000000000000003</v>
      </c>
      <c r="L5" s="426">
        <f t="shared" ref="L5:L40" si="12">$G5*M5</f>
        <v>4363.0020400000003</v>
      </c>
      <c r="M5" s="452">
        <f t="shared" ref="M5:M40" si="13">$Z$50</f>
        <v>0.21400000000000002</v>
      </c>
      <c r="N5" s="61">
        <f t="shared" ref="N5:N40" si="14">$G5*O5</f>
        <v>6116.3580000000002</v>
      </c>
      <c r="O5" s="452">
        <f t="shared" ref="O5:O40" si="15">$AB$50</f>
        <v>0.3</v>
      </c>
      <c r="P5" s="61">
        <f t="shared" ref="P5:P25" si="16">$G5*Q5</f>
        <v>1007.079967204975</v>
      </c>
      <c r="Q5" s="453">
        <f t="shared" ref="Q5:Q40" si="17">$AG$50</f>
        <v>4.9396060557850355E-2</v>
      </c>
      <c r="R5" s="458">
        <f>R4+(R4*$C$46)</f>
        <v>20387.86</v>
      </c>
      <c r="S5" s="324">
        <f>S4+(S4*$C$53)</f>
        <v>1316.03</v>
      </c>
      <c r="T5" s="454">
        <f t="shared" si="1"/>
        <v>0.46089162740123235</v>
      </c>
      <c r="U5" s="458">
        <f>U4+(U4*$C$53)</f>
        <v>1295.83</v>
      </c>
      <c r="V5" s="454">
        <f t="shared" si="2"/>
        <v>0.46712577020659668</v>
      </c>
      <c r="W5" s="458">
        <f>W4+(W4*$C$53)</f>
        <v>227.25</v>
      </c>
      <c r="X5" s="452">
        <f t="shared" si="3"/>
        <v>7.198260239217108E-2</v>
      </c>
      <c r="Y5" s="736">
        <f>S5+U5+W5</f>
        <v>2839.1099999999997</v>
      </c>
      <c r="Z5" s="459"/>
      <c r="AA5" s="735">
        <f>Y5+R5</f>
        <v>23226.97</v>
      </c>
      <c r="AB5" s="460"/>
      <c r="AC5" s="461"/>
      <c r="AD5" s="462"/>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row>
    <row r="6" spans="1:416" s="201" customFormat="1" x14ac:dyDescent="0.2">
      <c r="A6" s="448">
        <v>2016</v>
      </c>
      <c r="B6" s="449">
        <f t="shared" si="4"/>
        <v>23459.239700000002</v>
      </c>
      <c r="C6" s="679">
        <f t="shared" ref="C6:C40" si="18">C5</f>
        <v>6300</v>
      </c>
      <c r="D6" s="450">
        <f t="shared" si="0"/>
        <v>0.30594793972374923</v>
      </c>
      <c r="E6" s="344">
        <f t="shared" si="5"/>
        <v>14291.738600000001</v>
      </c>
      <c r="F6" s="450">
        <f t="shared" si="6"/>
        <v>0.69405206027625077</v>
      </c>
      <c r="G6" s="451">
        <f t="shared" si="7"/>
        <v>20591.738600000001</v>
      </c>
      <c r="H6" s="61">
        <f t="shared" si="8"/>
        <v>4488.9990148000006</v>
      </c>
      <c r="I6" s="452">
        <f t="shared" si="9"/>
        <v>0.21800000000000003</v>
      </c>
      <c r="J6" s="61">
        <f t="shared" si="10"/>
        <v>4530.1824920000008</v>
      </c>
      <c r="K6" s="452">
        <f t="shared" si="11"/>
        <v>0.22000000000000003</v>
      </c>
      <c r="L6" s="426">
        <f t="shared" si="12"/>
        <v>4406.6320604000002</v>
      </c>
      <c r="M6" s="452">
        <f t="shared" si="13"/>
        <v>0.21400000000000002</v>
      </c>
      <c r="N6" s="61">
        <f t="shared" si="14"/>
        <v>6177.5215799999996</v>
      </c>
      <c r="O6" s="452">
        <f t="shared" si="15"/>
        <v>0.3</v>
      </c>
      <c r="P6" s="61">
        <f t="shared" si="16"/>
        <v>1017.1507668770247</v>
      </c>
      <c r="Q6" s="453">
        <f t="shared" si="17"/>
        <v>4.9396060557850355E-2</v>
      </c>
      <c r="R6" s="458">
        <f t="shared" ref="R6:R25" si="19">R5+(R5*$C$46)</f>
        <v>20591.738600000001</v>
      </c>
      <c r="S6" s="324">
        <f t="shared" ref="S6:S40" si="20">S5+(S5*$C$53)</f>
        <v>1329.1903</v>
      </c>
      <c r="T6" s="454">
        <f t="shared" si="1"/>
        <v>0.46089162740123235</v>
      </c>
      <c r="U6" s="458">
        <f t="shared" ref="U6:U40" si="21">U5+(U5*$C$53)</f>
        <v>1308.7882999999999</v>
      </c>
      <c r="V6" s="454">
        <f t="shared" si="2"/>
        <v>0.46712577020659668</v>
      </c>
      <c r="W6" s="458">
        <f t="shared" ref="W6:W40" si="22">W5+(W5*$C$53)</f>
        <v>229.52250000000001</v>
      </c>
      <c r="X6" s="452">
        <f t="shared" si="3"/>
        <v>7.198260239217108E-2</v>
      </c>
      <c r="Y6" s="736">
        <f t="shared" ref="Y6:Y40" si="23">S6+U6+W6</f>
        <v>2867.5011</v>
      </c>
      <c r="Z6" s="459"/>
      <c r="AA6" s="735">
        <f t="shared" ref="AA6:AA39" si="24">Y6+R6</f>
        <v>23459.239700000002</v>
      </c>
      <c r="AB6" s="460"/>
      <c r="AC6" s="463"/>
      <c r="AD6" s="462"/>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row>
    <row r="7" spans="1:416" s="201" customFormat="1" x14ac:dyDescent="0.2">
      <c r="A7" s="448">
        <v>2017</v>
      </c>
      <c r="B7" s="449">
        <f t="shared" si="4"/>
        <v>23693.832097000002</v>
      </c>
      <c r="C7" s="679">
        <f t="shared" si="18"/>
        <v>6300</v>
      </c>
      <c r="D7" s="450">
        <f t="shared" si="0"/>
        <v>0.30291875220173187</v>
      </c>
      <c r="E7" s="344">
        <f t="shared" si="5"/>
        <v>14497.655986000002</v>
      </c>
      <c r="F7" s="450">
        <f t="shared" si="6"/>
        <v>0.69708124779826808</v>
      </c>
      <c r="G7" s="451">
        <f t="shared" si="7"/>
        <v>20797.655986000002</v>
      </c>
      <c r="H7" s="61">
        <f t="shared" si="8"/>
        <v>4533.8890049480005</v>
      </c>
      <c r="I7" s="452">
        <f t="shared" si="9"/>
        <v>0.21800000000000003</v>
      </c>
      <c r="J7" s="61">
        <f t="shared" si="10"/>
        <v>4575.4843169200012</v>
      </c>
      <c r="K7" s="452">
        <f t="shared" si="11"/>
        <v>0.22000000000000003</v>
      </c>
      <c r="L7" s="426">
        <f t="shared" si="12"/>
        <v>4450.698381004001</v>
      </c>
      <c r="M7" s="452">
        <f t="shared" si="13"/>
        <v>0.21400000000000002</v>
      </c>
      <c r="N7" s="61">
        <f t="shared" si="14"/>
        <v>6239.2967957999999</v>
      </c>
      <c r="O7" s="452">
        <f t="shared" si="15"/>
        <v>0.3</v>
      </c>
      <c r="P7" s="61">
        <f t="shared" si="16"/>
        <v>1027.3222745457949</v>
      </c>
      <c r="Q7" s="453">
        <f t="shared" si="17"/>
        <v>4.9396060557850355E-2</v>
      </c>
      <c r="R7" s="458">
        <f t="shared" si="19"/>
        <v>20797.655986000002</v>
      </c>
      <c r="S7" s="324">
        <f t="shared" si="20"/>
        <v>1342.482203</v>
      </c>
      <c r="T7" s="454">
        <f t="shared" si="1"/>
        <v>0.46089162740123235</v>
      </c>
      <c r="U7" s="458">
        <f t="shared" si="21"/>
        <v>1321.8761829999999</v>
      </c>
      <c r="V7" s="454">
        <f t="shared" si="2"/>
        <v>0.46712577020659668</v>
      </c>
      <c r="W7" s="458">
        <f t="shared" si="22"/>
        <v>231.817725</v>
      </c>
      <c r="X7" s="452">
        <f t="shared" si="3"/>
        <v>7.198260239217108E-2</v>
      </c>
      <c r="Y7" s="736">
        <f t="shared" si="23"/>
        <v>2896.1761109999998</v>
      </c>
      <c r="Z7" s="459"/>
      <c r="AA7" s="735">
        <f t="shared" si="24"/>
        <v>23693.832097000002</v>
      </c>
      <c r="AB7" s="460"/>
      <c r="AC7" s="463"/>
      <c r="AD7" s="462"/>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row>
    <row r="8" spans="1:416" s="201" customFormat="1" x14ac:dyDescent="0.2">
      <c r="A8" s="448">
        <v>2018</v>
      </c>
      <c r="B8" s="449">
        <f t="shared" si="4"/>
        <v>23930.770417970001</v>
      </c>
      <c r="C8" s="679">
        <f>C7+1900</f>
        <v>8200</v>
      </c>
      <c r="D8" s="450">
        <f t="shared" si="0"/>
        <v>0.39037148641430164</v>
      </c>
      <c r="E8" s="344">
        <f t="shared" si="5"/>
        <v>12805.63254586</v>
      </c>
      <c r="F8" s="450">
        <f t="shared" si="6"/>
        <v>0.60962851358569836</v>
      </c>
      <c r="G8" s="451">
        <f t="shared" si="7"/>
        <v>21005.63254586</v>
      </c>
      <c r="H8" s="61">
        <f t="shared" si="8"/>
        <v>4579.2278949974807</v>
      </c>
      <c r="I8" s="452">
        <f t="shared" si="9"/>
        <v>0.21800000000000003</v>
      </c>
      <c r="J8" s="61">
        <f t="shared" si="10"/>
        <v>4621.2391600892006</v>
      </c>
      <c r="K8" s="452">
        <f t="shared" si="11"/>
        <v>0.22000000000000003</v>
      </c>
      <c r="L8" s="426">
        <f t="shared" si="12"/>
        <v>4495.2053648140409</v>
      </c>
      <c r="M8" s="452">
        <f t="shared" si="13"/>
        <v>0.21400000000000002</v>
      </c>
      <c r="N8" s="61">
        <f t="shared" si="14"/>
        <v>6301.6897637579996</v>
      </c>
      <c r="O8" s="452">
        <f t="shared" si="15"/>
        <v>0.3</v>
      </c>
      <c r="P8" s="61">
        <f t="shared" si="16"/>
        <v>1037.595497291253</v>
      </c>
      <c r="Q8" s="453">
        <f t="shared" si="17"/>
        <v>4.9396060557850355E-2</v>
      </c>
      <c r="R8" s="458">
        <f t="shared" si="19"/>
        <v>21005.63254586</v>
      </c>
      <c r="S8" s="324">
        <f t="shared" si="20"/>
        <v>1355.9070250300001</v>
      </c>
      <c r="T8" s="454">
        <f t="shared" si="1"/>
        <v>0.46089162740123235</v>
      </c>
      <c r="U8" s="458">
        <f t="shared" si="21"/>
        <v>1335.0949448299998</v>
      </c>
      <c r="V8" s="454">
        <f t="shared" si="2"/>
        <v>0.46712577020659668</v>
      </c>
      <c r="W8" s="458">
        <f t="shared" si="22"/>
        <v>234.13590224999999</v>
      </c>
      <c r="X8" s="452">
        <f t="shared" si="3"/>
        <v>7.198260239217108E-2</v>
      </c>
      <c r="Y8" s="736">
        <f t="shared" si="23"/>
        <v>2925.13787211</v>
      </c>
      <c r="Z8" s="459"/>
      <c r="AA8" s="735">
        <f t="shared" si="24"/>
        <v>23930.770417970001</v>
      </c>
      <c r="AB8" s="460"/>
      <c r="AC8" s="463"/>
      <c r="AD8" s="462"/>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row>
    <row r="9" spans="1:416" s="201" customFormat="1" x14ac:dyDescent="0.2">
      <c r="A9" s="448">
        <v>2019</v>
      </c>
      <c r="B9" s="449">
        <f t="shared" si="4"/>
        <v>24170.078122149702</v>
      </c>
      <c r="C9" s="679">
        <f t="shared" si="18"/>
        <v>8200</v>
      </c>
      <c r="D9" s="450">
        <f t="shared" si="0"/>
        <v>0.38650642219237785</v>
      </c>
      <c r="E9" s="344">
        <f t="shared" si="5"/>
        <v>13015.688871318602</v>
      </c>
      <c r="F9" s="450">
        <f t="shared" si="6"/>
        <v>0.61349357780762215</v>
      </c>
      <c r="G9" s="451">
        <f t="shared" si="7"/>
        <v>21215.688871318602</v>
      </c>
      <c r="H9" s="61">
        <f t="shared" si="8"/>
        <v>4625.020173947456</v>
      </c>
      <c r="I9" s="452">
        <f t="shared" si="9"/>
        <v>0.21800000000000003</v>
      </c>
      <c r="J9" s="61">
        <f t="shared" si="10"/>
        <v>4667.4515516900929</v>
      </c>
      <c r="K9" s="452">
        <f t="shared" si="11"/>
        <v>0.22000000000000003</v>
      </c>
      <c r="L9" s="426">
        <f t="shared" si="12"/>
        <v>4540.1574184621813</v>
      </c>
      <c r="M9" s="452">
        <f t="shared" si="13"/>
        <v>0.21400000000000002</v>
      </c>
      <c r="N9" s="61">
        <f t="shared" si="14"/>
        <v>6364.7066613955803</v>
      </c>
      <c r="O9" s="452">
        <f t="shared" si="15"/>
        <v>0.3</v>
      </c>
      <c r="P9" s="61">
        <f t="shared" si="16"/>
        <v>1047.9714522641655</v>
      </c>
      <c r="Q9" s="453">
        <f t="shared" si="17"/>
        <v>4.9396060557850355E-2</v>
      </c>
      <c r="R9" s="458">
        <f t="shared" si="19"/>
        <v>21215.688871318602</v>
      </c>
      <c r="S9" s="324">
        <f t="shared" si="20"/>
        <v>1369.4660952803001</v>
      </c>
      <c r="T9" s="454">
        <f t="shared" si="1"/>
        <v>0.46089162740123235</v>
      </c>
      <c r="U9" s="458">
        <f t="shared" si="21"/>
        <v>1348.4458942782999</v>
      </c>
      <c r="V9" s="454">
        <f t="shared" si="2"/>
        <v>0.46712577020659668</v>
      </c>
      <c r="W9" s="458">
        <f t="shared" si="22"/>
        <v>236.47726127249999</v>
      </c>
      <c r="X9" s="452">
        <f t="shared" si="3"/>
        <v>7.198260239217108E-2</v>
      </c>
      <c r="Y9" s="736">
        <f t="shared" si="23"/>
        <v>2954.3892508311001</v>
      </c>
      <c r="Z9" s="459"/>
      <c r="AA9" s="735">
        <f t="shared" si="24"/>
        <v>24170.078122149702</v>
      </c>
      <c r="AB9" s="460"/>
      <c r="AC9" s="463"/>
      <c r="AD9" s="462"/>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row>
    <row r="10" spans="1:416" s="201" customFormat="1" x14ac:dyDescent="0.2">
      <c r="A10" s="448">
        <v>2020</v>
      </c>
      <c r="B10" s="449">
        <f t="shared" si="4"/>
        <v>24411.7789033712</v>
      </c>
      <c r="C10" s="679">
        <f t="shared" si="18"/>
        <v>8200</v>
      </c>
      <c r="D10" s="450">
        <f t="shared" si="0"/>
        <v>0.38267962593304738</v>
      </c>
      <c r="E10" s="344">
        <f t="shared" si="5"/>
        <v>13227.845760031789</v>
      </c>
      <c r="F10" s="450">
        <f t="shared" si="6"/>
        <v>0.61732037406695262</v>
      </c>
      <c r="G10" s="451">
        <f t="shared" si="7"/>
        <v>21427.845760031789</v>
      </c>
      <c r="H10" s="61">
        <f t="shared" si="8"/>
        <v>4671.2703756869305</v>
      </c>
      <c r="I10" s="452">
        <f t="shared" si="9"/>
        <v>0.21800000000000003</v>
      </c>
      <c r="J10" s="61">
        <f t="shared" si="10"/>
        <v>4714.1260672069939</v>
      </c>
      <c r="K10" s="452">
        <f t="shared" si="11"/>
        <v>0.22000000000000003</v>
      </c>
      <c r="L10" s="426">
        <f t="shared" si="12"/>
        <v>4585.5589926468037</v>
      </c>
      <c r="M10" s="452">
        <f t="shared" si="13"/>
        <v>0.21400000000000002</v>
      </c>
      <c r="N10" s="61">
        <f t="shared" si="14"/>
        <v>6428.3537280095361</v>
      </c>
      <c r="O10" s="452">
        <f t="shared" si="15"/>
        <v>0.3</v>
      </c>
      <c r="P10" s="61">
        <f t="shared" si="16"/>
        <v>1058.4511667868071</v>
      </c>
      <c r="Q10" s="453">
        <f t="shared" si="17"/>
        <v>4.9396060557850355E-2</v>
      </c>
      <c r="R10" s="458">
        <f t="shared" si="19"/>
        <v>21427.845760031789</v>
      </c>
      <c r="S10" s="324">
        <f t="shared" si="20"/>
        <v>1383.160756233103</v>
      </c>
      <c r="T10" s="454">
        <f t="shared" si="1"/>
        <v>0.46089162740123235</v>
      </c>
      <c r="U10" s="458">
        <f t="shared" si="21"/>
        <v>1361.9303532210829</v>
      </c>
      <c r="V10" s="454">
        <f t="shared" si="2"/>
        <v>0.46712577020659668</v>
      </c>
      <c r="W10" s="458">
        <f t="shared" si="22"/>
        <v>238.84203388522499</v>
      </c>
      <c r="X10" s="452">
        <f t="shared" si="3"/>
        <v>7.198260239217108E-2</v>
      </c>
      <c r="Y10" s="736">
        <f t="shared" si="23"/>
        <v>2983.9331433394113</v>
      </c>
      <c r="Z10" s="464"/>
      <c r="AA10" s="735">
        <f t="shared" si="24"/>
        <v>24411.7789033712</v>
      </c>
      <c r="AB10" s="460"/>
      <c r="AC10" s="463"/>
      <c r="AD10" s="462"/>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row>
    <row r="11" spans="1:416" s="201" customFormat="1" x14ac:dyDescent="0.2">
      <c r="A11" s="448">
        <v>2021</v>
      </c>
      <c r="B11" s="449">
        <f>AA11</f>
        <v>24655.896692404913</v>
      </c>
      <c r="C11" s="679">
        <f t="shared" si="18"/>
        <v>8200</v>
      </c>
      <c r="D11" s="450">
        <f t="shared" si="0"/>
        <v>0.37889071874559144</v>
      </c>
      <c r="E11" s="344">
        <f t="shared" si="5"/>
        <v>13442.124217632107</v>
      </c>
      <c r="F11" s="450">
        <f t="shared" si="6"/>
        <v>0.62110928125440856</v>
      </c>
      <c r="G11" s="451">
        <f t="shared" si="7"/>
        <v>21642.124217632107</v>
      </c>
      <c r="H11" s="61">
        <f t="shared" si="8"/>
        <v>4717.9830794437994</v>
      </c>
      <c r="I11" s="452">
        <f t="shared" si="9"/>
        <v>0.21800000000000003</v>
      </c>
      <c r="J11" s="61">
        <f t="shared" si="10"/>
        <v>4761.2673278790644</v>
      </c>
      <c r="K11" s="452">
        <f t="shared" si="11"/>
        <v>0.22000000000000003</v>
      </c>
      <c r="L11" s="426">
        <f t="shared" si="12"/>
        <v>4631.4145825732712</v>
      </c>
      <c r="M11" s="452">
        <f t="shared" si="13"/>
        <v>0.21400000000000002</v>
      </c>
      <c r="N11" s="61">
        <f t="shared" si="14"/>
        <v>6492.6372652896316</v>
      </c>
      <c r="O11" s="452">
        <f t="shared" si="15"/>
        <v>0.3</v>
      </c>
      <c r="P11" s="61">
        <f t="shared" si="16"/>
        <v>1069.0356784546752</v>
      </c>
      <c r="Q11" s="453">
        <f t="shared" si="17"/>
        <v>4.9396060557850355E-2</v>
      </c>
      <c r="R11" s="458">
        <f t="shared" si="19"/>
        <v>21642.124217632107</v>
      </c>
      <c r="S11" s="324">
        <f t="shared" si="20"/>
        <v>1396.9923637954341</v>
      </c>
      <c r="T11" s="454">
        <f t="shared" si="1"/>
        <v>0.46089162740123235</v>
      </c>
      <c r="U11" s="458">
        <f t="shared" si="21"/>
        <v>1375.5496567532937</v>
      </c>
      <c r="V11" s="454">
        <f t="shared" si="2"/>
        <v>0.46712577020659668</v>
      </c>
      <c r="W11" s="458">
        <f t="shared" si="22"/>
        <v>241.23045422407725</v>
      </c>
      <c r="X11" s="452">
        <f t="shared" si="3"/>
        <v>7.198260239217108E-2</v>
      </c>
      <c r="Y11" s="736">
        <f t="shared" si="23"/>
        <v>3013.7724747728053</v>
      </c>
      <c r="Z11" s="459"/>
      <c r="AA11" s="735">
        <f t="shared" si="24"/>
        <v>24655.896692404913</v>
      </c>
      <c r="AB11" s="460"/>
      <c r="AC11" s="463"/>
      <c r="AD11" s="462"/>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row>
    <row r="12" spans="1:416" s="201" customFormat="1" x14ac:dyDescent="0.2">
      <c r="A12" s="448">
        <v>2022</v>
      </c>
      <c r="B12" s="449">
        <f t="shared" si="4"/>
        <v>24902.45565932896</v>
      </c>
      <c r="C12" s="679">
        <f t="shared" si="18"/>
        <v>8200</v>
      </c>
      <c r="D12" s="450">
        <f t="shared" si="0"/>
        <v>0.37513932549068457</v>
      </c>
      <c r="E12" s="344">
        <f t="shared" si="5"/>
        <v>13658.545459808429</v>
      </c>
      <c r="F12" s="450">
        <f t="shared" si="6"/>
        <v>0.62486067450931537</v>
      </c>
      <c r="G12" s="451">
        <f t="shared" si="7"/>
        <v>21858.545459808429</v>
      </c>
      <c r="H12" s="61">
        <f t="shared" si="8"/>
        <v>4765.1629102382385</v>
      </c>
      <c r="I12" s="452">
        <f t="shared" si="9"/>
        <v>0.21800000000000003</v>
      </c>
      <c r="J12" s="61">
        <f t="shared" si="10"/>
        <v>4808.8800011578551</v>
      </c>
      <c r="K12" s="452">
        <f t="shared" si="11"/>
        <v>0.22000000000000003</v>
      </c>
      <c r="L12" s="426">
        <f t="shared" si="12"/>
        <v>4677.7287283990045</v>
      </c>
      <c r="M12" s="452">
        <f t="shared" si="13"/>
        <v>0.21400000000000002</v>
      </c>
      <c r="N12" s="61">
        <f t="shared" si="14"/>
        <v>6557.5636379425287</v>
      </c>
      <c r="O12" s="452">
        <f t="shared" si="15"/>
        <v>0.3</v>
      </c>
      <c r="P12" s="61">
        <f t="shared" si="16"/>
        <v>1079.726035239222</v>
      </c>
      <c r="Q12" s="453">
        <f t="shared" si="17"/>
        <v>4.9396060557850355E-2</v>
      </c>
      <c r="R12" s="458">
        <f t="shared" si="19"/>
        <v>21858.545459808429</v>
      </c>
      <c r="S12" s="324">
        <f t="shared" si="20"/>
        <v>1410.9622874333884</v>
      </c>
      <c r="T12" s="454">
        <f t="shared" si="1"/>
        <v>0.46089162740123235</v>
      </c>
      <c r="U12" s="458">
        <f t="shared" si="21"/>
        <v>1389.3051533208265</v>
      </c>
      <c r="V12" s="454">
        <f t="shared" si="2"/>
        <v>0.46712577020659668</v>
      </c>
      <c r="W12" s="458">
        <f t="shared" si="22"/>
        <v>243.64275876631802</v>
      </c>
      <c r="X12" s="452">
        <f t="shared" si="3"/>
        <v>7.198260239217108E-2</v>
      </c>
      <c r="Y12" s="736">
        <f t="shared" si="23"/>
        <v>3043.9101995205328</v>
      </c>
      <c r="Z12" s="459"/>
      <c r="AA12" s="735">
        <f t="shared" si="24"/>
        <v>24902.45565932896</v>
      </c>
      <c r="AB12" s="460"/>
      <c r="AC12" s="463"/>
      <c r="AD12" s="462"/>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row>
    <row r="13" spans="1:416" s="201" customFormat="1" x14ac:dyDescent="0.2">
      <c r="A13" s="448">
        <v>2023</v>
      </c>
      <c r="B13" s="449">
        <f t="shared" si="4"/>
        <v>25151.480215922253</v>
      </c>
      <c r="C13" s="679">
        <f t="shared" si="18"/>
        <v>8200</v>
      </c>
      <c r="D13" s="450">
        <f t="shared" si="0"/>
        <v>0.37142507474325209</v>
      </c>
      <c r="E13" s="344">
        <f t="shared" si="5"/>
        <v>13877.130914406513</v>
      </c>
      <c r="F13" s="450">
        <f t="shared" si="6"/>
        <v>0.62857492525674796</v>
      </c>
      <c r="G13" s="451">
        <f t="shared" si="7"/>
        <v>22077.130914406513</v>
      </c>
      <c r="H13" s="61">
        <f t="shared" si="8"/>
        <v>4812.8145393406203</v>
      </c>
      <c r="I13" s="452">
        <f t="shared" si="9"/>
        <v>0.21800000000000003</v>
      </c>
      <c r="J13" s="61">
        <f t="shared" si="10"/>
        <v>4856.9688011694334</v>
      </c>
      <c r="K13" s="452">
        <f t="shared" si="11"/>
        <v>0.22000000000000003</v>
      </c>
      <c r="L13" s="426">
        <f t="shared" si="12"/>
        <v>4724.5060156829941</v>
      </c>
      <c r="M13" s="452">
        <f t="shared" si="13"/>
        <v>0.21400000000000002</v>
      </c>
      <c r="N13" s="61">
        <f t="shared" si="14"/>
        <v>6623.139274321954</v>
      </c>
      <c r="O13" s="452">
        <f t="shared" si="15"/>
        <v>0.3</v>
      </c>
      <c r="P13" s="61">
        <f t="shared" si="16"/>
        <v>1090.5232955916142</v>
      </c>
      <c r="Q13" s="453">
        <f t="shared" si="17"/>
        <v>4.9396060557850355E-2</v>
      </c>
      <c r="R13" s="458">
        <f t="shared" si="19"/>
        <v>22077.130914406513</v>
      </c>
      <c r="S13" s="324">
        <f t="shared" si="20"/>
        <v>1425.0719103077222</v>
      </c>
      <c r="T13" s="454">
        <f t="shared" si="1"/>
        <v>0.46089162740123235</v>
      </c>
      <c r="U13" s="458">
        <f t="shared" si="21"/>
        <v>1403.1982048540349</v>
      </c>
      <c r="V13" s="454">
        <f t="shared" si="2"/>
        <v>0.46712577020659668</v>
      </c>
      <c r="W13" s="458">
        <f t="shared" si="22"/>
        <v>246.07918635398121</v>
      </c>
      <c r="X13" s="452">
        <f t="shared" si="3"/>
        <v>7.198260239217108E-2</v>
      </c>
      <c r="Y13" s="736">
        <f t="shared" si="23"/>
        <v>3074.3493015157383</v>
      </c>
      <c r="Z13" s="459"/>
      <c r="AA13" s="735">
        <f t="shared" si="24"/>
        <v>25151.480215922253</v>
      </c>
      <c r="AB13" s="460"/>
      <c r="AC13" s="463"/>
      <c r="AD13" s="462"/>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row>
    <row r="14" spans="1:416" s="201" customFormat="1" x14ac:dyDescent="0.2">
      <c r="A14" s="448">
        <v>2024</v>
      </c>
      <c r="B14" s="449">
        <f t="shared" si="4"/>
        <v>25402.99501808147</v>
      </c>
      <c r="C14" s="679">
        <f t="shared" si="18"/>
        <v>8200</v>
      </c>
      <c r="D14" s="450">
        <f t="shared" si="0"/>
        <v>0.36774759875569513</v>
      </c>
      <c r="E14" s="344">
        <f t="shared" si="5"/>
        <v>14097.902223550576</v>
      </c>
      <c r="F14" s="450">
        <f t="shared" si="6"/>
        <v>0.63225240124430482</v>
      </c>
      <c r="G14" s="451">
        <f t="shared" si="7"/>
        <v>22297.902223550576</v>
      </c>
      <c r="H14" s="61">
        <f t="shared" si="8"/>
        <v>4860.9426847340264</v>
      </c>
      <c r="I14" s="452">
        <f t="shared" si="9"/>
        <v>0.21800000000000003</v>
      </c>
      <c r="J14" s="61">
        <f t="shared" si="10"/>
        <v>4905.5384891811273</v>
      </c>
      <c r="K14" s="452">
        <f t="shared" si="11"/>
        <v>0.22000000000000003</v>
      </c>
      <c r="L14" s="426">
        <f t="shared" si="12"/>
        <v>4771.7510758398239</v>
      </c>
      <c r="M14" s="452">
        <f t="shared" si="13"/>
        <v>0.21400000000000002</v>
      </c>
      <c r="N14" s="61">
        <f t="shared" si="14"/>
        <v>6689.3706670651727</v>
      </c>
      <c r="O14" s="452">
        <f t="shared" si="15"/>
        <v>0.3</v>
      </c>
      <c r="P14" s="61">
        <f t="shared" si="16"/>
        <v>1101.4285285475303</v>
      </c>
      <c r="Q14" s="453">
        <f t="shared" si="17"/>
        <v>4.9396060557850355E-2</v>
      </c>
      <c r="R14" s="458">
        <f t="shared" si="19"/>
        <v>22297.902223550576</v>
      </c>
      <c r="S14" s="324">
        <f t="shared" si="20"/>
        <v>1439.3226294107994</v>
      </c>
      <c r="T14" s="454">
        <f t="shared" si="1"/>
        <v>0.46089162740123235</v>
      </c>
      <c r="U14" s="458">
        <f t="shared" si="21"/>
        <v>1417.2301869025753</v>
      </c>
      <c r="V14" s="454">
        <f t="shared" si="2"/>
        <v>0.46712577020659668</v>
      </c>
      <c r="W14" s="458">
        <f t="shared" si="22"/>
        <v>248.53997821752102</v>
      </c>
      <c r="X14" s="452">
        <f t="shared" si="3"/>
        <v>7.198260239217108E-2</v>
      </c>
      <c r="Y14" s="736">
        <f t="shared" si="23"/>
        <v>3105.0927945308958</v>
      </c>
      <c r="Z14" s="459"/>
      <c r="AA14" s="735">
        <f t="shared" si="24"/>
        <v>25402.99501808147</v>
      </c>
      <c r="AB14" s="460"/>
      <c r="AC14" s="463"/>
      <c r="AD14" s="462"/>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row>
    <row r="15" spans="1:416" s="201" customFormat="1" x14ac:dyDescent="0.2">
      <c r="A15" s="448">
        <v>2025</v>
      </c>
      <c r="B15" s="449">
        <f t="shared" si="4"/>
        <v>25657.024968262285</v>
      </c>
      <c r="C15" s="679">
        <f t="shared" si="18"/>
        <v>8200</v>
      </c>
      <c r="D15" s="450">
        <f t="shared" si="0"/>
        <v>0.36410653342148036</v>
      </c>
      <c r="E15" s="344">
        <f t="shared" si="5"/>
        <v>14320.88124578608</v>
      </c>
      <c r="F15" s="450">
        <f t="shared" si="6"/>
        <v>0.63589346657851964</v>
      </c>
      <c r="G15" s="451">
        <f t="shared" si="7"/>
        <v>22520.88124578608</v>
      </c>
      <c r="H15" s="61">
        <f t="shared" si="8"/>
        <v>4909.5521115813663</v>
      </c>
      <c r="I15" s="452">
        <f t="shared" si="9"/>
        <v>0.21800000000000003</v>
      </c>
      <c r="J15" s="61">
        <f t="shared" si="10"/>
        <v>4954.593874072938</v>
      </c>
      <c r="K15" s="452">
        <f t="shared" si="11"/>
        <v>0.22000000000000003</v>
      </c>
      <c r="L15" s="426">
        <f t="shared" si="12"/>
        <v>4819.4685865982219</v>
      </c>
      <c r="M15" s="452">
        <f t="shared" si="13"/>
        <v>0.21400000000000002</v>
      </c>
      <c r="N15" s="61">
        <f t="shared" si="14"/>
        <v>6756.2643737358239</v>
      </c>
      <c r="O15" s="452">
        <f t="shared" si="15"/>
        <v>0.3</v>
      </c>
      <c r="P15" s="61">
        <f t="shared" si="16"/>
        <v>1112.4428138330056</v>
      </c>
      <c r="Q15" s="453">
        <f t="shared" si="17"/>
        <v>4.9396060557850355E-2</v>
      </c>
      <c r="R15" s="458">
        <f t="shared" si="19"/>
        <v>22520.88124578608</v>
      </c>
      <c r="S15" s="324">
        <f t="shared" si="20"/>
        <v>1453.7158557049074</v>
      </c>
      <c r="T15" s="454">
        <f t="shared" si="1"/>
        <v>0.46089162740123235</v>
      </c>
      <c r="U15" s="458">
        <f t="shared" si="21"/>
        <v>1431.4024887716009</v>
      </c>
      <c r="V15" s="454">
        <f t="shared" si="2"/>
        <v>0.46712577020659668</v>
      </c>
      <c r="W15" s="458">
        <f t="shared" si="22"/>
        <v>251.02537799969625</v>
      </c>
      <c r="X15" s="452">
        <f t="shared" si="3"/>
        <v>7.198260239217108E-2</v>
      </c>
      <c r="Y15" s="736">
        <f t="shared" si="23"/>
        <v>3136.1437224762044</v>
      </c>
      <c r="Z15" s="459"/>
      <c r="AA15" s="735">
        <f t="shared" si="24"/>
        <v>25657.024968262285</v>
      </c>
      <c r="AB15" s="460"/>
      <c r="AC15" s="463"/>
      <c r="AD15" s="462"/>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row>
    <row r="16" spans="1:416" s="201" customFormat="1" x14ac:dyDescent="0.2">
      <c r="A16" s="448">
        <v>2026</v>
      </c>
      <c r="B16" s="449">
        <f t="shared" si="4"/>
        <v>25913.595217944909</v>
      </c>
      <c r="C16" s="679">
        <f t="shared" si="18"/>
        <v>8200</v>
      </c>
      <c r="D16" s="450">
        <f t="shared" si="0"/>
        <v>0.36050151823908944</v>
      </c>
      <c r="E16" s="344">
        <f t="shared" si="5"/>
        <v>14546.090058243943</v>
      </c>
      <c r="F16" s="450">
        <f t="shared" si="6"/>
        <v>0.63949848176091051</v>
      </c>
      <c r="G16" s="451">
        <f t="shared" si="7"/>
        <v>22746.090058243943</v>
      </c>
      <c r="H16" s="61">
        <f t="shared" si="8"/>
        <v>4958.6476326971797</v>
      </c>
      <c r="I16" s="452">
        <f t="shared" si="9"/>
        <v>0.21800000000000003</v>
      </c>
      <c r="J16" s="61">
        <f t="shared" si="10"/>
        <v>5004.139812813668</v>
      </c>
      <c r="K16" s="452">
        <f t="shared" si="11"/>
        <v>0.22000000000000003</v>
      </c>
      <c r="L16" s="426">
        <f t="shared" si="12"/>
        <v>4867.6632724642041</v>
      </c>
      <c r="M16" s="452">
        <f t="shared" si="13"/>
        <v>0.21400000000000002</v>
      </c>
      <c r="N16" s="61">
        <f t="shared" si="14"/>
        <v>6823.8270174731824</v>
      </c>
      <c r="O16" s="452">
        <f t="shared" si="15"/>
        <v>0.3</v>
      </c>
      <c r="P16" s="61">
        <f t="shared" si="16"/>
        <v>1123.5672419713358</v>
      </c>
      <c r="Q16" s="453">
        <f t="shared" si="17"/>
        <v>4.9396060557850355E-2</v>
      </c>
      <c r="R16" s="458">
        <f t="shared" si="19"/>
        <v>22746.090058243943</v>
      </c>
      <c r="S16" s="324">
        <f t="shared" si="20"/>
        <v>1468.2530142619564</v>
      </c>
      <c r="T16" s="454">
        <f t="shared" si="1"/>
        <v>0.46089162740123235</v>
      </c>
      <c r="U16" s="458">
        <f t="shared" si="21"/>
        <v>1445.7165136593169</v>
      </c>
      <c r="V16" s="454">
        <f t="shared" si="2"/>
        <v>0.46712577020659668</v>
      </c>
      <c r="W16" s="458">
        <f t="shared" si="22"/>
        <v>253.5356317796932</v>
      </c>
      <c r="X16" s="452">
        <f t="shared" si="3"/>
        <v>7.198260239217108E-2</v>
      </c>
      <c r="Y16" s="736">
        <f t="shared" si="23"/>
        <v>3167.5051597009665</v>
      </c>
      <c r="Z16" s="459"/>
      <c r="AA16" s="735">
        <f t="shared" si="24"/>
        <v>25913.595217944909</v>
      </c>
      <c r="AB16" s="460"/>
      <c r="AC16" s="463"/>
      <c r="AD16" s="462"/>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row>
    <row r="17" spans="1:416" s="201" customFormat="1" x14ac:dyDescent="0.2">
      <c r="A17" s="448">
        <v>2027</v>
      </c>
      <c r="B17" s="449">
        <f t="shared" si="4"/>
        <v>26172.731170124356</v>
      </c>
      <c r="C17" s="679">
        <f t="shared" si="18"/>
        <v>8200</v>
      </c>
      <c r="D17" s="450">
        <f t="shared" si="0"/>
        <v>0.35693219627632622</v>
      </c>
      <c r="E17" s="344">
        <f t="shared" si="5"/>
        <v>14773.550958826381</v>
      </c>
      <c r="F17" s="450">
        <f t="shared" si="6"/>
        <v>0.64306780372367378</v>
      </c>
      <c r="G17" s="451">
        <f t="shared" si="7"/>
        <v>22973.550958826381</v>
      </c>
      <c r="H17" s="61">
        <f t="shared" si="8"/>
        <v>5008.2341090241516</v>
      </c>
      <c r="I17" s="452">
        <f t="shared" si="9"/>
        <v>0.21800000000000003</v>
      </c>
      <c r="J17" s="61">
        <f t="shared" si="10"/>
        <v>5054.1812109418042</v>
      </c>
      <c r="K17" s="452">
        <f t="shared" si="11"/>
        <v>0.22000000000000003</v>
      </c>
      <c r="L17" s="426">
        <f t="shared" si="12"/>
        <v>4916.3399051888464</v>
      </c>
      <c r="M17" s="452">
        <f t="shared" si="13"/>
        <v>0.21400000000000002</v>
      </c>
      <c r="N17" s="61">
        <f t="shared" si="14"/>
        <v>6892.0652876479144</v>
      </c>
      <c r="O17" s="452">
        <f t="shared" si="15"/>
        <v>0.3</v>
      </c>
      <c r="P17" s="61">
        <f t="shared" si="16"/>
        <v>1134.8029143910489</v>
      </c>
      <c r="Q17" s="453">
        <f t="shared" si="17"/>
        <v>4.9396060557850355E-2</v>
      </c>
      <c r="R17" s="458">
        <f t="shared" si="19"/>
        <v>22973.550958826381</v>
      </c>
      <c r="S17" s="324">
        <f t="shared" si="20"/>
        <v>1482.9355444045759</v>
      </c>
      <c r="T17" s="454">
        <f t="shared" si="1"/>
        <v>0.46089162740123235</v>
      </c>
      <c r="U17" s="458">
        <f t="shared" si="21"/>
        <v>1460.1736787959101</v>
      </c>
      <c r="V17" s="454">
        <f t="shared" si="2"/>
        <v>0.46712577020659668</v>
      </c>
      <c r="W17" s="458">
        <f t="shared" si="22"/>
        <v>256.07098809749016</v>
      </c>
      <c r="X17" s="452">
        <f t="shared" si="3"/>
        <v>7.198260239217108E-2</v>
      </c>
      <c r="Y17" s="736">
        <f t="shared" si="23"/>
        <v>3199.1802112979758</v>
      </c>
      <c r="Z17" s="459"/>
      <c r="AA17" s="735">
        <f t="shared" si="24"/>
        <v>26172.731170124356</v>
      </c>
      <c r="AB17" s="460"/>
      <c r="AC17" s="463"/>
      <c r="AD17" s="462"/>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row>
    <row r="18" spans="1:416" s="201" customFormat="1" x14ac:dyDescent="0.2">
      <c r="A18" s="448">
        <v>2028</v>
      </c>
      <c r="B18" s="449">
        <f t="shared" si="4"/>
        <v>26434.458481825601</v>
      </c>
      <c r="C18" s="679">
        <f t="shared" si="18"/>
        <v>8200</v>
      </c>
      <c r="D18" s="450">
        <f t="shared" si="0"/>
        <v>0.35339821413497646</v>
      </c>
      <c r="E18" s="344">
        <f t="shared" si="5"/>
        <v>15003.286468414644</v>
      </c>
      <c r="F18" s="450">
        <f t="shared" si="6"/>
        <v>0.64660178586502359</v>
      </c>
      <c r="G18" s="451">
        <f t="shared" si="7"/>
        <v>23203.286468414644</v>
      </c>
      <c r="H18" s="61">
        <f t="shared" si="8"/>
        <v>5058.3164501143929</v>
      </c>
      <c r="I18" s="452">
        <f t="shared" si="9"/>
        <v>0.21800000000000003</v>
      </c>
      <c r="J18" s="61">
        <f t="shared" si="10"/>
        <v>5104.7230230512223</v>
      </c>
      <c r="K18" s="452">
        <f t="shared" si="11"/>
        <v>0.22000000000000003</v>
      </c>
      <c r="L18" s="426">
        <f t="shared" si="12"/>
        <v>4965.503304240734</v>
      </c>
      <c r="M18" s="452">
        <f t="shared" si="13"/>
        <v>0.21400000000000002</v>
      </c>
      <c r="N18" s="61">
        <f t="shared" si="14"/>
        <v>6960.9859405243933</v>
      </c>
      <c r="O18" s="452">
        <f t="shared" si="15"/>
        <v>0.3</v>
      </c>
      <c r="P18" s="61">
        <f t="shared" si="16"/>
        <v>1146.1509435349594</v>
      </c>
      <c r="Q18" s="453">
        <f t="shared" si="17"/>
        <v>4.9396060557850355E-2</v>
      </c>
      <c r="R18" s="458">
        <f t="shared" si="19"/>
        <v>23203.286468414644</v>
      </c>
      <c r="S18" s="324">
        <f t="shared" si="20"/>
        <v>1497.7648998486218</v>
      </c>
      <c r="T18" s="454">
        <f t="shared" si="1"/>
        <v>0.46089162740123235</v>
      </c>
      <c r="U18" s="458">
        <f t="shared" si="21"/>
        <v>1474.7754155838691</v>
      </c>
      <c r="V18" s="454">
        <f t="shared" si="2"/>
        <v>0.46712577020659668</v>
      </c>
      <c r="W18" s="458">
        <f t="shared" si="22"/>
        <v>258.63169797846507</v>
      </c>
      <c r="X18" s="452">
        <f t="shared" si="3"/>
        <v>7.198260239217108E-2</v>
      </c>
      <c r="Y18" s="736">
        <f t="shared" si="23"/>
        <v>3231.172013410956</v>
      </c>
      <c r="Z18" s="459"/>
      <c r="AA18" s="735">
        <f t="shared" si="24"/>
        <v>26434.458481825601</v>
      </c>
      <c r="AB18" s="460"/>
      <c r="AC18" s="463"/>
      <c r="AD18" s="462"/>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row>
    <row r="19" spans="1:416" s="201" customFormat="1" x14ac:dyDescent="0.2">
      <c r="A19" s="448">
        <v>2029</v>
      </c>
      <c r="B19" s="449">
        <f t="shared" si="4"/>
        <v>26698.803066643857</v>
      </c>
      <c r="C19" s="679">
        <f t="shared" si="18"/>
        <v>8200</v>
      </c>
      <c r="D19" s="450">
        <f t="shared" si="0"/>
        <v>0.34989922191581824</v>
      </c>
      <c r="E19" s="344">
        <f>G19-C19</f>
        <v>15235.319333098792</v>
      </c>
      <c r="F19" s="450">
        <f t="shared" si="6"/>
        <v>0.65010077808418176</v>
      </c>
      <c r="G19" s="451">
        <f t="shared" si="7"/>
        <v>23435.319333098792</v>
      </c>
      <c r="H19" s="61">
        <f t="shared" si="8"/>
        <v>5108.8996146155378</v>
      </c>
      <c r="I19" s="452">
        <f t="shared" si="9"/>
        <v>0.21800000000000003</v>
      </c>
      <c r="J19" s="61">
        <f t="shared" si="10"/>
        <v>5155.7702532817348</v>
      </c>
      <c r="K19" s="452">
        <f t="shared" si="11"/>
        <v>0.22000000000000003</v>
      </c>
      <c r="L19" s="426">
        <f t="shared" si="12"/>
        <v>5015.1583372831419</v>
      </c>
      <c r="M19" s="452">
        <f t="shared" si="13"/>
        <v>0.21400000000000002</v>
      </c>
      <c r="N19" s="61">
        <f t="shared" si="14"/>
        <v>7030.5957999296379</v>
      </c>
      <c r="O19" s="452">
        <f t="shared" si="15"/>
        <v>0.3</v>
      </c>
      <c r="P19" s="61">
        <f t="shared" si="16"/>
        <v>1157.6124529703091</v>
      </c>
      <c r="Q19" s="453">
        <f t="shared" si="17"/>
        <v>4.9396060557850355E-2</v>
      </c>
      <c r="R19" s="458">
        <f t="shared" si="19"/>
        <v>23435.319333098792</v>
      </c>
      <c r="S19" s="324">
        <f t="shared" si="20"/>
        <v>1512.7425488471081</v>
      </c>
      <c r="T19" s="454">
        <f t="shared" si="1"/>
        <v>0.46089162740123235</v>
      </c>
      <c r="U19" s="458">
        <f t="shared" si="21"/>
        <v>1489.5231697397078</v>
      </c>
      <c r="V19" s="454">
        <f t="shared" si="2"/>
        <v>0.46712577020659668</v>
      </c>
      <c r="W19" s="458">
        <f t="shared" si="22"/>
        <v>261.21801495824974</v>
      </c>
      <c r="X19" s="452">
        <f t="shared" si="3"/>
        <v>7.198260239217108E-2</v>
      </c>
      <c r="Y19" s="736">
        <f t="shared" si="23"/>
        <v>3263.4837335450652</v>
      </c>
      <c r="Z19" s="459"/>
      <c r="AA19" s="735">
        <f t="shared" si="24"/>
        <v>26698.803066643857</v>
      </c>
      <c r="AB19" s="460"/>
      <c r="AC19" s="463"/>
      <c r="AD19" s="462"/>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row>
    <row r="20" spans="1:416" s="201" customFormat="1" x14ac:dyDescent="0.2">
      <c r="A20" s="448">
        <v>2030</v>
      </c>
      <c r="B20" s="449">
        <f t="shared" si="4"/>
        <v>26965.791097310299</v>
      </c>
      <c r="C20" s="679">
        <f t="shared" si="18"/>
        <v>8200</v>
      </c>
      <c r="D20" s="450">
        <f t="shared" si="0"/>
        <v>0.34643487318397842</v>
      </c>
      <c r="E20" s="344">
        <f t="shared" si="5"/>
        <v>15469.672526429782</v>
      </c>
      <c r="F20" s="450">
        <f t="shared" si="6"/>
        <v>0.65356512681602152</v>
      </c>
      <c r="G20" s="451">
        <f t="shared" si="7"/>
        <v>23669.672526429782</v>
      </c>
      <c r="H20" s="61">
        <f t="shared" si="8"/>
        <v>5159.9886107616931</v>
      </c>
      <c r="I20" s="452">
        <f t="shared" si="9"/>
        <v>0.21800000000000003</v>
      </c>
      <c r="J20" s="61">
        <f t="shared" si="10"/>
        <v>5207.3279558145523</v>
      </c>
      <c r="K20" s="452">
        <f t="shared" si="11"/>
        <v>0.22000000000000003</v>
      </c>
      <c r="L20" s="426">
        <f t="shared" si="12"/>
        <v>5065.3099206559737</v>
      </c>
      <c r="M20" s="452">
        <f t="shared" si="13"/>
        <v>0.21400000000000002</v>
      </c>
      <c r="N20" s="61">
        <f t="shared" si="14"/>
        <v>7100.9017579289348</v>
      </c>
      <c r="O20" s="452">
        <f t="shared" si="15"/>
        <v>0.3</v>
      </c>
      <c r="P20" s="61">
        <f t="shared" si="16"/>
        <v>1169.1885775000123</v>
      </c>
      <c r="Q20" s="453">
        <f t="shared" si="17"/>
        <v>4.9396060557850355E-2</v>
      </c>
      <c r="R20" s="458">
        <f t="shared" si="19"/>
        <v>23669.672526429782</v>
      </c>
      <c r="S20" s="324">
        <f t="shared" si="20"/>
        <v>1527.8699743355792</v>
      </c>
      <c r="T20" s="454">
        <f t="shared" si="1"/>
        <v>0.46089162740123235</v>
      </c>
      <c r="U20" s="458">
        <f t="shared" si="21"/>
        <v>1504.4184014371049</v>
      </c>
      <c r="V20" s="454">
        <f t="shared" si="2"/>
        <v>0.46712577020659668</v>
      </c>
      <c r="W20" s="458">
        <f t="shared" si="22"/>
        <v>263.83019510783225</v>
      </c>
      <c r="X20" s="452">
        <f t="shared" si="3"/>
        <v>7.198260239217108E-2</v>
      </c>
      <c r="Y20" s="736">
        <f t="shared" si="23"/>
        <v>3296.1185708805165</v>
      </c>
      <c r="Z20" s="459"/>
      <c r="AA20" s="735">
        <f t="shared" si="24"/>
        <v>26965.791097310299</v>
      </c>
      <c r="AB20" s="460"/>
      <c r="AC20" s="463"/>
      <c r="AD20" s="462"/>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row>
    <row r="21" spans="1:416" s="201" customFormat="1" x14ac:dyDescent="0.2">
      <c r="A21" s="448">
        <v>2031</v>
      </c>
      <c r="B21" s="449">
        <f t="shared" si="4"/>
        <v>27235.449008283402</v>
      </c>
      <c r="C21" s="679">
        <f t="shared" si="18"/>
        <v>8200</v>
      </c>
      <c r="D21" s="450">
        <f t="shared" si="0"/>
        <v>0.34300482493463214</v>
      </c>
      <c r="E21" s="344">
        <f t="shared" si="5"/>
        <v>15706.369251694079</v>
      </c>
      <c r="F21" s="450">
        <f t="shared" si="6"/>
        <v>0.65699517506536786</v>
      </c>
      <c r="G21" s="451">
        <f t="shared" si="7"/>
        <v>23906.369251694079</v>
      </c>
      <c r="H21" s="61">
        <f t="shared" si="8"/>
        <v>5211.5884968693099</v>
      </c>
      <c r="I21" s="452">
        <f t="shared" si="9"/>
        <v>0.21800000000000003</v>
      </c>
      <c r="J21" s="61">
        <f t="shared" si="10"/>
        <v>5259.4012353726985</v>
      </c>
      <c r="K21" s="452">
        <f t="shared" si="11"/>
        <v>0.22000000000000003</v>
      </c>
      <c r="L21" s="426">
        <f t="shared" si="12"/>
        <v>5115.9630198625337</v>
      </c>
      <c r="M21" s="452">
        <f t="shared" si="13"/>
        <v>0.21400000000000002</v>
      </c>
      <c r="N21" s="61">
        <f t="shared" si="14"/>
        <v>7171.9107755082232</v>
      </c>
      <c r="O21" s="452">
        <f t="shared" si="15"/>
        <v>0.3</v>
      </c>
      <c r="P21" s="61">
        <f t="shared" si="16"/>
        <v>1180.8804632750125</v>
      </c>
      <c r="Q21" s="453">
        <f t="shared" si="17"/>
        <v>4.9396060557850355E-2</v>
      </c>
      <c r="R21" s="458">
        <f t="shared" si="19"/>
        <v>23906.369251694079</v>
      </c>
      <c r="S21" s="324">
        <f t="shared" si="20"/>
        <v>1543.1486740789351</v>
      </c>
      <c r="T21" s="454">
        <f t="shared" si="1"/>
        <v>0.46089162740123235</v>
      </c>
      <c r="U21" s="458">
        <f t="shared" si="21"/>
        <v>1519.4625854514759</v>
      </c>
      <c r="V21" s="454">
        <f t="shared" si="2"/>
        <v>0.46712577020659668</v>
      </c>
      <c r="W21" s="458">
        <f t="shared" si="22"/>
        <v>266.4684970589106</v>
      </c>
      <c r="X21" s="452">
        <f t="shared" si="3"/>
        <v>7.198260239217108E-2</v>
      </c>
      <c r="Y21" s="736">
        <f t="shared" si="23"/>
        <v>3329.0797565893217</v>
      </c>
      <c r="Z21" s="459"/>
      <c r="AA21" s="735">
        <f t="shared" si="24"/>
        <v>27235.449008283402</v>
      </c>
      <c r="AB21" s="460"/>
      <c r="AC21" s="463"/>
      <c r="AD21" s="462"/>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row>
    <row r="22" spans="1:416" s="201" customFormat="1" x14ac:dyDescent="0.2">
      <c r="A22" s="448">
        <v>2032</v>
      </c>
      <c r="B22" s="449">
        <f t="shared" si="4"/>
        <v>27507.803498366236</v>
      </c>
      <c r="C22" s="679">
        <f t="shared" si="18"/>
        <v>8200</v>
      </c>
      <c r="D22" s="450">
        <f t="shared" si="0"/>
        <v>0.3396087375590417</v>
      </c>
      <c r="E22" s="344">
        <f t="shared" si="5"/>
        <v>15945.432944211021</v>
      </c>
      <c r="F22" s="450">
        <f t="shared" si="6"/>
        <v>0.66039126244095836</v>
      </c>
      <c r="G22" s="451">
        <f t="shared" si="7"/>
        <v>24145.432944211021</v>
      </c>
      <c r="H22" s="61">
        <f t="shared" si="8"/>
        <v>5263.7043818380034</v>
      </c>
      <c r="I22" s="452">
        <f t="shared" si="9"/>
        <v>0.21800000000000003</v>
      </c>
      <c r="J22" s="61">
        <f t="shared" si="10"/>
        <v>5311.9952477264251</v>
      </c>
      <c r="K22" s="452">
        <f t="shared" si="11"/>
        <v>0.22000000000000003</v>
      </c>
      <c r="L22" s="426">
        <f t="shared" si="12"/>
        <v>5167.1226500611592</v>
      </c>
      <c r="M22" s="452">
        <f t="shared" si="13"/>
        <v>0.21400000000000002</v>
      </c>
      <c r="N22" s="61">
        <f t="shared" si="14"/>
        <v>7243.6298832633065</v>
      </c>
      <c r="O22" s="452">
        <f t="shared" si="15"/>
        <v>0.3</v>
      </c>
      <c r="P22" s="61">
        <f t="shared" si="16"/>
        <v>1192.6892679077625</v>
      </c>
      <c r="Q22" s="453">
        <f t="shared" si="17"/>
        <v>4.9396060557850355E-2</v>
      </c>
      <c r="R22" s="458">
        <f t="shared" si="19"/>
        <v>24145.432944211021</v>
      </c>
      <c r="S22" s="324">
        <f t="shared" si="20"/>
        <v>1558.5801608197244</v>
      </c>
      <c r="T22" s="454">
        <f t="shared" si="1"/>
        <v>0.46089162740123235</v>
      </c>
      <c r="U22" s="458">
        <f t="shared" si="21"/>
        <v>1534.6572113059906</v>
      </c>
      <c r="V22" s="454">
        <f t="shared" si="2"/>
        <v>0.46712577020659668</v>
      </c>
      <c r="W22" s="458">
        <f t="shared" si="22"/>
        <v>269.13318202949972</v>
      </c>
      <c r="X22" s="452">
        <f t="shared" si="3"/>
        <v>7.198260239217108E-2</v>
      </c>
      <c r="Y22" s="736">
        <f t="shared" si="23"/>
        <v>3362.3705541552144</v>
      </c>
      <c r="Z22" s="459"/>
      <c r="AA22" s="735">
        <f t="shared" si="24"/>
        <v>27507.803498366236</v>
      </c>
      <c r="AB22" s="460"/>
      <c r="AC22" s="463"/>
      <c r="AD22" s="462"/>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row>
    <row r="23" spans="1:416" s="201" customFormat="1" x14ac:dyDescent="0.2">
      <c r="A23" s="448">
        <v>2033</v>
      </c>
      <c r="B23" s="449">
        <f t="shared" si="4"/>
        <v>27782.881533349897</v>
      </c>
      <c r="C23" s="679">
        <f t="shared" si="18"/>
        <v>8200</v>
      </c>
      <c r="D23" s="450">
        <f t="shared" si="0"/>
        <v>0.33624627481093239</v>
      </c>
      <c r="E23" s="344">
        <f t="shared" si="5"/>
        <v>16186.88727365313</v>
      </c>
      <c r="F23" s="450">
        <f t="shared" si="6"/>
        <v>0.66375372518906761</v>
      </c>
      <c r="G23" s="451">
        <f t="shared" si="7"/>
        <v>24386.88727365313</v>
      </c>
      <c r="H23" s="61">
        <f t="shared" si="8"/>
        <v>5316.3414256563829</v>
      </c>
      <c r="I23" s="452">
        <f t="shared" si="9"/>
        <v>0.21800000000000003</v>
      </c>
      <c r="J23" s="61">
        <f t="shared" si="10"/>
        <v>5365.1152002036897</v>
      </c>
      <c r="K23" s="452">
        <f t="shared" si="11"/>
        <v>0.22000000000000003</v>
      </c>
      <c r="L23" s="426">
        <f t="shared" si="12"/>
        <v>5218.79387656177</v>
      </c>
      <c r="M23" s="452">
        <f t="shared" si="13"/>
        <v>0.21400000000000002</v>
      </c>
      <c r="N23" s="61">
        <f t="shared" si="14"/>
        <v>7316.0661820959385</v>
      </c>
      <c r="O23" s="452">
        <f t="shared" si="15"/>
        <v>0.3</v>
      </c>
      <c r="P23" s="61">
        <f t="shared" si="16"/>
        <v>1204.6161605868401</v>
      </c>
      <c r="Q23" s="453">
        <f t="shared" si="17"/>
        <v>4.9396060557850355E-2</v>
      </c>
      <c r="R23" s="458">
        <f t="shared" si="19"/>
        <v>24386.88727365313</v>
      </c>
      <c r="S23" s="324">
        <f t="shared" si="20"/>
        <v>1574.1659624279216</v>
      </c>
      <c r="T23" s="454">
        <f t="shared" si="1"/>
        <v>0.46089162740123235</v>
      </c>
      <c r="U23" s="458">
        <f t="shared" si="21"/>
        <v>1550.0037834190505</v>
      </c>
      <c r="V23" s="454">
        <f t="shared" si="2"/>
        <v>0.46712577020659668</v>
      </c>
      <c r="W23" s="458">
        <f t="shared" si="22"/>
        <v>271.8245138497947</v>
      </c>
      <c r="X23" s="452">
        <f t="shared" si="3"/>
        <v>7.198260239217108E-2</v>
      </c>
      <c r="Y23" s="736">
        <f t="shared" si="23"/>
        <v>3395.9942596967667</v>
      </c>
      <c r="Z23" s="459"/>
      <c r="AA23" s="735">
        <f t="shared" si="24"/>
        <v>27782.881533349897</v>
      </c>
      <c r="AB23" s="460"/>
      <c r="AC23" s="463"/>
      <c r="AD23" s="462"/>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row>
    <row r="24" spans="1:416" s="201" customFormat="1" x14ac:dyDescent="0.2">
      <c r="A24" s="448">
        <v>2034</v>
      </c>
      <c r="B24" s="449">
        <f t="shared" si="4"/>
        <v>28060.710348683395</v>
      </c>
      <c r="C24" s="679">
        <f t="shared" si="18"/>
        <v>8200</v>
      </c>
      <c r="D24" s="450">
        <f t="shared" si="0"/>
        <v>0.33291710377320038</v>
      </c>
      <c r="E24" s="344">
        <f t="shared" si="5"/>
        <v>16430.75614638966</v>
      </c>
      <c r="F24" s="450">
        <f t="shared" si="6"/>
        <v>0.66708289622679962</v>
      </c>
      <c r="G24" s="451">
        <f t="shared" si="7"/>
        <v>24630.75614638966</v>
      </c>
      <c r="H24" s="61">
        <f t="shared" si="8"/>
        <v>5369.5048399129464</v>
      </c>
      <c r="I24" s="452">
        <f t="shared" si="9"/>
        <v>0.21800000000000003</v>
      </c>
      <c r="J24" s="61">
        <f t="shared" si="10"/>
        <v>5418.7663522057255</v>
      </c>
      <c r="K24" s="452">
        <f t="shared" si="11"/>
        <v>0.22000000000000003</v>
      </c>
      <c r="L24" s="426">
        <f t="shared" si="12"/>
        <v>5270.9818153273882</v>
      </c>
      <c r="M24" s="452">
        <f t="shared" si="13"/>
        <v>0.21400000000000002</v>
      </c>
      <c r="N24" s="61">
        <f t="shared" si="14"/>
        <v>7389.2268439168975</v>
      </c>
      <c r="O24" s="452">
        <f t="shared" si="15"/>
        <v>0.3</v>
      </c>
      <c r="P24" s="61">
        <f t="shared" si="16"/>
        <v>1216.6623221927084</v>
      </c>
      <c r="Q24" s="453">
        <f t="shared" si="17"/>
        <v>4.9396060557850355E-2</v>
      </c>
      <c r="R24" s="458">
        <f t="shared" si="19"/>
        <v>24630.75614638966</v>
      </c>
      <c r="S24" s="324">
        <f t="shared" si="20"/>
        <v>1589.9076220522008</v>
      </c>
      <c r="T24" s="454">
        <f t="shared" si="1"/>
        <v>0.46089162740123235</v>
      </c>
      <c r="U24" s="458">
        <f t="shared" si="21"/>
        <v>1565.5038212532411</v>
      </c>
      <c r="V24" s="454">
        <f t="shared" si="2"/>
        <v>0.46712577020659668</v>
      </c>
      <c r="W24" s="458">
        <f t="shared" si="22"/>
        <v>274.54275898829263</v>
      </c>
      <c r="X24" s="452">
        <f t="shared" si="3"/>
        <v>7.198260239217108E-2</v>
      </c>
      <c r="Y24" s="736">
        <f t="shared" si="23"/>
        <v>3429.9542022937344</v>
      </c>
      <c r="Z24" s="459"/>
      <c r="AA24" s="735">
        <f t="shared" si="24"/>
        <v>28060.710348683395</v>
      </c>
      <c r="AB24" s="460"/>
      <c r="AC24" s="463"/>
      <c r="AD24" s="462"/>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row>
    <row r="25" spans="1:416" s="201" customFormat="1" x14ac:dyDescent="0.2">
      <c r="A25" s="448">
        <v>2035</v>
      </c>
      <c r="B25" s="449">
        <f>AA25</f>
        <v>28341.317452170231</v>
      </c>
      <c r="C25" s="679">
        <f>C24 + 8000</f>
        <v>16200</v>
      </c>
      <c r="D25" s="450">
        <f t="shared" si="0"/>
        <v>0.65120225562978096</v>
      </c>
      <c r="E25" s="344">
        <f t="shared" si="5"/>
        <v>8677.0637078535583</v>
      </c>
      <c r="F25" s="450">
        <f t="shared" si="6"/>
        <v>0.34879774437021904</v>
      </c>
      <c r="G25" s="451">
        <f t="shared" si="7"/>
        <v>24877.063707853558</v>
      </c>
      <c r="H25" s="61">
        <f t="shared" si="8"/>
        <v>5423.1998883120768</v>
      </c>
      <c r="I25" s="452">
        <f t="shared" si="9"/>
        <v>0.21800000000000003</v>
      </c>
      <c r="J25" s="61">
        <f t="shared" si="10"/>
        <v>5472.9540157277834</v>
      </c>
      <c r="K25" s="452">
        <f t="shared" si="11"/>
        <v>0.22000000000000003</v>
      </c>
      <c r="L25" s="426">
        <f t="shared" si="12"/>
        <v>5323.6916334806619</v>
      </c>
      <c r="M25" s="452">
        <f t="shared" si="13"/>
        <v>0.21400000000000002</v>
      </c>
      <c r="N25" s="61">
        <f t="shared" si="14"/>
        <v>7463.1191123560675</v>
      </c>
      <c r="O25" s="452">
        <f t="shared" si="15"/>
        <v>0.3</v>
      </c>
      <c r="P25" s="61">
        <f t="shared" si="16"/>
        <v>1228.8289454146357</v>
      </c>
      <c r="Q25" s="453">
        <f t="shared" si="17"/>
        <v>4.9396060557850355E-2</v>
      </c>
      <c r="R25" s="458">
        <f t="shared" si="19"/>
        <v>24877.063707853558</v>
      </c>
      <c r="S25" s="324">
        <f t="shared" si="20"/>
        <v>1605.8066982727228</v>
      </c>
      <c r="T25" s="454">
        <f t="shared" si="1"/>
        <v>0.46089162740123235</v>
      </c>
      <c r="U25" s="458">
        <f t="shared" si="21"/>
        <v>1581.1588594657735</v>
      </c>
      <c r="V25" s="454">
        <f t="shared" si="2"/>
        <v>0.46712577020659668</v>
      </c>
      <c r="W25" s="458">
        <f t="shared" si="22"/>
        <v>277.28818657817556</v>
      </c>
      <c r="X25" s="452">
        <f t="shared" si="3"/>
        <v>7.198260239217108E-2</v>
      </c>
      <c r="Y25" s="736">
        <f t="shared" si="23"/>
        <v>3464.2537443166721</v>
      </c>
      <c r="Z25" s="459"/>
      <c r="AA25" s="735">
        <f t="shared" si="24"/>
        <v>28341.317452170231</v>
      </c>
      <c r="AB25" s="460"/>
      <c r="AC25" s="463"/>
      <c r="AD25" s="462"/>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row>
    <row r="26" spans="1:416" s="201" customFormat="1" x14ac:dyDescent="0.2">
      <c r="A26" s="448">
        <v>2036</v>
      </c>
      <c r="B26" s="449">
        <f>AA26</f>
        <v>28498.896281759837</v>
      </c>
      <c r="C26" s="679">
        <f t="shared" si="18"/>
        <v>16200</v>
      </c>
      <c r="D26" s="450">
        <f t="shared" si="0"/>
        <v>0.64800000000000002</v>
      </c>
      <c r="E26" s="344">
        <f>G26-C26</f>
        <v>8800</v>
      </c>
      <c r="F26" s="450">
        <f t="shared" si="6"/>
        <v>0.35199999999999998</v>
      </c>
      <c r="G26" s="458">
        <v>25000</v>
      </c>
      <c r="H26" s="201">
        <f t="shared" si="8"/>
        <v>5450.0000000000009</v>
      </c>
      <c r="I26" s="452">
        <f t="shared" si="9"/>
        <v>0.21800000000000003</v>
      </c>
      <c r="J26" s="201">
        <f t="shared" si="10"/>
        <v>5500.0000000000009</v>
      </c>
      <c r="K26" s="452">
        <f t="shared" si="11"/>
        <v>0.22000000000000003</v>
      </c>
      <c r="L26" s="201">
        <f t="shared" si="12"/>
        <v>5350.0000000000009</v>
      </c>
      <c r="M26" s="452">
        <f t="shared" si="13"/>
        <v>0.21400000000000002</v>
      </c>
      <c r="N26" s="201">
        <f t="shared" si="14"/>
        <v>7500</v>
      </c>
      <c r="O26" s="452">
        <f t="shared" si="15"/>
        <v>0.3</v>
      </c>
      <c r="P26" s="61">
        <v>1200</v>
      </c>
      <c r="Q26" s="453">
        <f t="shared" si="17"/>
        <v>4.9396060557850355E-2</v>
      </c>
      <c r="R26" s="458">
        <v>25000</v>
      </c>
      <c r="S26" s="324">
        <f t="shared" si="20"/>
        <v>1621.86476525545</v>
      </c>
      <c r="T26" s="454">
        <f t="shared" si="1"/>
        <v>0.46089162740123235</v>
      </c>
      <c r="U26" s="458">
        <f t="shared" si="21"/>
        <v>1596.9704480604312</v>
      </c>
      <c r="V26" s="454">
        <f t="shared" si="2"/>
        <v>0.46712577020659668</v>
      </c>
      <c r="W26" s="458">
        <f t="shared" si="22"/>
        <v>280.06106844395731</v>
      </c>
      <c r="X26" s="452">
        <f t="shared" si="3"/>
        <v>7.198260239217108E-2</v>
      </c>
      <c r="Y26" s="736">
        <f t="shared" si="23"/>
        <v>3498.8962817598385</v>
      </c>
      <c r="Z26" s="459"/>
      <c r="AA26" s="735">
        <f>Y26+R26</f>
        <v>28498.896281759837</v>
      </c>
      <c r="AB26" s="460"/>
      <c r="AC26" s="463"/>
      <c r="AD26" s="462"/>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row>
    <row r="27" spans="1:416" s="201" customFormat="1" x14ac:dyDescent="0.2">
      <c r="A27" s="448">
        <v>2037</v>
      </c>
      <c r="B27" s="449">
        <f t="shared" si="4"/>
        <v>28533.885244577436</v>
      </c>
      <c r="C27" s="679">
        <f t="shared" si="18"/>
        <v>16200</v>
      </c>
      <c r="D27" s="450">
        <f t="shared" si="0"/>
        <v>0.64800000000000002</v>
      </c>
      <c r="E27" s="344">
        <f t="shared" ref="E27:E39" si="25">G27-C27</f>
        <v>8800</v>
      </c>
      <c r="F27" s="450">
        <f t="shared" si="6"/>
        <v>0.35199999999999998</v>
      </c>
      <c r="G27" s="458">
        <v>25000</v>
      </c>
      <c r="H27" s="201">
        <f t="shared" si="8"/>
        <v>5450.0000000000009</v>
      </c>
      <c r="I27" s="452">
        <f t="shared" si="9"/>
        <v>0.21800000000000003</v>
      </c>
      <c r="J27" s="201">
        <f t="shared" si="10"/>
        <v>5500.0000000000009</v>
      </c>
      <c r="K27" s="452">
        <f t="shared" si="11"/>
        <v>0.22000000000000003</v>
      </c>
      <c r="L27" s="201">
        <f t="shared" si="12"/>
        <v>5350.0000000000009</v>
      </c>
      <c r="M27" s="452">
        <f t="shared" si="13"/>
        <v>0.21400000000000002</v>
      </c>
      <c r="N27" s="201">
        <f t="shared" si="14"/>
        <v>7500</v>
      </c>
      <c r="O27" s="452">
        <f t="shared" si="15"/>
        <v>0.3</v>
      </c>
      <c r="P27" s="61">
        <v>1200</v>
      </c>
      <c r="Q27" s="453">
        <f t="shared" si="17"/>
        <v>4.9396060557850355E-2</v>
      </c>
      <c r="R27" s="61">
        <f>SUM(P27,N27,L27,J27,H27)</f>
        <v>25000</v>
      </c>
      <c r="S27" s="324">
        <f t="shared" si="20"/>
        <v>1638.0834129080044</v>
      </c>
      <c r="T27" s="454">
        <f t="shared" si="1"/>
        <v>0.46089162740123235</v>
      </c>
      <c r="U27" s="458">
        <f t="shared" si="21"/>
        <v>1612.9401525410356</v>
      </c>
      <c r="V27" s="454">
        <f t="shared" si="2"/>
        <v>0.46712577020659668</v>
      </c>
      <c r="W27" s="458">
        <f t="shared" si="22"/>
        <v>282.86167912839687</v>
      </c>
      <c r="X27" s="452">
        <f t="shared" si="3"/>
        <v>7.198260239217108E-2</v>
      </c>
      <c r="Y27" s="736">
        <f t="shared" si="23"/>
        <v>3533.8852445774364</v>
      </c>
      <c r="Z27" s="459"/>
      <c r="AA27" s="735">
        <f t="shared" si="24"/>
        <v>28533.885244577436</v>
      </c>
      <c r="AB27" s="460"/>
      <c r="AC27" s="463"/>
      <c r="AD27" s="462"/>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row>
    <row r="28" spans="1:416" s="201" customFormat="1" x14ac:dyDescent="0.2">
      <c r="A28" s="448">
        <v>2038</v>
      </c>
      <c r="B28" s="449">
        <f t="shared" si="4"/>
        <v>28569.224097023212</v>
      </c>
      <c r="C28" s="679">
        <f t="shared" si="18"/>
        <v>16200</v>
      </c>
      <c r="D28" s="450">
        <f t="shared" si="0"/>
        <v>0.64800000000000002</v>
      </c>
      <c r="E28" s="344">
        <f t="shared" si="25"/>
        <v>8800</v>
      </c>
      <c r="F28" s="450">
        <f t="shared" si="6"/>
        <v>0.35199999999999998</v>
      </c>
      <c r="G28" s="458">
        <v>25000</v>
      </c>
      <c r="H28" s="201">
        <f t="shared" si="8"/>
        <v>5450.0000000000009</v>
      </c>
      <c r="I28" s="452">
        <f t="shared" si="9"/>
        <v>0.21800000000000003</v>
      </c>
      <c r="J28" s="201">
        <f t="shared" si="10"/>
        <v>5500.0000000000009</v>
      </c>
      <c r="K28" s="452">
        <f t="shared" si="11"/>
        <v>0.22000000000000003</v>
      </c>
      <c r="L28" s="201">
        <f t="shared" si="12"/>
        <v>5350.0000000000009</v>
      </c>
      <c r="M28" s="452">
        <f t="shared" si="13"/>
        <v>0.21400000000000002</v>
      </c>
      <c r="N28" s="201">
        <f t="shared" si="14"/>
        <v>7500</v>
      </c>
      <c r="O28" s="452">
        <f t="shared" si="15"/>
        <v>0.3</v>
      </c>
      <c r="P28" s="61">
        <v>1200</v>
      </c>
      <c r="Q28" s="453">
        <f t="shared" si="17"/>
        <v>4.9396060557850355E-2</v>
      </c>
      <c r="R28" s="61">
        <f t="shared" ref="R28:R39" si="26">SUM(P28,N28,L28,J28,H28)</f>
        <v>25000</v>
      </c>
      <c r="S28" s="324">
        <f t="shared" si="20"/>
        <v>1654.4642470370845</v>
      </c>
      <c r="T28" s="454">
        <f t="shared" si="1"/>
        <v>0.46089162740123235</v>
      </c>
      <c r="U28" s="458">
        <f t="shared" si="21"/>
        <v>1629.069554066446</v>
      </c>
      <c r="V28" s="454">
        <f t="shared" si="2"/>
        <v>0.46712577020659668</v>
      </c>
      <c r="W28" s="458">
        <f t="shared" si="22"/>
        <v>285.69029591968086</v>
      </c>
      <c r="X28" s="452">
        <f t="shared" si="3"/>
        <v>7.198260239217108E-2</v>
      </c>
      <c r="Y28" s="736">
        <f t="shared" si="23"/>
        <v>3569.2240970232115</v>
      </c>
      <c r="Z28" s="459"/>
      <c r="AA28" s="735">
        <f t="shared" si="24"/>
        <v>28569.224097023212</v>
      </c>
      <c r="AB28" s="460"/>
      <c r="AC28" s="463"/>
      <c r="AD28" s="462"/>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row>
    <row r="29" spans="1:416" s="201" customFormat="1" x14ac:dyDescent="0.2">
      <c r="A29" s="448">
        <v>2039</v>
      </c>
      <c r="B29" s="449">
        <f t="shared" si="4"/>
        <v>28604.916337993443</v>
      </c>
      <c r="C29" s="679">
        <f t="shared" si="18"/>
        <v>16200</v>
      </c>
      <c r="D29" s="450">
        <f t="shared" si="0"/>
        <v>0.64800000000000002</v>
      </c>
      <c r="E29" s="344">
        <f t="shared" si="25"/>
        <v>8800</v>
      </c>
      <c r="F29" s="450">
        <f t="shared" si="6"/>
        <v>0.35199999999999998</v>
      </c>
      <c r="G29" s="458">
        <v>25000</v>
      </c>
      <c r="H29" s="201">
        <f t="shared" si="8"/>
        <v>5450.0000000000009</v>
      </c>
      <c r="I29" s="452">
        <f t="shared" si="9"/>
        <v>0.21800000000000003</v>
      </c>
      <c r="J29" s="201">
        <f t="shared" si="10"/>
        <v>5500.0000000000009</v>
      </c>
      <c r="K29" s="452">
        <f t="shared" si="11"/>
        <v>0.22000000000000003</v>
      </c>
      <c r="L29" s="201">
        <f t="shared" si="12"/>
        <v>5350.0000000000009</v>
      </c>
      <c r="M29" s="452">
        <f t="shared" si="13"/>
        <v>0.21400000000000002</v>
      </c>
      <c r="N29" s="201">
        <f t="shared" si="14"/>
        <v>7500</v>
      </c>
      <c r="O29" s="452">
        <f t="shared" si="15"/>
        <v>0.3</v>
      </c>
      <c r="P29" s="61">
        <v>1200</v>
      </c>
      <c r="Q29" s="453">
        <f t="shared" si="17"/>
        <v>4.9396060557850355E-2</v>
      </c>
      <c r="R29" s="61">
        <f t="shared" si="26"/>
        <v>25000</v>
      </c>
      <c r="S29" s="324">
        <f t="shared" si="20"/>
        <v>1671.0088895074555</v>
      </c>
      <c r="T29" s="454">
        <f t="shared" si="1"/>
        <v>0.46089162740123235</v>
      </c>
      <c r="U29" s="458">
        <f t="shared" si="21"/>
        <v>1645.3602496071105</v>
      </c>
      <c r="V29" s="454">
        <f t="shared" si="2"/>
        <v>0.46712577020659668</v>
      </c>
      <c r="W29" s="458">
        <f t="shared" si="22"/>
        <v>288.54719887887768</v>
      </c>
      <c r="X29" s="452">
        <f t="shared" si="3"/>
        <v>7.198260239217108E-2</v>
      </c>
      <c r="Y29" s="736">
        <f t="shared" si="23"/>
        <v>3604.9163379934434</v>
      </c>
      <c r="Z29" s="459"/>
      <c r="AA29" s="735">
        <f t="shared" si="24"/>
        <v>28604.916337993443</v>
      </c>
      <c r="AB29" s="460"/>
      <c r="AC29" s="463"/>
      <c r="AD29" s="462"/>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row>
    <row r="30" spans="1:416" s="201" customFormat="1" x14ac:dyDescent="0.2">
      <c r="A30" s="448">
        <v>2040</v>
      </c>
      <c r="B30" s="449">
        <f t="shared" si="4"/>
        <v>28640.965501373379</v>
      </c>
      <c r="C30" s="679">
        <f t="shared" si="18"/>
        <v>16200</v>
      </c>
      <c r="D30" s="450">
        <f t="shared" si="0"/>
        <v>0.64800000000000002</v>
      </c>
      <c r="E30" s="344">
        <f t="shared" si="25"/>
        <v>8800</v>
      </c>
      <c r="F30" s="450">
        <f t="shared" si="6"/>
        <v>0.35199999999999998</v>
      </c>
      <c r="G30" s="458">
        <v>25000</v>
      </c>
      <c r="H30" s="201">
        <f t="shared" si="8"/>
        <v>5450.0000000000009</v>
      </c>
      <c r="I30" s="452">
        <f t="shared" si="9"/>
        <v>0.21800000000000003</v>
      </c>
      <c r="J30" s="201">
        <f t="shared" si="10"/>
        <v>5500.0000000000009</v>
      </c>
      <c r="K30" s="452">
        <f t="shared" si="11"/>
        <v>0.22000000000000003</v>
      </c>
      <c r="L30" s="201">
        <f t="shared" si="12"/>
        <v>5350.0000000000009</v>
      </c>
      <c r="M30" s="452">
        <f t="shared" si="13"/>
        <v>0.21400000000000002</v>
      </c>
      <c r="N30" s="201">
        <f t="shared" si="14"/>
        <v>7500</v>
      </c>
      <c r="O30" s="452">
        <f t="shared" si="15"/>
        <v>0.3</v>
      </c>
      <c r="P30" s="61">
        <v>1200</v>
      </c>
      <c r="Q30" s="453">
        <f t="shared" si="17"/>
        <v>4.9396060557850355E-2</v>
      </c>
      <c r="R30" s="61">
        <f t="shared" si="26"/>
        <v>25000</v>
      </c>
      <c r="S30" s="324">
        <f t="shared" si="20"/>
        <v>1687.71897840253</v>
      </c>
      <c r="T30" s="454">
        <f t="shared" si="1"/>
        <v>0.46089162740123235</v>
      </c>
      <c r="U30" s="458">
        <f t="shared" si="21"/>
        <v>1661.8138521031817</v>
      </c>
      <c r="V30" s="454">
        <f t="shared" si="2"/>
        <v>0.46712577020659668</v>
      </c>
      <c r="W30" s="458">
        <f t="shared" si="22"/>
        <v>291.43267086766645</v>
      </c>
      <c r="X30" s="452">
        <f t="shared" si="3"/>
        <v>7.198260239217108E-2</v>
      </c>
      <c r="Y30" s="736">
        <f t="shared" si="23"/>
        <v>3640.9655013733782</v>
      </c>
      <c r="Z30" s="459"/>
      <c r="AA30" s="735">
        <f t="shared" si="24"/>
        <v>28640.965501373379</v>
      </c>
      <c r="AB30" s="460"/>
      <c r="AC30" s="463"/>
      <c r="AD30" s="462"/>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row>
    <row r="31" spans="1:416" s="201" customFormat="1" x14ac:dyDescent="0.2">
      <c r="A31" s="448">
        <v>2041</v>
      </c>
      <c r="B31" s="449">
        <f t="shared" si="4"/>
        <v>28677.375156387112</v>
      </c>
      <c r="C31" s="679">
        <f t="shared" si="18"/>
        <v>16200</v>
      </c>
      <c r="D31" s="450">
        <f t="shared" si="0"/>
        <v>0.64800000000000002</v>
      </c>
      <c r="E31" s="344">
        <f t="shared" si="25"/>
        <v>8800</v>
      </c>
      <c r="F31" s="450">
        <f t="shared" si="6"/>
        <v>0.35199999999999998</v>
      </c>
      <c r="G31" s="458">
        <v>25000</v>
      </c>
      <c r="H31" s="201">
        <f t="shared" si="8"/>
        <v>5450.0000000000009</v>
      </c>
      <c r="I31" s="452">
        <f t="shared" si="9"/>
        <v>0.21800000000000003</v>
      </c>
      <c r="J31" s="201">
        <f t="shared" si="10"/>
        <v>5500.0000000000009</v>
      </c>
      <c r="K31" s="452">
        <f t="shared" si="11"/>
        <v>0.22000000000000003</v>
      </c>
      <c r="L31" s="201">
        <f t="shared" si="12"/>
        <v>5350.0000000000009</v>
      </c>
      <c r="M31" s="452">
        <f t="shared" si="13"/>
        <v>0.21400000000000002</v>
      </c>
      <c r="N31" s="201">
        <f t="shared" si="14"/>
        <v>7500</v>
      </c>
      <c r="O31" s="452">
        <f t="shared" si="15"/>
        <v>0.3</v>
      </c>
      <c r="P31" s="61">
        <v>1200</v>
      </c>
      <c r="Q31" s="453">
        <f t="shared" si="17"/>
        <v>4.9396060557850355E-2</v>
      </c>
      <c r="R31" s="61">
        <f t="shared" si="26"/>
        <v>25000</v>
      </c>
      <c r="S31" s="324">
        <f t="shared" si="20"/>
        <v>1704.5961681865554</v>
      </c>
      <c r="T31" s="454">
        <f t="shared" si="1"/>
        <v>0.46089162740123235</v>
      </c>
      <c r="U31" s="458">
        <f t="shared" si="21"/>
        <v>1678.4319906242135</v>
      </c>
      <c r="V31" s="454">
        <f t="shared" si="2"/>
        <v>0.46712577020659668</v>
      </c>
      <c r="W31" s="458">
        <f t="shared" si="22"/>
        <v>294.34699757634309</v>
      </c>
      <c r="X31" s="452">
        <f t="shared" si="3"/>
        <v>7.198260239217108E-2</v>
      </c>
      <c r="Y31" s="736">
        <f t="shared" si="23"/>
        <v>3677.3751563871124</v>
      </c>
      <c r="Z31" s="459"/>
      <c r="AA31" s="735">
        <f t="shared" si="24"/>
        <v>28677.375156387112</v>
      </c>
      <c r="AB31" s="460"/>
      <c r="AC31" s="463"/>
      <c r="AD31" s="462"/>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row>
    <row r="32" spans="1:416" s="201" customFormat="1" x14ac:dyDescent="0.2">
      <c r="A32" s="448">
        <v>2042</v>
      </c>
      <c r="B32" s="449">
        <f t="shared" si="4"/>
        <v>28714.148907950985</v>
      </c>
      <c r="C32" s="679">
        <f t="shared" si="18"/>
        <v>16200</v>
      </c>
      <c r="D32" s="450">
        <f t="shared" si="0"/>
        <v>0.64800000000000002</v>
      </c>
      <c r="E32" s="344">
        <f t="shared" si="25"/>
        <v>8800</v>
      </c>
      <c r="F32" s="450">
        <f t="shared" si="6"/>
        <v>0.35199999999999998</v>
      </c>
      <c r="G32" s="458">
        <v>25000</v>
      </c>
      <c r="H32" s="201">
        <f t="shared" si="8"/>
        <v>5450.0000000000009</v>
      </c>
      <c r="I32" s="452">
        <f t="shared" si="9"/>
        <v>0.21800000000000003</v>
      </c>
      <c r="J32" s="201">
        <f t="shared" si="10"/>
        <v>5500.0000000000009</v>
      </c>
      <c r="K32" s="452">
        <f t="shared" si="11"/>
        <v>0.22000000000000003</v>
      </c>
      <c r="L32" s="201">
        <f t="shared" si="12"/>
        <v>5350.0000000000009</v>
      </c>
      <c r="M32" s="452">
        <f t="shared" si="13"/>
        <v>0.21400000000000002</v>
      </c>
      <c r="N32" s="201">
        <f t="shared" si="14"/>
        <v>7500</v>
      </c>
      <c r="O32" s="452">
        <f t="shared" si="15"/>
        <v>0.3</v>
      </c>
      <c r="P32" s="61">
        <v>1200</v>
      </c>
      <c r="Q32" s="453">
        <f t="shared" si="17"/>
        <v>4.9396060557850355E-2</v>
      </c>
      <c r="R32" s="61">
        <f t="shared" si="26"/>
        <v>25000</v>
      </c>
      <c r="S32" s="324">
        <f t="shared" si="20"/>
        <v>1721.6421298684209</v>
      </c>
      <c r="T32" s="454">
        <f t="shared" si="1"/>
        <v>0.46089162740123235</v>
      </c>
      <c r="U32" s="458">
        <f t="shared" si="21"/>
        <v>1695.2163105304558</v>
      </c>
      <c r="V32" s="454">
        <f t="shared" si="2"/>
        <v>0.46712577020659668</v>
      </c>
      <c r="W32" s="458">
        <f t="shared" si="22"/>
        <v>297.29046755210652</v>
      </c>
      <c r="X32" s="452">
        <f t="shared" si="3"/>
        <v>7.198260239217108E-2</v>
      </c>
      <c r="Y32" s="736">
        <f t="shared" si="23"/>
        <v>3714.1489079509829</v>
      </c>
      <c r="Z32" s="459"/>
      <c r="AA32" s="735">
        <f t="shared" si="24"/>
        <v>28714.148907950985</v>
      </c>
      <c r="AB32" s="460"/>
      <c r="AC32" s="463"/>
      <c r="AD32" s="462"/>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row>
    <row r="33" spans="1:416" s="201" customFormat="1" x14ac:dyDescent="0.2">
      <c r="A33" s="448">
        <v>2043</v>
      </c>
      <c r="B33" s="449">
        <f t="shared" si="4"/>
        <v>28751.290397030494</v>
      </c>
      <c r="C33" s="679">
        <f t="shared" si="18"/>
        <v>16200</v>
      </c>
      <c r="D33" s="450">
        <f t="shared" si="0"/>
        <v>0.64800000000000002</v>
      </c>
      <c r="E33" s="344">
        <f t="shared" si="25"/>
        <v>8800</v>
      </c>
      <c r="F33" s="450">
        <f t="shared" si="6"/>
        <v>0.35199999999999998</v>
      </c>
      <c r="G33" s="458">
        <v>25000</v>
      </c>
      <c r="H33" s="201">
        <f t="shared" si="8"/>
        <v>5450.0000000000009</v>
      </c>
      <c r="I33" s="452">
        <f t="shared" si="9"/>
        <v>0.21800000000000003</v>
      </c>
      <c r="J33" s="201">
        <f t="shared" si="10"/>
        <v>5500.0000000000009</v>
      </c>
      <c r="K33" s="452">
        <f t="shared" si="11"/>
        <v>0.22000000000000003</v>
      </c>
      <c r="L33" s="201">
        <f t="shared" si="12"/>
        <v>5350.0000000000009</v>
      </c>
      <c r="M33" s="452">
        <f t="shared" si="13"/>
        <v>0.21400000000000002</v>
      </c>
      <c r="N33" s="201">
        <f t="shared" si="14"/>
        <v>7500</v>
      </c>
      <c r="O33" s="452">
        <f t="shared" si="15"/>
        <v>0.3</v>
      </c>
      <c r="P33" s="61">
        <v>1200</v>
      </c>
      <c r="Q33" s="453">
        <f t="shared" si="17"/>
        <v>4.9396060557850355E-2</v>
      </c>
      <c r="R33" s="61">
        <f t="shared" si="26"/>
        <v>25000</v>
      </c>
      <c r="S33" s="324">
        <f t="shared" si="20"/>
        <v>1738.8585511671051</v>
      </c>
      <c r="T33" s="454">
        <f t="shared" si="1"/>
        <v>0.46089162740123235</v>
      </c>
      <c r="U33" s="458">
        <f t="shared" si="21"/>
        <v>1712.1684736357604</v>
      </c>
      <c r="V33" s="454">
        <f t="shared" si="2"/>
        <v>0.46712577020659668</v>
      </c>
      <c r="W33" s="458">
        <f t="shared" si="22"/>
        <v>300.2633722276276</v>
      </c>
      <c r="X33" s="452">
        <f t="shared" si="3"/>
        <v>7.198260239217108E-2</v>
      </c>
      <c r="Y33" s="736">
        <f t="shared" si="23"/>
        <v>3751.2903970304933</v>
      </c>
      <c r="Z33" s="459"/>
      <c r="AA33" s="735">
        <f t="shared" si="24"/>
        <v>28751.290397030494</v>
      </c>
      <c r="AB33" s="460"/>
      <c r="AC33" s="463"/>
      <c r="AD33" s="462"/>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row>
    <row r="34" spans="1:416" s="201" customFormat="1" x14ac:dyDescent="0.2">
      <c r="A34" s="448">
        <v>2044</v>
      </c>
      <c r="B34" s="449">
        <f t="shared" si="4"/>
        <v>28788.803301000797</v>
      </c>
      <c r="C34" s="679">
        <f t="shared" si="18"/>
        <v>16200</v>
      </c>
      <c r="D34" s="450">
        <f t="shared" si="0"/>
        <v>0.64800000000000002</v>
      </c>
      <c r="E34" s="344">
        <f t="shared" si="25"/>
        <v>8800</v>
      </c>
      <c r="F34" s="450">
        <f t="shared" si="6"/>
        <v>0.35199999999999998</v>
      </c>
      <c r="G34" s="458">
        <v>25000</v>
      </c>
      <c r="H34" s="201">
        <f t="shared" si="8"/>
        <v>5450.0000000000009</v>
      </c>
      <c r="I34" s="452">
        <f t="shared" si="9"/>
        <v>0.21800000000000003</v>
      </c>
      <c r="J34" s="201">
        <f t="shared" si="10"/>
        <v>5500.0000000000009</v>
      </c>
      <c r="K34" s="452">
        <f t="shared" si="11"/>
        <v>0.22000000000000003</v>
      </c>
      <c r="L34" s="201">
        <f t="shared" si="12"/>
        <v>5350.0000000000009</v>
      </c>
      <c r="M34" s="452">
        <f t="shared" si="13"/>
        <v>0.21400000000000002</v>
      </c>
      <c r="N34" s="201">
        <f t="shared" si="14"/>
        <v>7500</v>
      </c>
      <c r="O34" s="452">
        <f t="shared" si="15"/>
        <v>0.3</v>
      </c>
      <c r="P34" s="61">
        <v>1200</v>
      </c>
      <c r="Q34" s="453">
        <f t="shared" si="17"/>
        <v>4.9396060557850355E-2</v>
      </c>
      <c r="R34" s="61">
        <f t="shared" si="26"/>
        <v>25000</v>
      </c>
      <c r="S34" s="324">
        <f t="shared" si="20"/>
        <v>1756.2471366787761</v>
      </c>
      <c r="T34" s="454">
        <f t="shared" si="1"/>
        <v>0.46089162740123235</v>
      </c>
      <c r="U34" s="458">
        <f t="shared" si="21"/>
        <v>1729.290158372118</v>
      </c>
      <c r="V34" s="454">
        <f t="shared" si="2"/>
        <v>0.46712577020659668</v>
      </c>
      <c r="W34" s="458">
        <f t="shared" si="22"/>
        <v>303.2660059499039</v>
      </c>
      <c r="X34" s="452">
        <f t="shared" si="3"/>
        <v>7.198260239217108E-2</v>
      </c>
      <c r="Y34" s="736">
        <f t="shared" si="23"/>
        <v>3788.803301000798</v>
      </c>
      <c r="Z34" s="459"/>
      <c r="AA34" s="735">
        <f t="shared" si="24"/>
        <v>28788.803301000797</v>
      </c>
      <c r="AB34" s="460"/>
      <c r="AC34" s="463"/>
      <c r="AD34" s="462"/>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row>
    <row r="35" spans="1:416" s="201" customFormat="1" x14ac:dyDescent="0.2">
      <c r="A35" s="448">
        <v>2045</v>
      </c>
      <c r="B35" s="449">
        <f t="shared" si="4"/>
        <v>28826.691334010808</v>
      </c>
      <c r="C35" s="679">
        <f t="shared" si="18"/>
        <v>16200</v>
      </c>
      <c r="D35" s="450">
        <f t="shared" si="0"/>
        <v>0.64800000000000002</v>
      </c>
      <c r="E35" s="344">
        <f t="shared" si="25"/>
        <v>8800</v>
      </c>
      <c r="F35" s="450">
        <f t="shared" si="6"/>
        <v>0.35199999999999998</v>
      </c>
      <c r="G35" s="458">
        <v>25000</v>
      </c>
      <c r="H35" s="201">
        <f t="shared" si="8"/>
        <v>5450.0000000000009</v>
      </c>
      <c r="I35" s="452">
        <f t="shared" si="9"/>
        <v>0.21800000000000003</v>
      </c>
      <c r="J35" s="201">
        <f t="shared" si="10"/>
        <v>5500.0000000000009</v>
      </c>
      <c r="K35" s="452">
        <f t="shared" si="11"/>
        <v>0.22000000000000003</v>
      </c>
      <c r="L35" s="201">
        <f t="shared" si="12"/>
        <v>5350.0000000000009</v>
      </c>
      <c r="M35" s="452">
        <f t="shared" si="13"/>
        <v>0.21400000000000002</v>
      </c>
      <c r="N35" s="201">
        <f t="shared" si="14"/>
        <v>7500</v>
      </c>
      <c r="O35" s="452">
        <f t="shared" si="15"/>
        <v>0.3</v>
      </c>
      <c r="P35" s="61">
        <v>1200</v>
      </c>
      <c r="Q35" s="453">
        <f t="shared" si="17"/>
        <v>4.9396060557850355E-2</v>
      </c>
      <c r="R35" s="61">
        <f t="shared" si="26"/>
        <v>25000</v>
      </c>
      <c r="S35" s="324">
        <f t="shared" si="20"/>
        <v>1773.8096080455639</v>
      </c>
      <c r="T35" s="454">
        <f t="shared" si="1"/>
        <v>0.46089162740123235</v>
      </c>
      <c r="U35" s="458">
        <f t="shared" si="21"/>
        <v>1746.5830599558392</v>
      </c>
      <c r="V35" s="454">
        <f t="shared" si="2"/>
        <v>0.46712577020659668</v>
      </c>
      <c r="W35" s="458">
        <f t="shared" si="22"/>
        <v>306.29866600940295</v>
      </c>
      <c r="X35" s="452">
        <f t="shared" si="3"/>
        <v>7.198260239217108E-2</v>
      </c>
      <c r="Y35" s="736">
        <f t="shared" si="23"/>
        <v>3826.6913340108058</v>
      </c>
      <c r="Z35" s="459"/>
      <c r="AA35" s="735">
        <f t="shared" si="24"/>
        <v>28826.691334010808</v>
      </c>
      <c r="AB35" s="460"/>
      <c r="AC35" s="463"/>
      <c r="AD35" s="462"/>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row>
    <row r="36" spans="1:416" s="201" customFormat="1" x14ac:dyDescent="0.2">
      <c r="A36" s="448">
        <v>2046</v>
      </c>
      <c r="B36" s="449">
        <f t="shared" si="4"/>
        <v>28864.958247350914</v>
      </c>
      <c r="C36" s="679">
        <f t="shared" si="18"/>
        <v>16200</v>
      </c>
      <c r="D36" s="450">
        <f t="shared" si="0"/>
        <v>0.64800000000000002</v>
      </c>
      <c r="E36" s="344">
        <f t="shared" si="25"/>
        <v>8800</v>
      </c>
      <c r="F36" s="450">
        <f t="shared" si="6"/>
        <v>0.35199999999999998</v>
      </c>
      <c r="G36" s="458">
        <v>25000</v>
      </c>
      <c r="H36" s="201">
        <f t="shared" si="8"/>
        <v>5450.0000000000009</v>
      </c>
      <c r="I36" s="452">
        <f t="shared" si="9"/>
        <v>0.21800000000000003</v>
      </c>
      <c r="J36" s="201">
        <f t="shared" si="10"/>
        <v>5500.0000000000009</v>
      </c>
      <c r="K36" s="452">
        <f t="shared" si="11"/>
        <v>0.22000000000000003</v>
      </c>
      <c r="L36" s="201">
        <f t="shared" si="12"/>
        <v>5350.0000000000009</v>
      </c>
      <c r="M36" s="452">
        <f t="shared" si="13"/>
        <v>0.21400000000000002</v>
      </c>
      <c r="N36" s="201">
        <f t="shared" si="14"/>
        <v>7500</v>
      </c>
      <c r="O36" s="452">
        <f t="shared" si="15"/>
        <v>0.3</v>
      </c>
      <c r="P36" s="61">
        <v>1200</v>
      </c>
      <c r="Q36" s="453">
        <f t="shared" si="17"/>
        <v>4.9396060557850355E-2</v>
      </c>
      <c r="R36" s="61">
        <f t="shared" si="26"/>
        <v>25000</v>
      </c>
      <c r="S36" s="324">
        <f t="shared" si="20"/>
        <v>1791.5477041260194</v>
      </c>
      <c r="T36" s="454">
        <f t="shared" si="1"/>
        <v>0.46089162740123235</v>
      </c>
      <c r="U36" s="458">
        <f t="shared" si="21"/>
        <v>1764.0488905553975</v>
      </c>
      <c r="V36" s="454">
        <f t="shared" si="2"/>
        <v>0.46712577020659668</v>
      </c>
      <c r="W36" s="458">
        <f t="shared" si="22"/>
        <v>309.361652669497</v>
      </c>
      <c r="X36" s="452">
        <f t="shared" si="3"/>
        <v>7.198260239217108E-2</v>
      </c>
      <c r="Y36" s="736">
        <f t="shared" si="23"/>
        <v>3864.9582473509136</v>
      </c>
      <c r="Z36" s="459"/>
      <c r="AA36" s="735">
        <f t="shared" si="24"/>
        <v>28864.958247350914</v>
      </c>
      <c r="AB36" s="460"/>
      <c r="AC36" s="463"/>
      <c r="AD36" s="462"/>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row>
    <row r="37" spans="1:416" s="201" customFormat="1" x14ac:dyDescent="0.2">
      <c r="A37" s="448">
        <v>2047</v>
      </c>
      <c r="B37" s="449">
        <f t="shared" si="4"/>
        <v>28903.607829824425</v>
      </c>
      <c r="C37" s="679">
        <f t="shared" si="18"/>
        <v>16200</v>
      </c>
      <c r="D37" s="450">
        <f t="shared" si="0"/>
        <v>0.64800000000000002</v>
      </c>
      <c r="E37" s="344">
        <f t="shared" si="25"/>
        <v>8800</v>
      </c>
      <c r="F37" s="450">
        <f t="shared" si="6"/>
        <v>0.35199999999999998</v>
      </c>
      <c r="G37" s="458">
        <v>25000</v>
      </c>
      <c r="H37" s="201">
        <f t="shared" si="8"/>
        <v>5450.0000000000009</v>
      </c>
      <c r="I37" s="452">
        <f t="shared" si="9"/>
        <v>0.21800000000000003</v>
      </c>
      <c r="J37" s="201">
        <f t="shared" si="10"/>
        <v>5500.0000000000009</v>
      </c>
      <c r="K37" s="452">
        <f t="shared" si="11"/>
        <v>0.22000000000000003</v>
      </c>
      <c r="L37" s="201">
        <f t="shared" si="12"/>
        <v>5350.0000000000009</v>
      </c>
      <c r="M37" s="452">
        <f t="shared" si="13"/>
        <v>0.21400000000000002</v>
      </c>
      <c r="N37" s="201">
        <f t="shared" si="14"/>
        <v>7500</v>
      </c>
      <c r="O37" s="452">
        <f t="shared" si="15"/>
        <v>0.3</v>
      </c>
      <c r="P37" s="61">
        <v>1200</v>
      </c>
      <c r="Q37" s="453">
        <f t="shared" si="17"/>
        <v>4.9396060557850355E-2</v>
      </c>
      <c r="R37" s="61">
        <f t="shared" si="26"/>
        <v>25000</v>
      </c>
      <c r="S37" s="324">
        <f t="shared" si="20"/>
        <v>1809.4631811672796</v>
      </c>
      <c r="T37" s="454">
        <f t="shared" si="1"/>
        <v>0.46089162740123235</v>
      </c>
      <c r="U37" s="458">
        <f t="shared" si="21"/>
        <v>1781.6893794609514</v>
      </c>
      <c r="V37" s="454">
        <f t="shared" si="2"/>
        <v>0.46712577020659668</v>
      </c>
      <c r="W37" s="458">
        <f t="shared" si="22"/>
        <v>312.45526919619198</v>
      </c>
      <c r="X37" s="452">
        <f t="shared" si="3"/>
        <v>7.198260239217108E-2</v>
      </c>
      <c r="Y37" s="736">
        <f t="shared" si="23"/>
        <v>3903.6078298244233</v>
      </c>
      <c r="Z37" s="459"/>
      <c r="AA37" s="735">
        <f t="shared" si="24"/>
        <v>28903.607829824425</v>
      </c>
      <c r="AB37" s="460"/>
      <c r="AC37" s="463"/>
      <c r="AD37" s="462"/>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row>
    <row r="38" spans="1:416" s="201" customFormat="1" x14ac:dyDescent="0.2">
      <c r="A38" s="448">
        <v>2048</v>
      </c>
      <c r="B38" s="449">
        <f t="shared" si="4"/>
        <v>28942.643908122667</v>
      </c>
      <c r="C38" s="679">
        <f t="shared" si="18"/>
        <v>16200</v>
      </c>
      <c r="D38" s="450">
        <f t="shared" si="0"/>
        <v>0.64800000000000002</v>
      </c>
      <c r="E38" s="344">
        <f t="shared" si="25"/>
        <v>8800</v>
      </c>
      <c r="F38" s="450">
        <f t="shared" si="6"/>
        <v>0.35199999999999998</v>
      </c>
      <c r="G38" s="458">
        <v>25000</v>
      </c>
      <c r="H38" s="201">
        <f t="shared" si="8"/>
        <v>5450.0000000000009</v>
      </c>
      <c r="I38" s="452">
        <f t="shared" si="9"/>
        <v>0.21800000000000003</v>
      </c>
      <c r="J38" s="201">
        <f t="shared" si="10"/>
        <v>5500.0000000000009</v>
      </c>
      <c r="K38" s="452">
        <f t="shared" si="11"/>
        <v>0.22000000000000003</v>
      </c>
      <c r="L38" s="201">
        <f t="shared" si="12"/>
        <v>5350.0000000000009</v>
      </c>
      <c r="M38" s="452">
        <f t="shared" si="13"/>
        <v>0.21400000000000002</v>
      </c>
      <c r="N38" s="201">
        <f t="shared" si="14"/>
        <v>7500</v>
      </c>
      <c r="O38" s="452">
        <f t="shared" si="15"/>
        <v>0.3</v>
      </c>
      <c r="P38" s="61">
        <v>1200</v>
      </c>
      <c r="Q38" s="453">
        <f t="shared" si="17"/>
        <v>4.9396060557850355E-2</v>
      </c>
      <c r="R38" s="61">
        <f t="shared" si="26"/>
        <v>25000</v>
      </c>
      <c r="S38" s="324">
        <f t="shared" si="20"/>
        <v>1827.5578129789524</v>
      </c>
      <c r="T38" s="454">
        <f t="shared" si="1"/>
        <v>0.46089162740123235</v>
      </c>
      <c r="U38" s="458">
        <f t="shared" si="21"/>
        <v>1799.5062732555609</v>
      </c>
      <c r="V38" s="454">
        <f t="shared" si="2"/>
        <v>0.46712577020659668</v>
      </c>
      <c r="W38" s="458">
        <f t="shared" si="22"/>
        <v>315.5798218881539</v>
      </c>
      <c r="X38" s="452">
        <f t="shared" si="3"/>
        <v>7.198260239217108E-2</v>
      </c>
      <c r="Y38" s="736">
        <f t="shared" si="23"/>
        <v>3942.6439081226672</v>
      </c>
      <c r="Z38" s="459"/>
      <c r="AA38" s="735">
        <f t="shared" si="24"/>
        <v>28942.643908122667</v>
      </c>
      <c r="AB38" s="460"/>
      <c r="AC38" s="463"/>
      <c r="AD38" s="462"/>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row>
    <row r="39" spans="1:416" s="201" customFormat="1" x14ac:dyDescent="0.2">
      <c r="A39" s="448">
        <v>2049</v>
      </c>
      <c r="B39" s="449">
        <f t="shared" si="4"/>
        <v>28982.070347203895</v>
      </c>
      <c r="C39" s="679">
        <f t="shared" si="18"/>
        <v>16200</v>
      </c>
      <c r="D39" s="450">
        <f t="shared" si="0"/>
        <v>0.64800000000000002</v>
      </c>
      <c r="E39" s="344">
        <f t="shared" si="25"/>
        <v>8800</v>
      </c>
      <c r="F39" s="450">
        <f t="shared" si="6"/>
        <v>0.35199999999999998</v>
      </c>
      <c r="G39" s="458">
        <v>25000</v>
      </c>
      <c r="H39" s="201">
        <f t="shared" si="8"/>
        <v>5450.0000000000009</v>
      </c>
      <c r="I39" s="452">
        <f t="shared" si="9"/>
        <v>0.21800000000000003</v>
      </c>
      <c r="J39" s="201">
        <f t="shared" si="10"/>
        <v>5500.0000000000009</v>
      </c>
      <c r="K39" s="452">
        <f t="shared" si="11"/>
        <v>0.22000000000000003</v>
      </c>
      <c r="L39" s="201">
        <f t="shared" si="12"/>
        <v>5350.0000000000009</v>
      </c>
      <c r="M39" s="452">
        <f t="shared" si="13"/>
        <v>0.21400000000000002</v>
      </c>
      <c r="N39" s="201">
        <f t="shared" si="14"/>
        <v>7500</v>
      </c>
      <c r="O39" s="452">
        <f t="shared" si="15"/>
        <v>0.3</v>
      </c>
      <c r="P39" s="61">
        <v>1200</v>
      </c>
      <c r="Q39" s="453">
        <f t="shared" si="17"/>
        <v>4.9396060557850355E-2</v>
      </c>
      <c r="R39" s="61">
        <f t="shared" si="26"/>
        <v>25000</v>
      </c>
      <c r="S39" s="324">
        <f t="shared" si="20"/>
        <v>1845.8333911087418</v>
      </c>
      <c r="T39" s="454">
        <f t="shared" si="1"/>
        <v>0.46089162740123235</v>
      </c>
      <c r="U39" s="458">
        <f t="shared" si="21"/>
        <v>1817.5013359881166</v>
      </c>
      <c r="V39" s="454">
        <f t="shared" si="2"/>
        <v>0.46712577020659668</v>
      </c>
      <c r="W39" s="458">
        <f t="shared" si="22"/>
        <v>318.73562010703546</v>
      </c>
      <c r="X39" s="452">
        <f t="shared" si="3"/>
        <v>7.198260239217108E-2</v>
      </c>
      <c r="Y39" s="736">
        <f t="shared" si="23"/>
        <v>3982.070347203894</v>
      </c>
      <c r="Z39" s="459"/>
      <c r="AA39" s="735">
        <f t="shared" si="24"/>
        <v>28982.070347203895</v>
      </c>
      <c r="AB39" s="460"/>
      <c r="AC39" s="463"/>
      <c r="AD39" s="462"/>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row>
    <row r="40" spans="1:416" s="201" customFormat="1" x14ac:dyDescent="0.2">
      <c r="A40" s="448">
        <v>2050</v>
      </c>
      <c r="B40" s="449">
        <f t="shared" si="4"/>
        <v>29022.891050675935</v>
      </c>
      <c r="C40" s="679">
        <f t="shared" si="18"/>
        <v>16200</v>
      </c>
      <c r="D40" s="450">
        <f t="shared" si="0"/>
        <v>0.64800000000000002</v>
      </c>
      <c r="E40" s="344">
        <f>G40-C40</f>
        <v>8800</v>
      </c>
      <c r="F40" s="450">
        <f t="shared" si="6"/>
        <v>0.35199999999999998</v>
      </c>
      <c r="G40" s="458">
        <v>25000</v>
      </c>
      <c r="H40" s="61">
        <f>G40*I40</f>
        <v>5450.0000000000009</v>
      </c>
      <c r="I40" s="452">
        <f t="shared" si="9"/>
        <v>0.21800000000000003</v>
      </c>
      <c r="J40" s="61">
        <f t="shared" si="10"/>
        <v>5500.0000000000009</v>
      </c>
      <c r="K40" s="452">
        <f t="shared" si="11"/>
        <v>0.22000000000000003</v>
      </c>
      <c r="L40" s="61">
        <f t="shared" si="12"/>
        <v>5350.0000000000009</v>
      </c>
      <c r="M40" s="452">
        <f t="shared" si="13"/>
        <v>0.21400000000000002</v>
      </c>
      <c r="N40" s="61">
        <f t="shared" si="14"/>
        <v>7500</v>
      </c>
      <c r="O40" s="452">
        <f t="shared" si="15"/>
        <v>0.3</v>
      </c>
      <c r="P40" s="61">
        <v>1201</v>
      </c>
      <c r="Q40" s="453">
        <f t="shared" si="17"/>
        <v>4.9396060557850355E-2</v>
      </c>
      <c r="R40" s="61">
        <f>SUM(P40,N40,L40,J40,H40)</f>
        <v>25001</v>
      </c>
      <c r="S40" s="324">
        <f t="shared" si="20"/>
        <v>1864.2917250198293</v>
      </c>
      <c r="T40" s="454">
        <f t="shared" si="1"/>
        <v>0.46089162740123235</v>
      </c>
      <c r="U40" s="458">
        <f t="shared" si="21"/>
        <v>1835.6763493479978</v>
      </c>
      <c r="V40" s="454">
        <f t="shared" si="2"/>
        <v>0.46712577020659668</v>
      </c>
      <c r="W40" s="458">
        <f t="shared" si="22"/>
        <v>321.92297630810583</v>
      </c>
      <c r="X40" s="452">
        <f t="shared" si="3"/>
        <v>7.198260239217108E-2</v>
      </c>
      <c r="Y40" s="736">
        <f t="shared" si="23"/>
        <v>4021.891050675933</v>
      </c>
      <c r="Z40" s="459"/>
      <c r="AA40" s="735">
        <f>Y40+R40</f>
        <v>29022.891050675935</v>
      </c>
      <c r="AB40" s="460"/>
      <c r="AC40" s="463"/>
      <c r="AD40" s="462"/>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row>
    <row r="41" spans="1:416" x14ac:dyDescent="0.2">
      <c r="C41" s="20"/>
      <c r="P41" s="20"/>
    </row>
    <row r="42" spans="1:416" x14ac:dyDescent="0.2">
      <c r="C42" s="20"/>
      <c r="R42" s="20"/>
      <c r="S42" s="20"/>
      <c r="T42" s="20"/>
    </row>
    <row r="43" spans="1:416" x14ac:dyDescent="0.2">
      <c r="P43" s="20"/>
      <c r="R43" s="766" t="s">
        <v>607</v>
      </c>
      <c r="S43" s="766"/>
      <c r="T43" s="766"/>
      <c r="U43" s="766"/>
      <c r="V43" s="766"/>
      <c r="W43" s="766"/>
      <c r="X43" s="766"/>
      <c r="Y43" s="766"/>
      <c r="Z43" s="766"/>
      <c r="AA43" s="766"/>
      <c r="AB43" s="766"/>
      <c r="AC43" s="766"/>
      <c r="AD43" s="766"/>
      <c r="AE43" s="766"/>
      <c r="AF43" s="766"/>
      <c r="AG43" s="766"/>
    </row>
    <row r="44" spans="1:416" x14ac:dyDescent="0.2">
      <c r="B44" s="767" t="s">
        <v>608</v>
      </c>
      <c r="C44" s="767"/>
      <c r="P44" s="20"/>
      <c r="R44" s="202" t="s">
        <v>17</v>
      </c>
      <c r="S44" s="202"/>
      <c r="T44" s="202"/>
      <c r="U44" s="202"/>
      <c r="V44" s="466" t="s">
        <v>609</v>
      </c>
      <c r="W44" s="202"/>
      <c r="X44" s="466" t="s">
        <v>610</v>
      </c>
      <c r="Y44" s="202"/>
      <c r="Z44" s="466" t="s">
        <v>603</v>
      </c>
      <c r="AA44" s="202"/>
      <c r="AB44" s="466" t="s">
        <v>604</v>
      </c>
      <c r="AC44" s="466" t="s">
        <v>611</v>
      </c>
      <c r="AD44" s="466" t="s">
        <v>612</v>
      </c>
      <c r="AE44" s="466" t="s">
        <v>605</v>
      </c>
      <c r="AF44" s="466" t="s">
        <v>277</v>
      </c>
      <c r="AG44" s="466" t="s">
        <v>613</v>
      </c>
    </row>
    <row r="45" spans="1:416" ht="17" x14ac:dyDescent="0.2">
      <c r="B45" s="765" t="s">
        <v>614</v>
      </c>
      <c r="C45" s="765"/>
      <c r="P45" s="20"/>
      <c r="R45" s="11">
        <v>2011</v>
      </c>
      <c r="S45" s="201"/>
      <c r="T45" s="201"/>
      <c r="U45" s="467">
        <v>4087</v>
      </c>
      <c r="V45" s="468">
        <v>0.23100000000000001</v>
      </c>
      <c r="W45" s="467">
        <v>3622</v>
      </c>
      <c r="X45" s="468">
        <v>0.20399999999999999</v>
      </c>
      <c r="Y45" s="344">
        <v>3760</v>
      </c>
      <c r="Z45" s="468">
        <v>0.21199999999999999</v>
      </c>
      <c r="AA45" s="467">
        <v>6256</v>
      </c>
      <c r="AB45" s="468">
        <v>0.35299999999999998</v>
      </c>
      <c r="AC45" s="469">
        <f>U45+W45+Y45+AA45</f>
        <v>17725</v>
      </c>
      <c r="AD45" s="470">
        <v>118</v>
      </c>
      <c r="AE45" s="470">
        <v>919</v>
      </c>
      <c r="AF45" s="344">
        <f>AE45++AD45+AA45+Y45+W45+U45</f>
        <v>18762</v>
      </c>
      <c r="AG45" s="326">
        <f>(AE45+AD45)/AF45</f>
        <v>5.5271293039121629E-2</v>
      </c>
    </row>
    <row r="46" spans="1:416" ht="17" x14ac:dyDescent="0.2">
      <c r="B46" s="471" t="s">
        <v>615</v>
      </c>
      <c r="C46" s="472">
        <v>0.01</v>
      </c>
      <c r="P46" s="20"/>
      <c r="R46" s="11">
        <v>2012</v>
      </c>
      <c r="S46" s="201"/>
      <c r="T46" s="201"/>
      <c r="U46" s="467">
        <v>3604</v>
      </c>
      <c r="V46" s="468">
        <v>0.20399999999999999</v>
      </c>
      <c r="W46" s="467">
        <v>3900</v>
      </c>
      <c r="X46" s="468">
        <v>0.221</v>
      </c>
      <c r="Y46" s="344">
        <v>3756</v>
      </c>
      <c r="Z46" s="468">
        <v>0.21199999999999999</v>
      </c>
      <c r="AA46" s="467">
        <v>6420</v>
      </c>
      <c r="AB46" s="468">
        <v>0.36299999999999999</v>
      </c>
      <c r="AC46" s="469">
        <f t="shared" ref="AC46:AC49" si="27">U46+W46+Y46+AA46</f>
        <v>17680</v>
      </c>
      <c r="AD46" s="470">
        <v>124</v>
      </c>
      <c r="AE46" s="470">
        <v>875</v>
      </c>
      <c r="AF46" s="344">
        <f t="shared" ref="AF46:AF49" si="28">AE46++AD46+AA46+Y46+W46+U46</f>
        <v>18679</v>
      </c>
      <c r="AG46" s="326">
        <f t="shared" ref="AG46:AG49" si="29">(AE46+AD46)/AF46</f>
        <v>5.3482520477541623E-2</v>
      </c>
    </row>
    <row r="47" spans="1:416" ht="17" x14ac:dyDescent="0.2">
      <c r="P47" s="20"/>
      <c r="R47" s="11">
        <v>2013</v>
      </c>
      <c r="S47" s="201"/>
      <c r="T47" s="201"/>
      <c r="U47" s="467">
        <v>4325</v>
      </c>
      <c r="V47" s="468">
        <v>0.23100000000000001</v>
      </c>
      <c r="W47" s="467">
        <v>3855</v>
      </c>
      <c r="X47" s="468">
        <v>0.20599999999999999</v>
      </c>
      <c r="Y47" s="344">
        <v>4060</v>
      </c>
      <c r="Z47" s="468">
        <v>0.217</v>
      </c>
      <c r="AA47" s="467">
        <v>6499</v>
      </c>
      <c r="AB47" s="468">
        <v>0.34699999999999998</v>
      </c>
      <c r="AC47" s="469">
        <f t="shared" si="27"/>
        <v>18739</v>
      </c>
      <c r="AD47" s="470">
        <v>134</v>
      </c>
      <c r="AE47" s="470">
        <v>830</v>
      </c>
      <c r="AF47" s="344">
        <f t="shared" si="28"/>
        <v>19703</v>
      </c>
      <c r="AG47" s="326">
        <f t="shared" si="29"/>
        <v>4.8926559407196875E-2</v>
      </c>
    </row>
    <row r="48" spans="1:416" ht="17" x14ac:dyDescent="0.2">
      <c r="B48" s="473" t="s">
        <v>616</v>
      </c>
      <c r="C48" s="474">
        <v>6300</v>
      </c>
      <c r="P48" s="20"/>
      <c r="R48" s="11">
        <v>2014</v>
      </c>
      <c r="S48" s="201"/>
      <c r="T48" s="201"/>
      <c r="U48" s="467">
        <v>4168</v>
      </c>
      <c r="V48" s="468">
        <v>0.217</v>
      </c>
      <c r="W48" s="467">
        <v>4528</v>
      </c>
      <c r="X48" s="468">
        <v>0.23499999999999999</v>
      </c>
      <c r="Y48" s="344">
        <v>3914</v>
      </c>
      <c r="Z48" s="468">
        <v>0.20300000000000001</v>
      </c>
      <c r="AA48" s="467">
        <v>6636</v>
      </c>
      <c r="AB48" s="468">
        <v>0.34499999999999997</v>
      </c>
      <c r="AC48" s="469">
        <f t="shared" si="27"/>
        <v>19246</v>
      </c>
      <c r="AD48" s="470">
        <v>143</v>
      </c>
      <c r="AE48" s="470">
        <v>797</v>
      </c>
      <c r="AF48" s="344">
        <f>AE48++AD48+AA48+Y48+W48+U48</f>
        <v>20186</v>
      </c>
      <c r="AG48" s="326">
        <f t="shared" si="29"/>
        <v>4.6566927573565835E-2</v>
      </c>
    </row>
    <row r="49" spans="2:33" ht="17" x14ac:dyDescent="0.2">
      <c r="B49" s="473" t="s">
        <v>617</v>
      </c>
      <c r="C49" s="222">
        <f>G4-C48</f>
        <v>13886</v>
      </c>
      <c r="P49" s="20"/>
      <c r="R49" s="11">
        <v>2015</v>
      </c>
      <c r="S49" s="201"/>
      <c r="T49" s="201"/>
      <c r="U49" s="467">
        <v>4157</v>
      </c>
      <c r="V49" s="468">
        <v>0.20699999999999999</v>
      </c>
      <c r="W49" s="467">
        <v>4688</v>
      </c>
      <c r="X49" s="468">
        <v>0.23400000000000001</v>
      </c>
      <c r="Y49" s="344">
        <v>4523</v>
      </c>
      <c r="Z49" s="468">
        <v>0.22600000000000001</v>
      </c>
      <c r="AA49" s="467">
        <v>6681</v>
      </c>
      <c r="AB49" s="468">
        <v>0.33300000000000002</v>
      </c>
      <c r="AC49" s="469">
        <f t="shared" si="27"/>
        <v>20049</v>
      </c>
      <c r="AD49" s="470">
        <v>135</v>
      </c>
      <c r="AE49" s="470">
        <v>760</v>
      </c>
      <c r="AF49" s="344">
        <f t="shared" si="28"/>
        <v>20944</v>
      </c>
      <c r="AG49" s="326">
        <f t="shared" si="29"/>
        <v>4.273300229182582E-2</v>
      </c>
    </row>
    <row r="50" spans="2:33" x14ac:dyDescent="0.2">
      <c r="C50" s="20"/>
      <c r="P50" s="20"/>
      <c r="R50" s="11" t="s">
        <v>618</v>
      </c>
      <c r="S50" s="11"/>
      <c r="T50" s="11"/>
      <c r="U50" s="11"/>
      <c r="V50" s="648">
        <f>AVERAGE(V45:V49)</f>
        <v>0.21800000000000003</v>
      </c>
      <c r="W50" s="649"/>
      <c r="X50" s="648">
        <f>AVERAGE(X45:X49)</f>
        <v>0.22000000000000003</v>
      </c>
      <c r="Y50" s="649"/>
      <c r="Z50" s="648">
        <f>AVERAGE(Z45:Z49)</f>
        <v>0.21400000000000002</v>
      </c>
      <c r="AA50" s="649"/>
      <c r="AB50" s="648">
        <v>0.3</v>
      </c>
      <c r="AC50" s="450"/>
      <c r="AD50" s="11"/>
      <c r="AE50" s="11"/>
      <c r="AF50" s="11"/>
      <c r="AG50" s="450">
        <f>AVERAGE(AG45:AG49)</f>
        <v>4.9396060557850355E-2</v>
      </c>
    </row>
    <row r="51" spans="2:33" x14ac:dyDescent="0.2">
      <c r="B51" s="767" t="s">
        <v>608</v>
      </c>
      <c r="C51" s="767"/>
      <c r="P51" s="20"/>
      <c r="R51" s="475" t="s">
        <v>619</v>
      </c>
      <c r="S51" s="20"/>
      <c r="T51" s="20"/>
    </row>
    <row r="52" spans="2:33" ht="35.25" customHeight="1" x14ac:dyDescent="0.2">
      <c r="B52" s="768" t="s">
        <v>732</v>
      </c>
      <c r="C52" s="768"/>
      <c r="P52" s="20"/>
      <c r="R52" t="s">
        <v>620</v>
      </c>
      <c r="S52" s="20"/>
      <c r="T52" s="20"/>
      <c r="AB52" s="476"/>
      <c r="AC52" s="476"/>
    </row>
    <row r="53" spans="2:33" x14ac:dyDescent="0.2">
      <c r="B53" s="471" t="s">
        <v>615</v>
      </c>
      <c r="C53" s="472">
        <v>0.01</v>
      </c>
      <c r="P53" s="20"/>
      <c r="R53" s="20"/>
      <c r="S53" s="20"/>
      <c r="T53" s="20"/>
    </row>
    <row r="54" spans="2:33" x14ac:dyDescent="0.2">
      <c r="C54" s="20"/>
      <c r="P54" s="20"/>
      <c r="R54" s="20"/>
      <c r="S54" s="20"/>
      <c r="T54" s="20"/>
    </row>
    <row r="55" spans="2:33" x14ac:dyDescent="0.2">
      <c r="B55" s="765" t="s">
        <v>722</v>
      </c>
      <c r="C55" s="765"/>
      <c r="P55" s="20"/>
      <c r="R55" s="20"/>
      <c r="S55" s="20"/>
      <c r="T55" s="20"/>
    </row>
    <row r="56" spans="2:33" x14ac:dyDescent="0.2">
      <c r="B56" s="471" t="s">
        <v>615</v>
      </c>
      <c r="C56" s="678">
        <v>0.38</v>
      </c>
      <c r="P56" s="20"/>
      <c r="R56" s="20"/>
      <c r="S56" s="20"/>
      <c r="T56" s="20"/>
    </row>
    <row r="74" spans="3:25" x14ac:dyDescent="0.2">
      <c r="R74" s="202"/>
      <c r="S74" s="477">
        <v>2011</v>
      </c>
      <c r="T74" s="477">
        <v>2012</v>
      </c>
      <c r="U74" s="477">
        <v>2013</v>
      </c>
      <c r="V74" s="477">
        <v>2014</v>
      </c>
      <c r="W74" s="477">
        <v>2015</v>
      </c>
      <c r="X74" s="477" t="s">
        <v>618</v>
      </c>
      <c r="Y74" s="477" t="s">
        <v>598</v>
      </c>
    </row>
    <row r="75" spans="3:25" x14ac:dyDescent="0.2">
      <c r="R75" s="477" t="s">
        <v>56</v>
      </c>
      <c r="S75" s="201">
        <v>1210</v>
      </c>
      <c r="T75" s="201">
        <v>1221</v>
      </c>
      <c r="U75" s="201">
        <v>1263</v>
      </c>
      <c r="V75" s="201">
        <v>1303</v>
      </c>
      <c r="W75" s="201">
        <v>1361</v>
      </c>
      <c r="X75" s="201">
        <f>AVERAGE(S75:W75)</f>
        <v>1271.5999999999999</v>
      </c>
      <c r="Y75" s="326">
        <f>X75/$X$78</f>
        <v>0.46089162740123235</v>
      </c>
    </row>
    <row r="76" spans="3:25" x14ac:dyDescent="0.2">
      <c r="R76" s="477" t="s">
        <v>621</v>
      </c>
      <c r="S76" s="201">
        <v>1235</v>
      </c>
      <c r="T76" s="201">
        <v>1225</v>
      </c>
      <c r="U76" s="201">
        <v>1293</v>
      </c>
      <c r="V76" s="201">
        <v>1283</v>
      </c>
      <c r="W76" s="201">
        <v>1408</v>
      </c>
      <c r="X76" s="201">
        <f>AVERAGE(S76:W76)</f>
        <v>1288.8</v>
      </c>
      <c r="Y76" s="326">
        <f t="shared" ref="Y76:Y77" si="30">X76/$X$78</f>
        <v>0.46712577020659668</v>
      </c>
    </row>
    <row r="77" spans="3:25" x14ac:dyDescent="0.2">
      <c r="C77" t="s">
        <v>622</v>
      </c>
      <c r="R77" s="477" t="s">
        <v>606</v>
      </c>
      <c r="S77" s="201">
        <v>168</v>
      </c>
      <c r="T77" s="201">
        <v>169</v>
      </c>
      <c r="U77" s="201">
        <v>185</v>
      </c>
      <c r="V77" s="201">
        <v>225</v>
      </c>
      <c r="W77" s="201">
        <v>246</v>
      </c>
      <c r="X77" s="201">
        <f>AVERAGE(S77:W77)</f>
        <v>198.6</v>
      </c>
      <c r="Y77" s="326">
        <f t="shared" si="30"/>
        <v>7.198260239217108E-2</v>
      </c>
    </row>
    <row r="78" spans="3:25" x14ac:dyDescent="0.2">
      <c r="C78" s="478" t="s">
        <v>623</v>
      </c>
      <c r="R78" s="477" t="s">
        <v>213</v>
      </c>
      <c r="S78" s="201">
        <f>SUM(S75:S77)</f>
        <v>2613</v>
      </c>
      <c r="T78" s="201">
        <f t="shared" ref="T78:X78" si="31">SUM(T75:T77)</f>
        <v>2615</v>
      </c>
      <c r="U78" s="201">
        <f t="shared" si="31"/>
        <v>2741</v>
      </c>
      <c r="V78" s="201">
        <f t="shared" si="31"/>
        <v>2811</v>
      </c>
      <c r="W78" s="201">
        <f t="shared" si="31"/>
        <v>3015</v>
      </c>
      <c r="X78" s="201">
        <f t="shared" si="31"/>
        <v>2758.9999999999995</v>
      </c>
      <c r="Y78" s="201">
        <f>X78/$X$78</f>
        <v>1</v>
      </c>
    </row>
    <row r="107" spans="18:18" x14ac:dyDescent="0.2">
      <c r="R107" s="478" t="s">
        <v>623</v>
      </c>
    </row>
  </sheetData>
  <mergeCells count="12">
    <mergeCell ref="B55:C55"/>
    <mergeCell ref="R43:AG43"/>
    <mergeCell ref="B44:C44"/>
    <mergeCell ref="B45:C45"/>
    <mergeCell ref="B51:C51"/>
    <mergeCell ref="B52:C52"/>
    <mergeCell ref="A1:A2"/>
    <mergeCell ref="C1:AA1"/>
    <mergeCell ref="C2:G2"/>
    <mergeCell ref="H2:R2"/>
    <mergeCell ref="S2:Y2"/>
    <mergeCell ref="Z2:AA2"/>
  </mergeCells>
  <hyperlinks>
    <hyperlink ref="R107" r:id="rId1"/>
    <hyperlink ref="C78" r:id="rId2"/>
  </hyperlinks>
  <pageMargins left="0.7" right="0.7" top="0.75" bottom="0.75" header="0.3" footer="0.3"/>
  <pageSetup orientation="portrait" horizontalDpi="1200" verticalDpi="1200" r:id="rId3"/>
  <ignoredErrors>
    <ignoredError sqref="K6:R40 K4:R4 T4:V4 K5:R5 T5 T6:T40 V5 V6:V40" formula="1"/>
  </ignoredErrors>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249977111117893"/>
  </sheetPr>
  <dimension ref="A1:BA66"/>
  <sheetViews>
    <sheetView topLeftCell="AD26" zoomScale="70" zoomScaleNormal="70" zoomScalePageLayoutView="70" workbookViewId="0">
      <selection activeCell="AE39" sqref="AE39"/>
    </sheetView>
  </sheetViews>
  <sheetFormatPr baseColWidth="10" defaultColWidth="11" defaultRowHeight="16" x14ac:dyDescent="0.2"/>
  <cols>
    <col min="1" max="1" width="13.5" customWidth="1"/>
    <col min="2" max="2" width="10.6640625" customWidth="1"/>
    <col min="3" max="3" width="11.83203125" customWidth="1"/>
    <col min="4" max="4" width="10.6640625" customWidth="1"/>
    <col min="5" max="5" width="11.83203125" customWidth="1"/>
    <col min="6" max="6" width="12.1640625" customWidth="1"/>
    <col min="7" max="10" width="10.6640625" customWidth="1"/>
    <col min="11" max="11" width="13.6640625" customWidth="1"/>
    <col min="12" max="13" width="12.1640625" customWidth="1"/>
    <col min="14" max="14" width="10.6640625" customWidth="1"/>
    <col min="15" max="15" width="14.5" customWidth="1"/>
    <col min="16" max="16" width="13.6640625" customWidth="1"/>
    <col min="17" max="19" width="13.1640625" customWidth="1"/>
    <col min="20" max="20" width="12.5" customWidth="1"/>
    <col min="21" max="21" width="14.6640625" customWidth="1"/>
    <col min="22" max="22" width="13.83203125" customWidth="1"/>
    <col min="23" max="26" width="14.6640625" customWidth="1"/>
    <col min="27" max="27" width="15.6640625" customWidth="1"/>
    <col min="28" max="28" width="21" customWidth="1"/>
    <col min="29" max="29" width="22.1640625" customWidth="1"/>
    <col min="30" max="30" width="19.1640625" customWidth="1"/>
    <col min="31" max="31" width="22" customWidth="1"/>
    <col min="35" max="35" width="44.1640625" customWidth="1"/>
    <col min="37" max="37" width="16.1640625" bestFit="1" customWidth="1"/>
    <col min="41" max="41" width="21.6640625" customWidth="1"/>
  </cols>
  <sheetData>
    <row r="1" spans="1:31" ht="27.75" customHeight="1" x14ac:dyDescent="0.2">
      <c r="C1" s="771" t="s">
        <v>640</v>
      </c>
      <c r="D1" s="771"/>
      <c r="E1" s="771"/>
      <c r="F1" s="486">
        <f>0.01</f>
        <v>0.01</v>
      </c>
    </row>
    <row r="2" spans="1:31" ht="36.75" customHeight="1" x14ac:dyDescent="0.2">
      <c r="C2" s="771" t="s">
        <v>641</v>
      </c>
      <c r="D2" s="771"/>
      <c r="E2" s="771"/>
      <c r="F2" s="486">
        <v>0.88</v>
      </c>
      <c r="J2" s="388"/>
      <c r="K2" s="388"/>
      <c r="L2" s="388"/>
      <c r="M2" s="388"/>
    </row>
    <row r="3" spans="1:31" x14ac:dyDescent="0.2">
      <c r="A3" s="389"/>
      <c r="B3" s="772" t="s">
        <v>102</v>
      </c>
      <c r="C3" s="772"/>
      <c r="D3" s="772"/>
      <c r="E3" s="773" t="s">
        <v>558</v>
      </c>
      <c r="F3" s="773"/>
      <c r="G3" s="773"/>
      <c r="H3" s="773"/>
      <c r="I3" s="773"/>
      <c r="J3" s="773"/>
      <c r="K3" s="774" t="s">
        <v>7</v>
      </c>
      <c r="L3" s="775"/>
      <c r="M3" s="775"/>
      <c r="N3" s="775"/>
      <c r="O3" s="775"/>
      <c r="P3" s="775"/>
      <c r="Q3" s="775"/>
      <c r="R3" s="775"/>
      <c r="S3" s="775"/>
      <c r="T3" s="775"/>
      <c r="U3" s="775"/>
      <c r="V3" s="775"/>
      <c r="W3" s="775"/>
      <c r="X3" s="775"/>
      <c r="Y3" s="775"/>
      <c r="Z3" s="775"/>
      <c r="AA3" s="776"/>
      <c r="AB3" s="487" t="s">
        <v>642</v>
      </c>
      <c r="AC3" s="487"/>
      <c r="AD3" s="399"/>
      <c r="AE3" s="488"/>
    </row>
    <row r="4" spans="1:31" ht="74.25" customHeight="1" x14ac:dyDescent="0.2">
      <c r="A4" s="390" t="s">
        <v>17</v>
      </c>
      <c r="B4" s="391" t="s">
        <v>539</v>
      </c>
      <c r="C4" s="391" t="s">
        <v>560</v>
      </c>
      <c r="D4" s="391" t="s">
        <v>277</v>
      </c>
      <c r="E4" s="392" t="s">
        <v>561</v>
      </c>
      <c r="F4" s="392" t="s">
        <v>562</v>
      </c>
      <c r="G4" s="392" t="s">
        <v>563</v>
      </c>
      <c r="H4" s="392" t="s">
        <v>564</v>
      </c>
      <c r="I4" s="392" t="s">
        <v>565</v>
      </c>
      <c r="J4" s="392" t="s">
        <v>566</v>
      </c>
      <c r="K4" s="396" t="s">
        <v>567</v>
      </c>
      <c r="L4" s="396" t="s">
        <v>568</v>
      </c>
      <c r="M4" s="396" t="s">
        <v>569</v>
      </c>
      <c r="N4" s="397" t="s">
        <v>570</v>
      </c>
      <c r="O4" s="397" t="s">
        <v>571</v>
      </c>
      <c r="P4" s="398" t="s">
        <v>572</v>
      </c>
      <c r="Q4" s="393" t="s">
        <v>573</v>
      </c>
      <c r="R4" s="393" t="s">
        <v>574</v>
      </c>
      <c r="S4" s="393" t="s">
        <v>575</v>
      </c>
      <c r="T4" s="394" t="s">
        <v>576</v>
      </c>
      <c r="U4" s="394" t="s">
        <v>577</v>
      </c>
      <c r="V4" s="395" t="s">
        <v>578</v>
      </c>
      <c r="W4" s="489" t="s">
        <v>579</v>
      </c>
      <c r="X4" s="489" t="s">
        <v>580</v>
      </c>
      <c r="Y4" s="489" t="s">
        <v>581</v>
      </c>
      <c r="Z4" s="489" t="s">
        <v>582</v>
      </c>
      <c r="AA4" s="489" t="s">
        <v>649</v>
      </c>
      <c r="AB4" s="399" t="s">
        <v>583</v>
      </c>
      <c r="AC4" s="399" t="s">
        <v>584</v>
      </c>
      <c r="AD4" s="399"/>
      <c r="AE4" s="490"/>
    </row>
    <row r="5" spans="1:31" ht="21.75" customHeight="1" x14ac:dyDescent="0.2">
      <c r="A5" s="12">
        <v>1990</v>
      </c>
      <c r="B5" s="491">
        <v>17756</v>
      </c>
      <c r="C5" s="491">
        <f>D5-(D5*$F$2)</f>
        <v>2423.4080399431077</v>
      </c>
      <c r="D5" s="492">
        <v>20195.066999525901</v>
      </c>
      <c r="E5" s="493">
        <f>B5-G5</f>
        <v>14961</v>
      </c>
      <c r="F5" s="494">
        <f t="shared" ref="F5:F28" si="0">E5/B5</f>
        <v>0.84258842081549901</v>
      </c>
      <c r="G5" s="495">
        <v>2795</v>
      </c>
      <c r="H5" s="494">
        <f t="shared" ref="H5:H28" si="1">G5/B5</f>
        <v>0.15741157918450102</v>
      </c>
      <c r="I5" s="493">
        <f t="shared" ref="I5:I28" si="2">C5</f>
        <v>2423.4080399431077</v>
      </c>
      <c r="J5" s="496">
        <f t="shared" ref="J5:J28" si="3">I5/C5</f>
        <v>1</v>
      </c>
      <c r="K5" s="497">
        <f>B5*$AK$39</f>
        <v>4350.22</v>
      </c>
      <c r="L5" s="497">
        <f t="shared" ref="L5:L28" si="4">K5*2</f>
        <v>8700.44</v>
      </c>
      <c r="M5" s="497">
        <f t="shared" ref="M5:M28" si="5">L5*$AL$30</f>
        <v>2262114.4</v>
      </c>
      <c r="N5" s="498">
        <f t="shared" ref="N5:N65" si="6">L5*$AJ$52</f>
        <v>151052.26677598865</v>
      </c>
      <c r="O5" s="498">
        <f t="shared" ref="O5:O65" si="7">$AJ$52*M5</f>
        <v>39273589.361757047</v>
      </c>
      <c r="P5" s="499">
        <f>O5*$AJ$62*'Conversion Factors'!$B$15</f>
        <v>12014.236721872141</v>
      </c>
      <c r="Q5" s="500">
        <f t="shared" ref="Q5:Q27" si="8">(I5*$AQ$39)+(I5*$AQ$41/2)</f>
        <v>1837.5398854757673</v>
      </c>
      <c r="R5" s="500">
        <f t="shared" ref="R5:R27" si="9">((I5*$AQ$39)*2)+(I5*$AQ$41/2)</f>
        <v>3490.8383712937521</v>
      </c>
      <c r="S5" s="500">
        <f t="shared" ref="S5:S28" si="10">R5*$AL$30</f>
        <v>907617.97653637559</v>
      </c>
      <c r="T5" s="501">
        <f t="shared" ref="T5:T65" si="11">R5*$AJ$52</f>
        <v>60606.020952103754</v>
      </c>
      <c r="U5" s="501">
        <f t="shared" ref="U5:U28" si="12">$AJ$52*S5</f>
        <v>15757565.447546978</v>
      </c>
      <c r="V5" s="502">
        <f>U5*$AJ$62*'Conversion Factors'!$B$15</f>
        <v>4820.4181110975696</v>
      </c>
      <c r="W5" s="503">
        <f t="shared" ref="W5:W65" si="13">K5+Q5</f>
        <v>6187.7598854757671</v>
      </c>
      <c r="X5" s="503">
        <f t="shared" ref="X5:Y28" si="14">R5+L5</f>
        <v>12191.278371293753</v>
      </c>
      <c r="Y5" s="503">
        <f t="shared" si="14"/>
        <v>3169732.3765363754</v>
      </c>
      <c r="Z5" s="503">
        <f t="shared" ref="Z5:Z28" si="15">O5+U5</f>
        <v>55031154.809304029</v>
      </c>
      <c r="AA5" s="582">
        <f>Z5*0.1</f>
        <v>5503115.4809304029</v>
      </c>
      <c r="AB5" s="504">
        <f>Z5+AA5</f>
        <v>60534270.290234432</v>
      </c>
      <c r="AC5" s="585">
        <f>AB5*$AJ$62*'Conversion Factors'!$B$15</f>
        <v>18518.120316266686</v>
      </c>
      <c r="AD5" s="769" t="s">
        <v>643</v>
      </c>
      <c r="AE5" s="490"/>
    </row>
    <row r="6" spans="1:31" ht="20" customHeight="1" x14ac:dyDescent="0.2">
      <c r="A6" s="505">
        <v>1991</v>
      </c>
      <c r="B6" s="491">
        <v>17575</v>
      </c>
      <c r="C6" s="491">
        <f t="shared" ref="C6:C28" si="16">D6-(D6*$F$2)</f>
        <v>2398.704454944811</v>
      </c>
      <c r="D6" s="492">
        <v>19989.20379120675</v>
      </c>
      <c r="E6" s="493">
        <f t="shared" ref="E6:E28" si="17">B6-G6</f>
        <v>14976</v>
      </c>
      <c r="F6" s="494">
        <f t="shared" si="0"/>
        <v>0.85211948790896164</v>
      </c>
      <c r="G6" s="495">
        <v>2599</v>
      </c>
      <c r="H6" s="494">
        <f t="shared" si="1"/>
        <v>0.14788051209103842</v>
      </c>
      <c r="I6" s="493">
        <f t="shared" si="2"/>
        <v>2398.704454944811</v>
      </c>
      <c r="J6" s="496">
        <f t="shared" si="3"/>
        <v>1</v>
      </c>
      <c r="K6" s="497">
        <f t="shared" ref="K6:K27" si="18">B6*$AK$39</f>
        <v>4305.875</v>
      </c>
      <c r="L6" s="497">
        <f t="shared" si="4"/>
        <v>8611.75</v>
      </c>
      <c r="M6" s="497">
        <f t="shared" si="5"/>
        <v>2239055</v>
      </c>
      <c r="N6" s="498">
        <f t="shared" si="6"/>
        <v>149512.47964564094</v>
      </c>
      <c r="O6" s="498">
        <f t="shared" si="7"/>
        <v>38873244.707866646</v>
      </c>
      <c r="P6" s="499">
        <f>O6*$AJ$62*'Conversion Factors'!$B$15</f>
        <v>11891.766748530237</v>
      </c>
      <c r="Q6" s="500">
        <f t="shared" si="8"/>
        <v>1818.8084865530848</v>
      </c>
      <c r="R6" s="500">
        <f t="shared" si="9"/>
        <v>3455.2536818814833</v>
      </c>
      <c r="S6" s="500">
        <f t="shared" si="10"/>
        <v>898365.95728918561</v>
      </c>
      <c r="T6" s="501">
        <f t="shared" si="11"/>
        <v>59988.219094008906</v>
      </c>
      <c r="U6" s="501">
        <f t="shared" si="12"/>
        <v>15596936.964442315</v>
      </c>
      <c r="V6" s="502">
        <f>U6*$AJ$62*'Conversion Factors'!$B$15</f>
        <v>4771.2800350608059</v>
      </c>
      <c r="W6" s="503">
        <f t="shared" si="13"/>
        <v>6124.6834865530845</v>
      </c>
      <c r="X6" s="503">
        <f t="shared" si="14"/>
        <v>12067.003681881484</v>
      </c>
      <c r="Y6" s="503">
        <f t="shared" si="14"/>
        <v>3137420.9572891854</v>
      </c>
      <c r="Z6" s="503">
        <f t="shared" si="15"/>
        <v>54470181.672308959</v>
      </c>
      <c r="AA6" s="582">
        <f t="shared" ref="AA6:AA28" si="19">Z6*0.1</f>
        <v>5447018.1672308967</v>
      </c>
      <c r="AB6" s="504">
        <f t="shared" ref="AB6:AB28" si="20">Z6+AA6</f>
        <v>59917199.839539856</v>
      </c>
      <c r="AC6" s="585">
        <f>AB6*$AJ$62*'Conversion Factors'!$B$15</f>
        <v>18329.351461950147</v>
      </c>
      <c r="AD6" s="770"/>
      <c r="AE6" s="490"/>
    </row>
    <row r="7" spans="1:31" ht="20" customHeight="1" x14ac:dyDescent="0.2">
      <c r="A7" s="12">
        <v>1992</v>
      </c>
      <c r="B7" s="491">
        <v>16378</v>
      </c>
      <c r="C7" s="491">
        <f t="shared" si="16"/>
        <v>2235.3332326080272</v>
      </c>
      <c r="D7" s="492">
        <v>18627.776938400239</v>
      </c>
      <c r="E7" s="493">
        <f t="shared" si="17"/>
        <v>14216</v>
      </c>
      <c r="F7" s="494">
        <f t="shared" si="0"/>
        <v>0.8679936500183173</v>
      </c>
      <c r="G7" s="495">
        <v>2162</v>
      </c>
      <c r="H7" s="494">
        <f t="shared" si="1"/>
        <v>0.13200634998168276</v>
      </c>
      <c r="I7" s="493">
        <f t="shared" si="2"/>
        <v>2235.3332326080272</v>
      </c>
      <c r="J7" s="496">
        <f t="shared" si="3"/>
        <v>1</v>
      </c>
      <c r="K7" s="497">
        <f t="shared" si="18"/>
        <v>4012.61</v>
      </c>
      <c r="L7" s="497">
        <f t="shared" si="4"/>
        <v>8025.22</v>
      </c>
      <c r="M7" s="497">
        <f t="shared" si="5"/>
        <v>2086557.2</v>
      </c>
      <c r="N7" s="498">
        <f t="shared" si="6"/>
        <v>139329.46751842432</v>
      </c>
      <c r="O7" s="498">
        <f t="shared" si="7"/>
        <v>36225661.554790325</v>
      </c>
      <c r="P7" s="499">
        <f>O7*$AJ$62*'Conversion Factors'!$B$15</f>
        <v>11081.841013224936</v>
      </c>
      <c r="Q7" s="500">
        <f t="shared" si="8"/>
        <v>1694.932881522981</v>
      </c>
      <c r="R7" s="500">
        <f t="shared" si="9"/>
        <v>3219.9228905749578</v>
      </c>
      <c r="S7" s="500">
        <f t="shared" si="10"/>
        <v>837179.95154948905</v>
      </c>
      <c r="T7" s="501">
        <f t="shared" si="11"/>
        <v>55902.534982741228</v>
      </c>
      <c r="U7" s="501">
        <f t="shared" si="12"/>
        <v>14534659.095512718</v>
      </c>
      <c r="V7" s="502">
        <f>U7*$AJ$62*'Conversion Factors'!$B$15</f>
        <v>4446.3171786188232</v>
      </c>
      <c r="W7" s="503">
        <f t="shared" si="13"/>
        <v>5707.5428815229807</v>
      </c>
      <c r="X7" s="503">
        <f t="shared" si="14"/>
        <v>11245.142890574958</v>
      </c>
      <c r="Y7" s="503">
        <f t="shared" si="14"/>
        <v>2923737.1515494892</v>
      </c>
      <c r="Z7" s="503">
        <f t="shared" si="15"/>
        <v>50760320.650303043</v>
      </c>
      <c r="AA7" s="582">
        <f t="shared" si="19"/>
        <v>5076032.0650303047</v>
      </c>
      <c r="AB7" s="504">
        <f t="shared" si="20"/>
        <v>55836352.71533335</v>
      </c>
      <c r="AC7" s="585">
        <f>AB7*$AJ$62*'Conversion Factors'!$B$15</f>
        <v>17080.974011028135</v>
      </c>
      <c r="AD7" s="770"/>
      <c r="AE7" s="490"/>
    </row>
    <row r="8" spans="1:31" ht="20" customHeight="1" x14ac:dyDescent="0.2">
      <c r="A8" s="505">
        <v>1993</v>
      </c>
      <c r="B8" s="491">
        <v>15449</v>
      </c>
      <c r="C8" s="491">
        <f t="shared" si="16"/>
        <v>2108.5396941361232</v>
      </c>
      <c r="D8" s="492">
        <v>17571.164117801029</v>
      </c>
      <c r="E8" s="493">
        <f t="shared" si="17"/>
        <v>13111</v>
      </c>
      <c r="F8" s="494">
        <f t="shared" si="0"/>
        <v>0.84866334390575437</v>
      </c>
      <c r="G8" s="495">
        <v>2338</v>
      </c>
      <c r="H8" s="494">
        <f t="shared" si="1"/>
        <v>0.15133665609424557</v>
      </c>
      <c r="I8" s="493">
        <f t="shared" si="2"/>
        <v>2108.5396941361232</v>
      </c>
      <c r="J8" s="496">
        <f t="shared" si="3"/>
        <v>1</v>
      </c>
      <c r="K8" s="497">
        <f t="shared" si="18"/>
        <v>3785.0050000000001</v>
      </c>
      <c r="L8" s="497">
        <f t="shared" si="4"/>
        <v>7570.01</v>
      </c>
      <c r="M8" s="497">
        <f t="shared" si="5"/>
        <v>1968202.6</v>
      </c>
      <c r="N8" s="498">
        <f t="shared" si="6"/>
        <v>131426.36119746839</v>
      </c>
      <c r="O8" s="498">
        <f t="shared" si="7"/>
        <v>34170853.911341786</v>
      </c>
      <c r="P8" s="499">
        <f>O8*$AJ$62*'Conversion Factors'!$B$15</f>
        <v>10453.25203402809</v>
      </c>
      <c r="Q8" s="500">
        <f t="shared" si="8"/>
        <v>1598.7921655054674</v>
      </c>
      <c r="R8" s="500">
        <f t="shared" si="9"/>
        <v>3037.2810316578671</v>
      </c>
      <c r="S8" s="500">
        <f t="shared" si="10"/>
        <v>789693.06823104538</v>
      </c>
      <c r="T8" s="501">
        <f t="shared" si="11"/>
        <v>52731.607213845986</v>
      </c>
      <c r="U8" s="501">
        <f t="shared" si="12"/>
        <v>13710217.875599956</v>
      </c>
      <c r="V8" s="502">
        <f>U8*$AJ$62*'Conversion Factors'!$B$15</f>
        <v>4194.1112524412156</v>
      </c>
      <c r="W8" s="503">
        <f t="shared" si="13"/>
        <v>5383.797165505468</v>
      </c>
      <c r="X8" s="503">
        <f t="shared" si="14"/>
        <v>10607.291031657867</v>
      </c>
      <c r="Y8" s="503">
        <f t="shared" si="14"/>
        <v>2757895.6682310454</v>
      </c>
      <c r="Z8" s="503">
        <f t="shared" si="15"/>
        <v>47881071.786941744</v>
      </c>
      <c r="AA8" s="582">
        <f t="shared" si="19"/>
        <v>4788107.1786941746</v>
      </c>
      <c r="AB8" s="504">
        <f t="shared" si="20"/>
        <v>52669178.965635918</v>
      </c>
      <c r="AC8" s="585">
        <f>AB8*$AJ$62*'Conversion Factors'!$B$15</f>
        <v>16112.099615116234</v>
      </c>
      <c r="AD8" s="770"/>
      <c r="AE8" s="490"/>
    </row>
    <row r="9" spans="1:31" ht="20" customHeight="1" x14ac:dyDescent="0.2">
      <c r="A9" s="12">
        <v>1994</v>
      </c>
      <c r="B9" s="491">
        <v>15440</v>
      </c>
      <c r="C9" s="491">
        <f t="shared" si="16"/>
        <v>2107.3113390809594</v>
      </c>
      <c r="D9" s="492">
        <v>17560.927825674666</v>
      </c>
      <c r="E9" s="493">
        <f t="shared" si="17"/>
        <v>12803</v>
      </c>
      <c r="F9" s="494">
        <f t="shared" si="0"/>
        <v>0.82920984455958546</v>
      </c>
      <c r="G9" s="495">
        <v>2637</v>
      </c>
      <c r="H9" s="494">
        <f t="shared" si="1"/>
        <v>0.17079015544041451</v>
      </c>
      <c r="I9" s="493">
        <f t="shared" si="2"/>
        <v>2107.3113390809594</v>
      </c>
      <c r="J9" s="496">
        <f t="shared" si="3"/>
        <v>1</v>
      </c>
      <c r="K9" s="497">
        <f t="shared" si="18"/>
        <v>3782.7999999999997</v>
      </c>
      <c r="L9" s="497">
        <f t="shared" si="4"/>
        <v>7565.5999999999995</v>
      </c>
      <c r="M9" s="497">
        <f t="shared" si="5"/>
        <v>1967055.9999999998</v>
      </c>
      <c r="N9" s="498">
        <f t="shared" si="6"/>
        <v>131349.79719651188</v>
      </c>
      <c r="O9" s="498">
        <f t="shared" si="7"/>
        <v>34150947.271093085</v>
      </c>
      <c r="P9" s="499">
        <f>O9*$AJ$62*'Conversion Factors'!$B$15</f>
        <v>10447.162366845339</v>
      </c>
      <c r="Q9" s="500">
        <f t="shared" si="8"/>
        <v>1597.8607699789252</v>
      </c>
      <c r="R9" s="500">
        <f t="shared" si="9"/>
        <v>3035.5116272119531</v>
      </c>
      <c r="S9" s="500">
        <f t="shared" si="10"/>
        <v>789233.02307510783</v>
      </c>
      <c r="T9" s="501">
        <f t="shared" si="11"/>
        <v>52700.887784437953</v>
      </c>
      <c r="U9" s="501">
        <f t="shared" si="12"/>
        <v>13702230.823953869</v>
      </c>
      <c r="V9" s="502">
        <f>U9*$AJ$62*'Conversion Factors'!$B$15</f>
        <v>4191.6679226935312</v>
      </c>
      <c r="W9" s="503">
        <f t="shared" si="13"/>
        <v>5380.6607699789247</v>
      </c>
      <c r="X9" s="503">
        <f t="shared" si="14"/>
        <v>10601.111627211953</v>
      </c>
      <c r="Y9" s="503">
        <f t="shared" si="14"/>
        <v>2756289.0230751075</v>
      </c>
      <c r="Z9" s="503">
        <f t="shared" si="15"/>
        <v>47853178.095046952</v>
      </c>
      <c r="AA9" s="582">
        <f t="shared" si="19"/>
        <v>4785317.8095046952</v>
      </c>
      <c r="AB9" s="504">
        <f t="shared" si="20"/>
        <v>52638495.904551648</v>
      </c>
      <c r="AC9" s="585">
        <f>AB9*$AJ$62*'Conversion Factors'!$B$15</f>
        <v>16102.713318492757</v>
      </c>
      <c r="AD9" s="770"/>
      <c r="AE9" s="490"/>
    </row>
    <row r="10" spans="1:31" ht="20" customHeight="1" x14ac:dyDescent="0.2">
      <c r="A10" s="505">
        <v>1995</v>
      </c>
      <c r="B10" s="491">
        <v>16022</v>
      </c>
      <c r="C10" s="491">
        <f t="shared" si="16"/>
        <v>2186.7449659815502</v>
      </c>
      <c r="D10" s="492">
        <v>18222.874716512921</v>
      </c>
      <c r="E10" s="493">
        <f t="shared" si="17"/>
        <v>13226</v>
      </c>
      <c r="F10" s="494">
        <f t="shared" si="0"/>
        <v>0.82548995131693925</v>
      </c>
      <c r="G10" s="495">
        <v>2796</v>
      </c>
      <c r="H10" s="494">
        <f t="shared" si="1"/>
        <v>0.1745100486830608</v>
      </c>
      <c r="I10" s="493">
        <f t="shared" si="2"/>
        <v>2186.7449659815502</v>
      </c>
      <c r="J10" s="496">
        <f t="shared" si="3"/>
        <v>1</v>
      </c>
      <c r="K10" s="497">
        <f t="shared" si="18"/>
        <v>3925.39</v>
      </c>
      <c r="L10" s="497">
        <f t="shared" si="4"/>
        <v>7850.78</v>
      </c>
      <c r="M10" s="497">
        <f t="shared" si="5"/>
        <v>2041202.8</v>
      </c>
      <c r="N10" s="498">
        <f t="shared" si="6"/>
        <v>136300.93592503323</v>
      </c>
      <c r="O10" s="498">
        <f t="shared" si="7"/>
        <v>35438243.340508647</v>
      </c>
      <c r="P10" s="499">
        <f>O10*$AJ$62*'Conversion Factors'!$B$15</f>
        <v>10840.960844662957</v>
      </c>
      <c r="Q10" s="500">
        <f t="shared" si="8"/>
        <v>1658.0910140286492</v>
      </c>
      <c r="R10" s="500">
        <f t="shared" si="9"/>
        <v>3149.933114714373</v>
      </c>
      <c r="S10" s="500">
        <f t="shared" si="10"/>
        <v>818982.60982573696</v>
      </c>
      <c r="T10" s="501">
        <f t="shared" si="11"/>
        <v>54687.410886157064</v>
      </c>
      <c r="U10" s="501">
        <f t="shared" si="12"/>
        <v>14218726.830400836</v>
      </c>
      <c r="V10" s="502">
        <f>U10*$AJ$62*'Conversion Factors'!$B$15</f>
        <v>4349.6699130437664</v>
      </c>
      <c r="W10" s="503">
        <f t="shared" si="13"/>
        <v>5583.481014028649</v>
      </c>
      <c r="X10" s="503">
        <f t="shared" si="14"/>
        <v>11000.713114714374</v>
      </c>
      <c r="Y10" s="503">
        <f t="shared" si="14"/>
        <v>2860185.4098257371</v>
      </c>
      <c r="Z10" s="503">
        <f t="shared" si="15"/>
        <v>49656970.170909479</v>
      </c>
      <c r="AA10" s="582">
        <f t="shared" si="19"/>
        <v>4965697.0170909483</v>
      </c>
      <c r="AB10" s="504">
        <f t="shared" si="20"/>
        <v>54622667.188000426</v>
      </c>
      <c r="AC10" s="585">
        <f>AB10*$AJ$62*'Conversion Factors'!$B$15</f>
        <v>16709.693833477395</v>
      </c>
      <c r="AD10" s="770"/>
      <c r="AE10" s="490"/>
    </row>
    <row r="11" spans="1:31" ht="20" customHeight="1" x14ac:dyDescent="0.2">
      <c r="A11" s="12">
        <v>1996</v>
      </c>
      <c r="B11" s="491">
        <v>17000</v>
      </c>
      <c r="C11" s="491">
        <f t="shared" si="16"/>
        <v>2320.226215309347</v>
      </c>
      <c r="D11" s="492">
        <v>19335.218460911223</v>
      </c>
      <c r="E11" s="493">
        <f t="shared" si="17"/>
        <v>14217</v>
      </c>
      <c r="F11" s="494">
        <f t="shared" si="0"/>
        <v>0.83629411764705885</v>
      </c>
      <c r="G11" s="495">
        <v>2783</v>
      </c>
      <c r="H11" s="494">
        <f t="shared" si="1"/>
        <v>0.16370588235294117</v>
      </c>
      <c r="I11" s="493">
        <f t="shared" si="2"/>
        <v>2320.226215309347</v>
      </c>
      <c r="J11" s="496">
        <f t="shared" si="3"/>
        <v>1</v>
      </c>
      <c r="K11" s="497">
        <f t="shared" si="18"/>
        <v>4165</v>
      </c>
      <c r="L11" s="497">
        <f t="shared" si="4"/>
        <v>8330</v>
      </c>
      <c r="M11" s="497">
        <f t="shared" si="5"/>
        <v>2165800</v>
      </c>
      <c r="N11" s="498">
        <f t="shared" si="6"/>
        <v>144620.89069564131</v>
      </c>
      <c r="O11" s="498">
        <f t="shared" si="7"/>
        <v>37601431.580866739</v>
      </c>
      <c r="P11" s="499">
        <f>O11*$AJ$62*'Conversion Factors'!$B$15</f>
        <v>11502.704678521422</v>
      </c>
      <c r="Q11" s="500">
        <f t="shared" si="8"/>
        <v>1759.3026612462265</v>
      </c>
      <c r="R11" s="500">
        <f t="shared" si="9"/>
        <v>3342.2083978369956</v>
      </c>
      <c r="S11" s="500">
        <f t="shared" si="10"/>
        <v>868974.18343761889</v>
      </c>
      <c r="T11" s="501">
        <f t="shared" si="11"/>
        <v>58025.588881829368</v>
      </c>
      <c r="U11" s="501">
        <f t="shared" si="12"/>
        <v>15086653.109275635</v>
      </c>
      <c r="V11" s="502">
        <f>U11*$AJ$62*'Conversion Factors'!$B$15</f>
        <v>4615.1784122921017</v>
      </c>
      <c r="W11" s="503">
        <f t="shared" si="13"/>
        <v>5924.3026612462263</v>
      </c>
      <c r="X11" s="503">
        <f t="shared" si="14"/>
        <v>11672.208397836996</v>
      </c>
      <c r="Y11" s="503">
        <f t="shared" si="14"/>
        <v>3034774.1834376189</v>
      </c>
      <c r="Z11" s="503">
        <f t="shared" si="15"/>
        <v>52688084.690142378</v>
      </c>
      <c r="AA11" s="582">
        <f t="shared" si="19"/>
        <v>5268808.4690142386</v>
      </c>
      <c r="AB11" s="504">
        <f t="shared" si="20"/>
        <v>57956893.159156621</v>
      </c>
      <c r="AC11" s="585">
        <f>AB11*$AJ$62*'Conversion Factors'!$B$15</f>
        <v>17729.67139989488</v>
      </c>
      <c r="AD11" s="770"/>
      <c r="AE11" s="490"/>
    </row>
    <row r="12" spans="1:31" ht="20" customHeight="1" x14ac:dyDescent="0.2">
      <c r="A12" s="505">
        <v>1997</v>
      </c>
      <c r="B12" s="491">
        <v>16735</v>
      </c>
      <c r="C12" s="491">
        <f t="shared" si="16"/>
        <v>2284.0579831295254</v>
      </c>
      <c r="D12" s="492">
        <v>19033.816526079372</v>
      </c>
      <c r="E12" s="493">
        <f t="shared" si="17"/>
        <v>13952</v>
      </c>
      <c r="F12" s="494">
        <f t="shared" si="0"/>
        <v>0.83370182252763669</v>
      </c>
      <c r="G12" s="495">
        <v>2783</v>
      </c>
      <c r="H12" s="494">
        <f t="shared" si="1"/>
        <v>0.16629817747236331</v>
      </c>
      <c r="I12" s="493">
        <f t="shared" si="2"/>
        <v>2284.0579831295254</v>
      </c>
      <c r="J12" s="496">
        <f t="shared" si="3"/>
        <v>1</v>
      </c>
      <c r="K12" s="497">
        <f t="shared" si="18"/>
        <v>4100.0749999999998</v>
      </c>
      <c r="L12" s="497">
        <f t="shared" si="4"/>
        <v>8200.15</v>
      </c>
      <c r="M12" s="497">
        <f t="shared" si="5"/>
        <v>2132039</v>
      </c>
      <c r="N12" s="498">
        <f t="shared" si="6"/>
        <v>142366.50622303277</v>
      </c>
      <c r="O12" s="498">
        <f t="shared" si="7"/>
        <v>37015291.617988527</v>
      </c>
      <c r="P12" s="499">
        <f>O12*$AJ$62*'Conversion Factors'!$B$15</f>
        <v>11323.397811473886</v>
      </c>
      <c r="Q12" s="500">
        <f t="shared" si="8"/>
        <v>1731.8782374091531</v>
      </c>
      <c r="R12" s="500">
        <f t="shared" si="9"/>
        <v>3290.1092669295372</v>
      </c>
      <c r="S12" s="500">
        <f t="shared" si="10"/>
        <v>855428.40940167964</v>
      </c>
      <c r="T12" s="501">
        <f t="shared" si="11"/>
        <v>57121.072349259681</v>
      </c>
      <c r="U12" s="501">
        <f t="shared" si="12"/>
        <v>14851478.810807517</v>
      </c>
      <c r="V12" s="502">
        <f>U12*$AJ$62*'Conversion Factors'!$B$15</f>
        <v>4543.2359252769602</v>
      </c>
      <c r="W12" s="503">
        <f t="shared" si="13"/>
        <v>5831.9532374091532</v>
      </c>
      <c r="X12" s="503">
        <f t="shared" si="14"/>
        <v>11490.259266929537</v>
      </c>
      <c r="Y12" s="503">
        <f t="shared" si="14"/>
        <v>2987467.4094016794</v>
      </c>
      <c r="Z12" s="503">
        <f t="shared" si="15"/>
        <v>51866770.428796045</v>
      </c>
      <c r="AA12" s="582">
        <f t="shared" si="19"/>
        <v>5186677.0428796047</v>
      </c>
      <c r="AB12" s="504">
        <f t="shared" si="20"/>
        <v>57053447.471675649</v>
      </c>
      <c r="AC12" s="585">
        <f>AB12*$AJ$62*'Conversion Factors'!$B$15</f>
        <v>17453.29711042593</v>
      </c>
      <c r="AD12" s="770"/>
      <c r="AE12" s="490"/>
    </row>
    <row r="13" spans="1:31" ht="20" customHeight="1" x14ac:dyDescent="0.2">
      <c r="A13" s="12">
        <v>1998</v>
      </c>
      <c r="B13" s="491">
        <v>16296</v>
      </c>
      <c r="C13" s="491">
        <f t="shared" si="16"/>
        <v>2224.1415532165356</v>
      </c>
      <c r="D13" s="492">
        <v>18534.512943471134</v>
      </c>
      <c r="E13" s="493">
        <f t="shared" si="17"/>
        <v>13513</v>
      </c>
      <c r="F13" s="494">
        <f t="shared" si="0"/>
        <v>0.82922189494354448</v>
      </c>
      <c r="G13" s="495">
        <v>2783</v>
      </c>
      <c r="H13" s="494">
        <f t="shared" si="1"/>
        <v>0.17077810505645558</v>
      </c>
      <c r="I13" s="493">
        <f t="shared" si="2"/>
        <v>2224.1415532165356</v>
      </c>
      <c r="J13" s="496">
        <f t="shared" si="3"/>
        <v>1</v>
      </c>
      <c r="K13" s="497">
        <f t="shared" si="18"/>
        <v>3992.52</v>
      </c>
      <c r="L13" s="497">
        <f t="shared" si="4"/>
        <v>7985.04</v>
      </c>
      <c r="M13" s="497">
        <f t="shared" si="5"/>
        <v>2076110.4</v>
      </c>
      <c r="N13" s="498">
        <f t="shared" si="6"/>
        <v>138631.88439859828</v>
      </c>
      <c r="O13" s="498">
        <f t="shared" si="7"/>
        <v>36044289.943635553</v>
      </c>
      <c r="P13" s="499">
        <f>O13*$AJ$62*'Conversion Factors'!$B$15</f>
        <v>11026.357378893243</v>
      </c>
      <c r="Q13" s="500">
        <f t="shared" si="8"/>
        <v>1686.4468333922644</v>
      </c>
      <c r="R13" s="500">
        <f t="shared" si="9"/>
        <v>3203.801650067745</v>
      </c>
      <c r="S13" s="500">
        <f t="shared" si="10"/>
        <v>832988.42901761364</v>
      </c>
      <c r="T13" s="501">
        <f t="shared" si="11"/>
        <v>55622.646848134769</v>
      </c>
      <c r="U13" s="501">
        <f t="shared" si="12"/>
        <v>14461888.18051504</v>
      </c>
      <c r="V13" s="502">
        <f>U13*$AJ$62*'Conversion Factors'!$B$15</f>
        <v>4424.0557298065914</v>
      </c>
      <c r="W13" s="503">
        <f t="shared" si="13"/>
        <v>5678.9668333922646</v>
      </c>
      <c r="X13" s="503">
        <f t="shared" si="14"/>
        <v>11188.841650067745</v>
      </c>
      <c r="Y13" s="503">
        <f t="shared" si="14"/>
        <v>2909098.8290176135</v>
      </c>
      <c r="Z13" s="503">
        <f t="shared" si="15"/>
        <v>50506178.124150589</v>
      </c>
      <c r="AA13" s="582">
        <f t="shared" si="19"/>
        <v>5050617.8124150597</v>
      </c>
      <c r="AB13" s="504">
        <f t="shared" si="20"/>
        <v>55556795.936565652</v>
      </c>
      <c r="AC13" s="585">
        <f>AB13*$AJ$62*'Conversion Factors'!$B$15</f>
        <v>16995.454419569818</v>
      </c>
      <c r="AD13" s="770"/>
      <c r="AE13" s="490"/>
    </row>
    <row r="14" spans="1:31" ht="20" customHeight="1" x14ac:dyDescent="0.2">
      <c r="A14" s="505">
        <v>1999</v>
      </c>
      <c r="B14" s="491">
        <v>16470</v>
      </c>
      <c r="C14" s="491">
        <f t="shared" si="16"/>
        <v>2247.8897509497037</v>
      </c>
      <c r="D14" s="492">
        <v>18732.414591247521</v>
      </c>
      <c r="E14" s="493">
        <f t="shared" si="17"/>
        <v>10170</v>
      </c>
      <c r="F14" s="494">
        <f t="shared" si="0"/>
        <v>0.61748633879781423</v>
      </c>
      <c r="G14" s="495">
        <v>6300</v>
      </c>
      <c r="H14" s="494">
        <f t="shared" si="1"/>
        <v>0.38251366120218577</v>
      </c>
      <c r="I14" s="493">
        <f t="shared" si="2"/>
        <v>2247.8897509497037</v>
      </c>
      <c r="J14" s="496">
        <f t="shared" si="3"/>
        <v>1</v>
      </c>
      <c r="K14" s="497">
        <f t="shared" si="18"/>
        <v>4035.15</v>
      </c>
      <c r="L14" s="497">
        <f t="shared" si="4"/>
        <v>8070.3</v>
      </c>
      <c r="M14" s="497">
        <f t="shared" si="5"/>
        <v>2098278</v>
      </c>
      <c r="N14" s="498">
        <f t="shared" si="6"/>
        <v>140112.12175042427</v>
      </c>
      <c r="O14" s="498">
        <f t="shared" si="7"/>
        <v>36429151.655110307</v>
      </c>
      <c r="P14" s="499">
        <f>O14*$AJ$62*'Conversion Factors'!$B$15</f>
        <v>11144.090944426345</v>
      </c>
      <c r="Q14" s="500">
        <f t="shared" si="8"/>
        <v>1704.45381357208</v>
      </c>
      <c r="R14" s="500">
        <f t="shared" si="9"/>
        <v>3238.0101360220788</v>
      </c>
      <c r="S14" s="500">
        <f t="shared" si="10"/>
        <v>841882.63536574051</v>
      </c>
      <c r="T14" s="501">
        <f t="shared" si="11"/>
        <v>56216.555816690001</v>
      </c>
      <c r="U14" s="501">
        <f t="shared" si="12"/>
        <v>14616304.512339402</v>
      </c>
      <c r="V14" s="502">
        <f>U14*$AJ$62*'Conversion Factors'!$B$15</f>
        <v>4471.2934382618205</v>
      </c>
      <c r="W14" s="503">
        <f t="shared" si="13"/>
        <v>5739.6038135720801</v>
      </c>
      <c r="X14" s="503">
        <f t="shared" si="14"/>
        <v>11308.310136022079</v>
      </c>
      <c r="Y14" s="503">
        <f t="shared" si="14"/>
        <v>2940160.6353657404</v>
      </c>
      <c r="Z14" s="503">
        <f t="shared" si="15"/>
        <v>51045456.167449713</v>
      </c>
      <c r="AA14" s="582">
        <f t="shared" si="19"/>
        <v>5104545.6167449718</v>
      </c>
      <c r="AB14" s="504">
        <f t="shared" si="20"/>
        <v>56150001.784194686</v>
      </c>
      <c r="AC14" s="585">
        <f>AB14*$AJ$62*'Conversion Factors'!$B$15</f>
        <v>17176.922820956981</v>
      </c>
      <c r="AD14" s="770"/>
      <c r="AE14" s="490"/>
    </row>
    <row r="15" spans="1:31" ht="20" customHeight="1" x14ac:dyDescent="0.2">
      <c r="A15" s="12">
        <v>2000</v>
      </c>
      <c r="B15" s="491">
        <v>16877</v>
      </c>
      <c r="C15" s="491">
        <f t="shared" si="16"/>
        <v>2303.438696222107</v>
      </c>
      <c r="D15" s="492">
        <v>19195.322468517574</v>
      </c>
      <c r="E15" s="493">
        <f t="shared" si="17"/>
        <v>10577</v>
      </c>
      <c r="F15" s="494">
        <f t="shared" si="0"/>
        <v>0.62671090833678966</v>
      </c>
      <c r="G15" s="495">
        <v>6300</v>
      </c>
      <c r="H15" s="494">
        <f t="shared" si="1"/>
        <v>0.37328909166321028</v>
      </c>
      <c r="I15" s="493">
        <f t="shared" si="2"/>
        <v>2303.438696222107</v>
      </c>
      <c r="J15" s="496">
        <f t="shared" si="3"/>
        <v>1</v>
      </c>
      <c r="K15" s="497">
        <f t="shared" si="18"/>
        <v>4134.8649999999998</v>
      </c>
      <c r="L15" s="497">
        <f t="shared" si="4"/>
        <v>8269.73</v>
      </c>
      <c r="M15" s="497">
        <f t="shared" si="5"/>
        <v>2150129.7999999998</v>
      </c>
      <c r="N15" s="498">
        <f t="shared" si="6"/>
        <v>143574.51601590225</v>
      </c>
      <c r="O15" s="498">
        <f t="shared" si="7"/>
        <v>37329374.164134584</v>
      </c>
      <c r="P15" s="499">
        <f>O15*$AJ$62*'Conversion Factors'!$B$15</f>
        <v>11419.479227023885</v>
      </c>
      <c r="Q15" s="500">
        <f t="shared" si="8"/>
        <v>1746.5735890501494</v>
      </c>
      <c r="R15" s="500">
        <f t="shared" si="9"/>
        <v>3318.0265370761726</v>
      </c>
      <c r="S15" s="500">
        <f t="shared" si="10"/>
        <v>862686.89963980485</v>
      </c>
      <c r="T15" s="501">
        <f t="shared" si="11"/>
        <v>57605.756679919621</v>
      </c>
      <c r="U15" s="501">
        <f t="shared" si="12"/>
        <v>14977496.736779101</v>
      </c>
      <c r="V15" s="502">
        <f>U15*$AJ$62*'Conversion Factors'!$B$15</f>
        <v>4581.7862390737491</v>
      </c>
      <c r="W15" s="503">
        <f t="shared" si="13"/>
        <v>5881.4385890501489</v>
      </c>
      <c r="X15" s="503">
        <f t="shared" si="14"/>
        <v>11587.756537076173</v>
      </c>
      <c r="Y15" s="503">
        <f t="shared" si="14"/>
        <v>3012816.6996398047</v>
      </c>
      <c r="Z15" s="503">
        <f t="shared" si="15"/>
        <v>52306870.900913686</v>
      </c>
      <c r="AA15" s="582">
        <f t="shared" si="19"/>
        <v>5230687.0900913691</v>
      </c>
      <c r="AB15" s="504">
        <f t="shared" si="20"/>
        <v>57537557.991005056</v>
      </c>
      <c r="AC15" s="585">
        <f>AB15*$AJ$62*'Conversion Factors'!$B$15</f>
        <v>17601.392012707402</v>
      </c>
      <c r="AD15" s="770"/>
      <c r="AE15" s="490"/>
    </row>
    <row r="16" spans="1:31" ht="20" customHeight="1" x14ac:dyDescent="0.2">
      <c r="A16" s="505">
        <v>2001</v>
      </c>
      <c r="B16" s="491">
        <v>18079</v>
      </c>
      <c r="C16" s="491">
        <f t="shared" si="16"/>
        <v>2467.4923380339824</v>
      </c>
      <c r="D16" s="492">
        <v>20562.436150283178</v>
      </c>
      <c r="E16" s="493">
        <f t="shared" si="17"/>
        <v>11779</v>
      </c>
      <c r="F16" s="494">
        <f t="shared" si="0"/>
        <v>0.65152939874993088</v>
      </c>
      <c r="G16" s="495">
        <v>6300</v>
      </c>
      <c r="H16" s="494">
        <f t="shared" si="1"/>
        <v>0.34847060125006912</v>
      </c>
      <c r="I16" s="493">
        <f t="shared" si="2"/>
        <v>2467.4923380339824</v>
      </c>
      <c r="J16" s="496">
        <f t="shared" si="3"/>
        <v>1</v>
      </c>
      <c r="K16" s="497">
        <f t="shared" si="18"/>
        <v>4429.3549999999996</v>
      </c>
      <c r="L16" s="497">
        <f t="shared" si="4"/>
        <v>8858.7099999999991</v>
      </c>
      <c r="M16" s="497">
        <f t="shared" si="5"/>
        <v>2303264.5999999996</v>
      </c>
      <c r="N16" s="498">
        <f t="shared" si="6"/>
        <v>153800.06369920581</v>
      </c>
      <c r="O16" s="498">
        <f t="shared" si="7"/>
        <v>39988016.561793514</v>
      </c>
      <c r="P16" s="499">
        <f>O16*$AJ$62*'Conversion Factors'!$B$15</f>
        <v>12232.788110764048</v>
      </c>
      <c r="Q16" s="500">
        <f t="shared" si="8"/>
        <v>1870.9666360394435</v>
      </c>
      <c r="R16" s="500">
        <f t="shared" si="9"/>
        <v>3554.3403308526508</v>
      </c>
      <c r="S16" s="500">
        <f t="shared" si="10"/>
        <v>924128.48602168926</v>
      </c>
      <c r="T16" s="501">
        <f t="shared" si="11"/>
        <v>61708.507140858441</v>
      </c>
      <c r="U16" s="501">
        <f t="shared" si="12"/>
        <v>16044211.856623195</v>
      </c>
      <c r="V16" s="502">
        <f>U16*$AJ$62*'Conversion Factors'!$B$15</f>
        <v>4908.1065009311142</v>
      </c>
      <c r="W16" s="503">
        <f t="shared" si="13"/>
        <v>6300.3216360394435</v>
      </c>
      <c r="X16" s="503">
        <f t="shared" si="14"/>
        <v>12413.050330852649</v>
      </c>
      <c r="Y16" s="503">
        <f t="shared" si="14"/>
        <v>3227393.0860216888</v>
      </c>
      <c r="Z16" s="503">
        <f t="shared" si="15"/>
        <v>56032228.418416709</v>
      </c>
      <c r="AA16" s="582">
        <f t="shared" si="19"/>
        <v>5603222.8418416716</v>
      </c>
      <c r="AB16" s="504">
        <f t="shared" si="20"/>
        <v>61635451.260258377</v>
      </c>
      <c r="AC16" s="585">
        <f>AB16*$AJ$62*'Conversion Factors'!$B$15</f>
        <v>18854.984072864678</v>
      </c>
      <c r="AD16" s="770"/>
      <c r="AE16" s="490"/>
    </row>
    <row r="17" spans="1:52" ht="20" customHeight="1" x14ac:dyDescent="0.2">
      <c r="A17" s="12">
        <v>2002</v>
      </c>
      <c r="B17" s="491">
        <v>18453</v>
      </c>
      <c r="C17" s="491">
        <f t="shared" si="16"/>
        <v>2518.5373147707869</v>
      </c>
      <c r="D17" s="492">
        <v>20987.810956423225</v>
      </c>
      <c r="E17" s="493">
        <f t="shared" si="17"/>
        <v>12153</v>
      </c>
      <c r="F17" s="494">
        <f t="shared" si="0"/>
        <v>0.65859209884571612</v>
      </c>
      <c r="G17" s="495">
        <v>6300</v>
      </c>
      <c r="H17" s="494">
        <f t="shared" si="1"/>
        <v>0.34140790115428388</v>
      </c>
      <c r="I17" s="493">
        <f t="shared" si="2"/>
        <v>2518.5373147707869</v>
      </c>
      <c r="J17" s="496">
        <f t="shared" si="3"/>
        <v>1</v>
      </c>
      <c r="K17" s="497">
        <f t="shared" si="18"/>
        <v>4520.9849999999997</v>
      </c>
      <c r="L17" s="497">
        <f t="shared" si="4"/>
        <v>9041.9699999999993</v>
      </c>
      <c r="M17" s="497">
        <f t="shared" si="5"/>
        <v>2350912.1999999997</v>
      </c>
      <c r="N17" s="498">
        <f t="shared" si="6"/>
        <v>156981.72329450995</v>
      </c>
      <c r="O17" s="498">
        <f t="shared" si="7"/>
        <v>40815248.056572579</v>
      </c>
      <c r="P17" s="499">
        <f>O17*$AJ$62*'Conversion Factors'!$B$15</f>
        <v>12485.847613691518</v>
      </c>
      <c r="Q17" s="500">
        <f t="shared" si="8"/>
        <v>1909.6712945868594</v>
      </c>
      <c r="R17" s="500">
        <f t="shared" si="9"/>
        <v>3627.8689156050632</v>
      </c>
      <c r="S17" s="500">
        <f t="shared" si="10"/>
        <v>943245.91805731645</v>
      </c>
      <c r="T17" s="501">
        <f t="shared" si="11"/>
        <v>62985.070096258656</v>
      </c>
      <c r="U17" s="501">
        <f t="shared" si="12"/>
        <v>16376118.225027252</v>
      </c>
      <c r="V17" s="502">
        <f>U17*$AJ$62*'Conversion Factors'!$B$15</f>
        <v>5009.6404260015379</v>
      </c>
      <c r="W17" s="503">
        <f t="shared" si="13"/>
        <v>6430.6562945868591</v>
      </c>
      <c r="X17" s="503">
        <f t="shared" si="14"/>
        <v>12669.838915605062</v>
      </c>
      <c r="Y17" s="503">
        <f t="shared" si="14"/>
        <v>3294158.1180573162</v>
      </c>
      <c r="Z17" s="503">
        <f t="shared" si="15"/>
        <v>57191366.281599835</v>
      </c>
      <c r="AA17" s="582">
        <f t="shared" si="19"/>
        <v>5719136.628159984</v>
      </c>
      <c r="AB17" s="504">
        <f t="shared" si="20"/>
        <v>62910502.90975982</v>
      </c>
      <c r="AC17" s="585">
        <f>AB17*$AJ$62*'Conversion Factors'!$B$15</f>
        <v>19245.036843662365</v>
      </c>
      <c r="AD17" s="770"/>
      <c r="AE17" s="490"/>
    </row>
    <row r="18" spans="1:52" ht="20" customHeight="1" x14ac:dyDescent="0.2">
      <c r="A18" s="505">
        <v>2003</v>
      </c>
      <c r="B18" s="491">
        <v>18303</v>
      </c>
      <c r="C18" s="491">
        <f t="shared" si="16"/>
        <v>2498.0647305180573</v>
      </c>
      <c r="D18" s="492">
        <v>20817.206087650477</v>
      </c>
      <c r="E18" s="493">
        <f t="shared" si="17"/>
        <v>12003</v>
      </c>
      <c r="F18" s="494">
        <f t="shared" si="0"/>
        <v>0.65579413210949022</v>
      </c>
      <c r="G18" s="495">
        <v>6300</v>
      </c>
      <c r="H18" s="494">
        <f t="shared" si="1"/>
        <v>0.34420586789050978</v>
      </c>
      <c r="I18" s="493">
        <f t="shared" si="2"/>
        <v>2498.0647305180573</v>
      </c>
      <c r="J18" s="496">
        <f t="shared" si="3"/>
        <v>1</v>
      </c>
      <c r="K18" s="497">
        <f t="shared" si="18"/>
        <v>4484.2349999999997</v>
      </c>
      <c r="L18" s="497">
        <f t="shared" si="4"/>
        <v>8968.4699999999993</v>
      </c>
      <c r="M18" s="497">
        <f t="shared" si="5"/>
        <v>2331802.1999999997</v>
      </c>
      <c r="N18" s="498">
        <f t="shared" si="6"/>
        <v>155705.65661190133</v>
      </c>
      <c r="O18" s="498">
        <f t="shared" si="7"/>
        <v>40483470.719094343</v>
      </c>
      <c r="P18" s="499">
        <f>O18*$AJ$62*'Conversion Factors'!$B$15</f>
        <v>12384.35316064574</v>
      </c>
      <c r="Q18" s="500">
        <f t="shared" si="8"/>
        <v>1894.1480358111576</v>
      </c>
      <c r="R18" s="500">
        <f t="shared" si="9"/>
        <v>3598.3788415065014</v>
      </c>
      <c r="S18" s="500">
        <f t="shared" si="10"/>
        <v>935578.49879169033</v>
      </c>
      <c r="T18" s="501">
        <f t="shared" si="11"/>
        <v>62473.079606124869</v>
      </c>
      <c r="U18" s="501">
        <f t="shared" si="12"/>
        <v>16243000.697592465</v>
      </c>
      <c r="V18" s="502">
        <f>U18*$AJ$62*'Conversion Factors'!$B$15</f>
        <v>4968.9182635401357</v>
      </c>
      <c r="W18" s="503">
        <f t="shared" si="13"/>
        <v>6378.3830358111572</v>
      </c>
      <c r="X18" s="503">
        <f t="shared" si="14"/>
        <v>12566.8488415065</v>
      </c>
      <c r="Y18" s="503">
        <f t="shared" si="14"/>
        <v>3267380.6987916902</v>
      </c>
      <c r="Z18" s="503">
        <f t="shared" si="15"/>
        <v>56726471.416686811</v>
      </c>
      <c r="AA18" s="582">
        <f t="shared" si="19"/>
        <v>5672647.1416686811</v>
      </c>
      <c r="AB18" s="504">
        <f t="shared" si="20"/>
        <v>62399118.558355495</v>
      </c>
      <c r="AC18" s="585">
        <f>AB18*$AJ$62*'Conversion Factors'!$B$15</f>
        <v>19088.598566604465</v>
      </c>
      <c r="AD18" s="770"/>
      <c r="AE18" s="490"/>
    </row>
    <row r="19" spans="1:52" ht="20" customHeight="1" x14ac:dyDescent="0.2">
      <c r="A19" s="12">
        <v>2004</v>
      </c>
      <c r="B19" s="491">
        <v>17582</v>
      </c>
      <c r="C19" s="491">
        <f t="shared" si="16"/>
        <v>2399.6598422099378</v>
      </c>
      <c r="D19" s="492">
        <v>19997.165351749478</v>
      </c>
      <c r="E19" s="493">
        <f t="shared" si="17"/>
        <v>11282</v>
      </c>
      <c r="F19" s="494">
        <f t="shared" si="0"/>
        <v>0.64167898987600958</v>
      </c>
      <c r="G19" s="495">
        <v>6300</v>
      </c>
      <c r="H19" s="494">
        <f t="shared" si="1"/>
        <v>0.35832101012399042</v>
      </c>
      <c r="I19" s="493">
        <f t="shared" si="2"/>
        <v>2399.6598422099378</v>
      </c>
      <c r="J19" s="496">
        <f t="shared" si="3"/>
        <v>1</v>
      </c>
      <c r="K19" s="497">
        <f t="shared" si="18"/>
        <v>4307.59</v>
      </c>
      <c r="L19" s="497">
        <f t="shared" si="4"/>
        <v>8615.18</v>
      </c>
      <c r="M19" s="497">
        <f t="shared" si="5"/>
        <v>2239946.8000000003</v>
      </c>
      <c r="N19" s="498">
        <f t="shared" si="6"/>
        <v>149572.0294241627</v>
      </c>
      <c r="O19" s="498">
        <f t="shared" si="7"/>
        <v>38888727.650282301</v>
      </c>
      <c r="P19" s="499">
        <f>O19*$AJ$62*'Conversion Factors'!$B$15</f>
        <v>11896.503156339042</v>
      </c>
      <c r="Q19" s="500">
        <f t="shared" si="8"/>
        <v>1819.5329052959503</v>
      </c>
      <c r="R19" s="500">
        <f t="shared" si="9"/>
        <v>3456.6298853394151</v>
      </c>
      <c r="S19" s="500">
        <f t="shared" si="10"/>
        <v>898723.7701882479</v>
      </c>
      <c r="T19" s="501">
        <f t="shared" si="11"/>
        <v>60012.111983548464</v>
      </c>
      <c r="U19" s="501">
        <f t="shared" si="12"/>
        <v>15603149.1157226</v>
      </c>
      <c r="V19" s="502">
        <f>U19*$AJ$62*'Conversion Factors'!$B$15</f>
        <v>4773.180402642337</v>
      </c>
      <c r="W19" s="503">
        <f t="shared" si="13"/>
        <v>6127.1229052959507</v>
      </c>
      <c r="X19" s="503">
        <f t="shared" si="14"/>
        <v>12071.809885339415</v>
      </c>
      <c r="Y19" s="503">
        <f t="shared" si="14"/>
        <v>3138670.5701882481</v>
      </c>
      <c r="Z19" s="503">
        <f t="shared" si="15"/>
        <v>54491876.766004905</v>
      </c>
      <c r="AA19" s="582">
        <f t="shared" si="19"/>
        <v>5449187.6766004907</v>
      </c>
      <c r="AB19" s="504">
        <f t="shared" si="20"/>
        <v>59941064.442605399</v>
      </c>
      <c r="AC19" s="585">
        <f>AB19*$AJ$62*'Conversion Factors'!$B$15</f>
        <v>18336.65191487952</v>
      </c>
      <c r="AD19" s="770"/>
      <c r="AE19" s="490"/>
    </row>
    <row r="20" spans="1:52" ht="20" customHeight="1" x14ac:dyDescent="0.2">
      <c r="A20" s="505">
        <v>2005</v>
      </c>
      <c r="B20" s="491">
        <v>18475</v>
      </c>
      <c r="C20" s="491">
        <f t="shared" si="16"/>
        <v>2521.5399604611885</v>
      </c>
      <c r="D20" s="492">
        <v>21012.833003843229</v>
      </c>
      <c r="E20" s="493">
        <f t="shared" si="17"/>
        <v>12175</v>
      </c>
      <c r="F20" s="494">
        <f t="shared" si="0"/>
        <v>0.65899864682002707</v>
      </c>
      <c r="G20" s="495">
        <v>6300</v>
      </c>
      <c r="H20" s="494">
        <f t="shared" si="1"/>
        <v>0.34100135317997293</v>
      </c>
      <c r="I20" s="493">
        <f t="shared" si="2"/>
        <v>2521.5399604611885</v>
      </c>
      <c r="J20" s="496">
        <f t="shared" si="3"/>
        <v>1</v>
      </c>
      <c r="K20" s="497">
        <f t="shared" si="18"/>
        <v>4526.375</v>
      </c>
      <c r="L20" s="497">
        <f t="shared" si="4"/>
        <v>9052.75</v>
      </c>
      <c r="M20" s="497">
        <f t="shared" si="5"/>
        <v>2353715</v>
      </c>
      <c r="N20" s="498">
        <f t="shared" si="6"/>
        <v>157168.87974129253</v>
      </c>
      <c r="O20" s="498">
        <f t="shared" si="7"/>
        <v>40863908.732736059</v>
      </c>
      <c r="P20" s="499">
        <f>O20*$AJ$62*'Conversion Factors'!$B$15</f>
        <v>12500.733466804901</v>
      </c>
      <c r="Q20" s="500">
        <f t="shared" si="8"/>
        <v>1911.9480392072967</v>
      </c>
      <c r="R20" s="500">
        <f t="shared" si="9"/>
        <v>3632.1941264728539</v>
      </c>
      <c r="S20" s="500">
        <f t="shared" si="10"/>
        <v>944370.47288294206</v>
      </c>
      <c r="T20" s="501">
        <f t="shared" si="11"/>
        <v>63060.162034811641</v>
      </c>
      <c r="U20" s="501">
        <f t="shared" si="12"/>
        <v>16395642.129051028</v>
      </c>
      <c r="V20" s="502">
        <f>U20*$AJ$62*'Conversion Factors'!$B$15</f>
        <v>5015.6130098292124</v>
      </c>
      <c r="W20" s="503">
        <f t="shared" si="13"/>
        <v>6438.3230392072965</v>
      </c>
      <c r="X20" s="503">
        <f t="shared" si="14"/>
        <v>12684.944126472854</v>
      </c>
      <c r="Y20" s="503">
        <f t="shared" si="14"/>
        <v>3298085.4728829423</v>
      </c>
      <c r="Z20" s="503">
        <f t="shared" si="15"/>
        <v>57259550.861787088</v>
      </c>
      <c r="AA20" s="582">
        <f t="shared" si="19"/>
        <v>5725955.0861787088</v>
      </c>
      <c r="AB20" s="504">
        <f t="shared" si="20"/>
        <v>62985505.947965801</v>
      </c>
      <c r="AC20" s="585">
        <f>AB20*$AJ$62*'Conversion Factors'!$B$15</f>
        <v>19267.981124297527</v>
      </c>
      <c r="AD20" s="770"/>
      <c r="AE20" s="490"/>
    </row>
    <row r="21" spans="1:52" ht="20" customHeight="1" x14ac:dyDescent="0.2">
      <c r="A21" s="12">
        <v>2006</v>
      </c>
      <c r="B21" s="491">
        <v>18722</v>
      </c>
      <c r="C21" s="491">
        <f t="shared" si="16"/>
        <v>2555.2514825306826</v>
      </c>
      <c r="D21" s="492">
        <v>21293.76235442235</v>
      </c>
      <c r="E21" s="493">
        <f t="shared" si="17"/>
        <v>12422</v>
      </c>
      <c r="F21" s="494">
        <f t="shared" si="0"/>
        <v>0.6634974895844461</v>
      </c>
      <c r="G21" s="495">
        <v>6300</v>
      </c>
      <c r="H21" s="494">
        <f t="shared" si="1"/>
        <v>0.3365025104155539</v>
      </c>
      <c r="I21" s="493">
        <f t="shared" si="2"/>
        <v>2555.2514825306826</v>
      </c>
      <c r="J21" s="496">
        <f t="shared" si="3"/>
        <v>1</v>
      </c>
      <c r="K21" s="497">
        <f t="shared" si="18"/>
        <v>4586.8900000000003</v>
      </c>
      <c r="L21" s="497">
        <f t="shared" si="4"/>
        <v>9173.7800000000007</v>
      </c>
      <c r="M21" s="497">
        <f t="shared" si="5"/>
        <v>2385182.8000000003</v>
      </c>
      <c r="N21" s="498">
        <f t="shared" si="6"/>
        <v>159270.13621198805</v>
      </c>
      <c r="O21" s="498">
        <f t="shared" si="7"/>
        <v>41410235.415116899</v>
      </c>
      <c r="P21" s="499">
        <f>O21*$AJ$62*'Conversion Factors'!$B$15</f>
        <v>12667.860999486949</v>
      </c>
      <c r="Q21" s="500">
        <f t="shared" si="8"/>
        <v>1937.5096719912856</v>
      </c>
      <c r="R21" s="500">
        <f t="shared" si="9"/>
        <v>3680.7544484884847</v>
      </c>
      <c r="S21" s="500">
        <f t="shared" si="10"/>
        <v>956996.15660700598</v>
      </c>
      <c r="T21" s="501">
        <f t="shared" si="11"/>
        <v>63903.23970856527</v>
      </c>
      <c r="U21" s="501">
        <f t="shared" si="12"/>
        <v>16614842.324226968</v>
      </c>
      <c r="V21" s="502">
        <f>U21*$AJ$62*'Conversion Factors'!$B$15</f>
        <v>5082.6688373489833</v>
      </c>
      <c r="W21" s="503">
        <f t="shared" si="13"/>
        <v>6524.3996719912857</v>
      </c>
      <c r="X21" s="503">
        <f t="shared" si="14"/>
        <v>12854.534448488484</v>
      </c>
      <c r="Y21" s="503">
        <f t="shared" si="14"/>
        <v>3342178.9566070065</v>
      </c>
      <c r="Z21" s="503">
        <f t="shared" si="15"/>
        <v>58025077.739343867</v>
      </c>
      <c r="AA21" s="582">
        <f t="shared" si="19"/>
        <v>5802507.7739343867</v>
      </c>
      <c r="AB21" s="504">
        <f t="shared" si="20"/>
        <v>63827585.513278253</v>
      </c>
      <c r="AC21" s="585">
        <f>AB21*$AJ$62*'Conversion Factors'!$B$15</f>
        <v>19525.582820519525</v>
      </c>
      <c r="AD21" s="770"/>
      <c r="AE21" s="490"/>
    </row>
    <row r="22" spans="1:52" ht="20" customHeight="1" x14ac:dyDescent="0.2">
      <c r="A22" s="505">
        <v>2007</v>
      </c>
      <c r="B22" s="491">
        <v>19777</v>
      </c>
      <c r="C22" s="491">
        <f t="shared" si="16"/>
        <v>2687.0400000000009</v>
      </c>
      <c r="D22" s="492">
        <v>22392</v>
      </c>
      <c r="E22" s="493">
        <f t="shared" si="17"/>
        <v>13477</v>
      </c>
      <c r="F22" s="494">
        <f t="shared" si="0"/>
        <v>0.6814481468372352</v>
      </c>
      <c r="G22" s="495">
        <v>6300</v>
      </c>
      <c r="H22" s="494">
        <f t="shared" si="1"/>
        <v>0.31855185316276485</v>
      </c>
      <c r="I22" s="493">
        <f t="shared" si="2"/>
        <v>2687.0400000000009</v>
      </c>
      <c r="J22" s="496">
        <f t="shared" si="3"/>
        <v>1</v>
      </c>
      <c r="K22" s="497">
        <f t="shared" si="18"/>
        <v>4845.3649999999998</v>
      </c>
      <c r="L22" s="497">
        <f t="shared" si="4"/>
        <v>9690.73</v>
      </c>
      <c r="M22" s="497">
        <f t="shared" si="5"/>
        <v>2519589.7999999998</v>
      </c>
      <c r="N22" s="498">
        <f t="shared" si="6"/>
        <v>168245.13854633519</v>
      </c>
      <c r="O22" s="498">
        <f t="shared" si="7"/>
        <v>43743736.022047147</v>
      </c>
      <c r="P22" s="499">
        <f>O22*$AJ$62*'Conversion Factors'!$B$15</f>
        <v>13381.705319242246</v>
      </c>
      <c r="Q22" s="500">
        <f t="shared" si="8"/>
        <v>2037.4378117457768</v>
      </c>
      <c r="R22" s="500">
        <f t="shared" si="9"/>
        <v>3870.5914078841524</v>
      </c>
      <c r="S22" s="500">
        <f t="shared" si="10"/>
        <v>1006353.7660498796</v>
      </c>
      <c r="T22" s="501">
        <f t="shared" si="11"/>
        <v>67199.084865198369</v>
      </c>
      <c r="U22" s="501">
        <f t="shared" si="12"/>
        <v>17471762.064951576</v>
      </c>
      <c r="V22" s="502">
        <f>U22*$AJ$62*'Conversion Factors'!$B$15</f>
        <v>5344.810311658327</v>
      </c>
      <c r="W22" s="503">
        <f t="shared" si="13"/>
        <v>6882.8028117457761</v>
      </c>
      <c r="X22" s="503">
        <f t="shared" si="14"/>
        <v>13561.321407884152</v>
      </c>
      <c r="Y22" s="503">
        <f t="shared" si="14"/>
        <v>3525943.5660498794</v>
      </c>
      <c r="Z22" s="503">
        <f t="shared" si="15"/>
        <v>61215498.086998723</v>
      </c>
      <c r="AA22" s="582">
        <f t="shared" si="19"/>
        <v>6121549.8086998723</v>
      </c>
      <c r="AB22" s="504">
        <f t="shared" si="20"/>
        <v>67337047.895698592</v>
      </c>
      <c r="AC22" s="585">
        <f>AB22*$AJ$62*'Conversion Factors'!$B$15</f>
        <v>20599.16719399063</v>
      </c>
      <c r="AD22" s="770"/>
      <c r="AE22" s="490"/>
    </row>
    <row r="23" spans="1:52" ht="20" customHeight="1" x14ac:dyDescent="0.2">
      <c r="A23" s="12">
        <v>2008</v>
      </c>
      <c r="B23" s="491">
        <v>19471</v>
      </c>
      <c r="C23" s="491">
        <f t="shared" si="16"/>
        <v>2652</v>
      </c>
      <c r="D23" s="492">
        <v>22100</v>
      </c>
      <c r="E23" s="493">
        <f t="shared" si="17"/>
        <v>13171</v>
      </c>
      <c r="F23" s="494">
        <f t="shared" si="0"/>
        <v>0.67644188793590465</v>
      </c>
      <c r="G23" s="495">
        <v>6300</v>
      </c>
      <c r="H23" s="494">
        <f t="shared" si="1"/>
        <v>0.32355811206409535</v>
      </c>
      <c r="I23" s="493">
        <f t="shared" si="2"/>
        <v>2652</v>
      </c>
      <c r="J23" s="496">
        <f t="shared" si="3"/>
        <v>1</v>
      </c>
      <c r="K23" s="497">
        <f t="shared" si="18"/>
        <v>4770.3949999999995</v>
      </c>
      <c r="L23" s="497">
        <f t="shared" si="4"/>
        <v>9540.7899999999991</v>
      </c>
      <c r="M23" s="497">
        <f t="shared" si="5"/>
        <v>2480605.4</v>
      </c>
      <c r="N23" s="498">
        <f t="shared" si="6"/>
        <v>165641.96251381363</v>
      </c>
      <c r="O23" s="498">
        <f t="shared" si="7"/>
        <v>43066910.253591545</v>
      </c>
      <c r="P23" s="499">
        <f>O23*$AJ$62*'Conversion Factors'!$B$15</f>
        <v>13174.656635028861</v>
      </c>
      <c r="Q23" s="500">
        <f t="shared" si="8"/>
        <v>2010.8688656476265</v>
      </c>
      <c r="R23" s="500">
        <f t="shared" si="9"/>
        <v>3820.1174577634752</v>
      </c>
      <c r="S23" s="500">
        <f t="shared" si="10"/>
        <v>993230.53901850351</v>
      </c>
      <c r="T23" s="501">
        <f t="shared" si="11"/>
        <v>66322.783829978711</v>
      </c>
      <c r="U23" s="501">
        <f t="shared" si="12"/>
        <v>17243923.795794465</v>
      </c>
      <c r="V23" s="502">
        <f>U23*$AJ$62*'Conversion Factors'!$B$15</f>
        <v>5275.1119992697832</v>
      </c>
      <c r="W23" s="503">
        <f t="shared" si="13"/>
        <v>6781.2638656476265</v>
      </c>
      <c r="X23" s="503">
        <f t="shared" si="14"/>
        <v>13360.907457763475</v>
      </c>
      <c r="Y23" s="503">
        <f t="shared" si="14"/>
        <v>3473835.9390185033</v>
      </c>
      <c r="Z23" s="503">
        <f t="shared" si="15"/>
        <v>60310834.04938601</v>
      </c>
      <c r="AA23" s="582">
        <f t="shared" si="19"/>
        <v>6031083.404938601</v>
      </c>
      <c r="AB23" s="504">
        <f t="shared" si="20"/>
        <v>66341917.454324611</v>
      </c>
      <c r="AC23" s="585">
        <f>AB23*$AJ$62*'Conversion Factors'!$B$15</f>
        <v>20294.745497728509</v>
      </c>
      <c r="AD23" s="770"/>
      <c r="AE23" s="490"/>
    </row>
    <row r="24" spans="1:52" ht="20" customHeight="1" x14ac:dyDescent="0.2">
      <c r="A24" s="505">
        <v>2009</v>
      </c>
      <c r="B24" s="491">
        <v>19325</v>
      </c>
      <c r="C24" s="491">
        <f t="shared" si="16"/>
        <v>2630.6399999999994</v>
      </c>
      <c r="D24" s="492">
        <v>21922</v>
      </c>
      <c r="E24" s="493">
        <f t="shared" si="17"/>
        <v>13025</v>
      </c>
      <c r="F24" s="494">
        <f t="shared" si="0"/>
        <v>0.67399741267787838</v>
      </c>
      <c r="G24" s="495">
        <v>6300</v>
      </c>
      <c r="H24" s="494">
        <f t="shared" si="1"/>
        <v>0.32600258732212162</v>
      </c>
      <c r="I24" s="493">
        <f t="shared" si="2"/>
        <v>2630.6399999999994</v>
      </c>
      <c r="J24" s="496">
        <f t="shared" si="3"/>
        <v>1</v>
      </c>
      <c r="K24" s="497">
        <f t="shared" si="18"/>
        <v>4734.625</v>
      </c>
      <c r="L24" s="497">
        <f t="shared" si="4"/>
        <v>9469.25</v>
      </c>
      <c r="M24" s="497">
        <f t="shared" si="5"/>
        <v>2462005</v>
      </c>
      <c r="N24" s="498">
        <f t="shared" si="6"/>
        <v>164399.9242760746</v>
      </c>
      <c r="O24" s="498">
        <f t="shared" si="7"/>
        <v>42743980.311779402</v>
      </c>
      <c r="P24" s="499">
        <f>O24*$AJ$62*'Conversion Factors'!$B$15</f>
        <v>13075.868700730973</v>
      </c>
      <c r="Q24" s="500">
        <f t="shared" si="8"/>
        <v>1994.6727272727267</v>
      </c>
      <c r="R24" s="500">
        <f t="shared" si="9"/>
        <v>3789.3490909090897</v>
      </c>
      <c r="S24" s="500">
        <f t="shared" si="10"/>
        <v>985230.76363636332</v>
      </c>
      <c r="T24" s="501">
        <f t="shared" si="11"/>
        <v>65788.600322207829</v>
      </c>
      <c r="U24" s="501">
        <f t="shared" si="12"/>
        <v>17105036.083774038</v>
      </c>
      <c r="V24" s="502">
        <f>U24*$AJ$62*'Conversion Factors'!$B$15</f>
        <v>5232.62467185485</v>
      </c>
      <c r="W24" s="503">
        <f t="shared" si="13"/>
        <v>6729.2977272727267</v>
      </c>
      <c r="X24" s="503">
        <f t="shared" si="14"/>
        <v>13258.599090909091</v>
      </c>
      <c r="Y24" s="503">
        <f t="shared" si="14"/>
        <v>3447235.7636363632</v>
      </c>
      <c r="Z24" s="503">
        <f t="shared" si="15"/>
        <v>59849016.39555344</v>
      </c>
      <c r="AA24" s="582">
        <f t="shared" si="19"/>
        <v>5984901.6395553444</v>
      </c>
      <c r="AB24" s="504">
        <f t="shared" si="20"/>
        <v>65833918.035108782</v>
      </c>
      <c r="AC24" s="585">
        <f>AB24*$AJ$62*'Conversion Factors'!$B$15</f>
        <v>20139.342709844404</v>
      </c>
      <c r="AD24" s="770"/>
      <c r="AE24" s="490"/>
    </row>
    <row r="25" spans="1:52" ht="20" customHeight="1" x14ac:dyDescent="0.2">
      <c r="A25" s="12">
        <v>2010</v>
      </c>
      <c r="B25" s="491">
        <v>18360</v>
      </c>
      <c r="C25" s="491">
        <f t="shared" si="16"/>
        <v>2511.9599999999991</v>
      </c>
      <c r="D25" s="492">
        <v>20933</v>
      </c>
      <c r="E25" s="493">
        <f t="shared" si="17"/>
        <v>12060</v>
      </c>
      <c r="F25" s="494">
        <f t="shared" si="0"/>
        <v>0.65686274509803921</v>
      </c>
      <c r="G25" s="495">
        <v>6300</v>
      </c>
      <c r="H25" s="494">
        <f t="shared" si="1"/>
        <v>0.34313725490196079</v>
      </c>
      <c r="I25" s="493">
        <f t="shared" si="2"/>
        <v>2511.9599999999991</v>
      </c>
      <c r="J25" s="496">
        <f t="shared" si="3"/>
        <v>1</v>
      </c>
      <c r="K25" s="497">
        <f t="shared" si="18"/>
        <v>4498.2</v>
      </c>
      <c r="L25" s="497">
        <f t="shared" si="4"/>
        <v>8996.4</v>
      </c>
      <c r="M25" s="497">
        <f t="shared" si="5"/>
        <v>2339064</v>
      </c>
      <c r="N25" s="498">
        <f t="shared" si="6"/>
        <v>156190.56195129262</v>
      </c>
      <c r="O25" s="498">
        <f t="shared" si="7"/>
        <v>40609546.107336082</v>
      </c>
      <c r="P25" s="499">
        <f>O25*$AJ$62*'Conversion Factors'!$B$15</f>
        <v>12422.921052803138</v>
      </c>
      <c r="Q25" s="500">
        <f t="shared" si="8"/>
        <v>1904.6840707964593</v>
      </c>
      <c r="R25" s="500">
        <f t="shared" si="9"/>
        <v>3618.3945132743347</v>
      </c>
      <c r="S25" s="500">
        <f t="shared" si="10"/>
        <v>940782.57345132704</v>
      </c>
      <c r="T25" s="501">
        <f t="shared" si="11"/>
        <v>62820.580720042715</v>
      </c>
      <c r="U25" s="501">
        <f t="shared" si="12"/>
        <v>16333350.987211106</v>
      </c>
      <c r="V25" s="502">
        <f>U25*$AJ$62*'Conversion Factors'!$B$15</f>
        <v>4996.5574425662599</v>
      </c>
      <c r="W25" s="503">
        <f t="shared" si="13"/>
        <v>6402.8840707964591</v>
      </c>
      <c r="X25" s="503">
        <f t="shared" si="14"/>
        <v>12614.794513274333</v>
      </c>
      <c r="Y25" s="503">
        <f t="shared" si="14"/>
        <v>3279846.5734513272</v>
      </c>
      <c r="Z25" s="503">
        <f t="shared" si="15"/>
        <v>56942897.09454719</v>
      </c>
      <c r="AA25" s="582">
        <f t="shared" si="19"/>
        <v>5694289.709454719</v>
      </c>
      <c r="AB25" s="504">
        <f t="shared" si="20"/>
        <v>62637186.804001912</v>
      </c>
      <c r="AC25" s="585">
        <f>AB25*$AJ$62*'Conversion Factors'!$B$15</f>
        <v>19161.42634490634</v>
      </c>
      <c r="AD25" s="770"/>
      <c r="AE25" s="490"/>
    </row>
    <row r="26" spans="1:52" ht="20" customHeight="1" x14ac:dyDescent="0.2">
      <c r="A26" s="505">
        <v>2011</v>
      </c>
      <c r="B26" s="491">
        <v>18762</v>
      </c>
      <c r="C26" s="491">
        <f t="shared" si="16"/>
        <v>2565</v>
      </c>
      <c r="D26" s="492">
        <v>21375</v>
      </c>
      <c r="E26" s="493">
        <f t="shared" si="17"/>
        <v>12462</v>
      </c>
      <c r="F26" s="494">
        <f t="shared" si="0"/>
        <v>0.66421490246242409</v>
      </c>
      <c r="G26" s="495">
        <v>6300</v>
      </c>
      <c r="H26" s="494">
        <f t="shared" si="1"/>
        <v>0.33578509753757596</v>
      </c>
      <c r="I26" s="493">
        <f t="shared" si="2"/>
        <v>2565</v>
      </c>
      <c r="J26" s="496">
        <f t="shared" si="3"/>
        <v>1</v>
      </c>
      <c r="K26" s="497">
        <f t="shared" si="18"/>
        <v>4596.6899999999996</v>
      </c>
      <c r="L26" s="497">
        <f t="shared" si="4"/>
        <v>9193.3799999999992</v>
      </c>
      <c r="M26" s="497">
        <f t="shared" si="5"/>
        <v>2390278.7999999998</v>
      </c>
      <c r="N26" s="498">
        <f t="shared" si="6"/>
        <v>159610.42066068365</v>
      </c>
      <c r="O26" s="498">
        <f t="shared" si="7"/>
        <v>41498709.371777751</v>
      </c>
      <c r="P26" s="499">
        <f>O26*$AJ$62*'Conversion Factors'!$B$15</f>
        <v>12694.926186965822</v>
      </c>
      <c r="Q26" s="500">
        <f t="shared" si="8"/>
        <v>1944.9014481094125</v>
      </c>
      <c r="R26" s="500">
        <f t="shared" si="9"/>
        <v>3694.7968624296054</v>
      </c>
      <c r="S26" s="500">
        <f t="shared" si="10"/>
        <v>960647.18423169747</v>
      </c>
      <c r="T26" s="501">
        <f t="shared" si="11"/>
        <v>64147.03639664231</v>
      </c>
      <c r="U26" s="501">
        <f t="shared" si="12"/>
        <v>16678229.463127002</v>
      </c>
      <c r="V26" s="502">
        <f>U26*$AJ$62*'Conversion Factors'!$B$15</f>
        <v>5102.0596825516577</v>
      </c>
      <c r="W26" s="503">
        <f t="shared" si="13"/>
        <v>6541.5914481094123</v>
      </c>
      <c r="X26" s="503">
        <f t="shared" si="14"/>
        <v>12888.176862429606</v>
      </c>
      <c r="Y26" s="503">
        <f t="shared" si="14"/>
        <v>3350925.9842316974</v>
      </c>
      <c r="Z26" s="503">
        <f t="shared" si="15"/>
        <v>58176938.834904753</v>
      </c>
      <c r="AA26" s="582">
        <f t="shared" si="19"/>
        <v>5817693.8834904758</v>
      </c>
      <c r="AB26" s="504">
        <f t="shared" si="20"/>
        <v>63994632.718395226</v>
      </c>
      <c r="AC26" s="585">
        <f>AB26*$AJ$62*'Conversion Factors'!$B$15</f>
        <v>19576.684456469226</v>
      </c>
      <c r="AD26" s="770"/>
      <c r="AE26" s="490"/>
    </row>
    <row r="27" spans="1:52" ht="20" customHeight="1" x14ac:dyDescent="0.2">
      <c r="A27" s="12">
        <v>2012</v>
      </c>
      <c r="B27" s="491">
        <v>18679</v>
      </c>
      <c r="C27" s="491">
        <f t="shared" si="16"/>
        <v>2555.2799999999988</v>
      </c>
      <c r="D27" s="492">
        <v>21294</v>
      </c>
      <c r="E27" s="493">
        <f>B27-G27</f>
        <v>12379</v>
      </c>
      <c r="F27" s="494">
        <f t="shared" si="0"/>
        <v>0.66272284383532309</v>
      </c>
      <c r="G27" s="495">
        <v>6300</v>
      </c>
      <c r="H27" s="494">
        <f t="shared" si="1"/>
        <v>0.33727715616467691</v>
      </c>
      <c r="I27" s="493">
        <f t="shared" si="2"/>
        <v>2555.2799999999988</v>
      </c>
      <c r="J27" s="496">
        <f t="shared" si="3"/>
        <v>1</v>
      </c>
      <c r="K27" s="497">
        <f t="shared" si="18"/>
        <v>4576.3549999999996</v>
      </c>
      <c r="L27" s="497">
        <f t="shared" si="4"/>
        <v>9152.7099999999991</v>
      </c>
      <c r="M27" s="497">
        <f t="shared" si="5"/>
        <v>2379704.5999999996</v>
      </c>
      <c r="N27" s="498">
        <f t="shared" si="6"/>
        <v>158904.33042964022</v>
      </c>
      <c r="O27" s="498">
        <f t="shared" si="7"/>
        <v>41315125.911706455</v>
      </c>
      <c r="P27" s="499">
        <f>O27*$AJ$62*'Conversion Factors'!$B$15</f>
        <v>12638.765922947156</v>
      </c>
      <c r="Q27" s="500">
        <f t="shared" si="8"/>
        <v>1937.531295253418</v>
      </c>
      <c r="R27" s="500">
        <f t="shared" si="9"/>
        <v>3680.795526950923</v>
      </c>
      <c r="S27" s="500">
        <f t="shared" si="10"/>
        <v>957006.83700723993</v>
      </c>
      <c r="T27" s="501">
        <f t="shared" si="11"/>
        <v>63903.952890297107</v>
      </c>
      <c r="U27" s="501">
        <f t="shared" si="12"/>
        <v>16615027.751477247</v>
      </c>
      <c r="V27" s="502">
        <f>U27*$AJ$62*'Conversion Factors'!$B$15</f>
        <v>5082.725561649353</v>
      </c>
      <c r="W27" s="503">
        <f t="shared" si="13"/>
        <v>6513.8862952534173</v>
      </c>
      <c r="X27" s="503">
        <f t="shared" si="14"/>
        <v>12833.505526950921</v>
      </c>
      <c r="Y27" s="503">
        <f t="shared" si="14"/>
        <v>3336711.4370072396</v>
      </c>
      <c r="Z27" s="503">
        <f t="shared" si="15"/>
        <v>57930153.663183704</v>
      </c>
      <c r="AA27" s="582">
        <f t="shared" si="19"/>
        <v>5793015.3663183711</v>
      </c>
      <c r="AB27" s="504">
        <f t="shared" si="20"/>
        <v>63723169.029502079</v>
      </c>
      <c r="AC27" s="585">
        <f>AB27*$AJ$62*'Conversion Factors'!$B$15</f>
        <v>19493.640633056162</v>
      </c>
      <c r="AD27" s="770"/>
      <c r="AE27" s="490"/>
    </row>
    <row r="28" spans="1:52" ht="20" customHeight="1" x14ac:dyDescent="0.2">
      <c r="A28" s="505">
        <v>2013</v>
      </c>
      <c r="B28" s="491">
        <v>19703</v>
      </c>
      <c r="C28" s="491">
        <f t="shared" si="16"/>
        <v>2693.2799999999988</v>
      </c>
      <c r="D28" s="492">
        <v>22444</v>
      </c>
      <c r="E28" s="493">
        <f t="shared" si="17"/>
        <v>13403</v>
      </c>
      <c r="F28" s="494">
        <f t="shared" si="0"/>
        <v>0.68025173831396235</v>
      </c>
      <c r="G28" s="495">
        <v>6300</v>
      </c>
      <c r="H28" s="494">
        <f t="shared" si="1"/>
        <v>0.31974826168603765</v>
      </c>
      <c r="I28" s="493">
        <f t="shared" si="2"/>
        <v>2693.2799999999988</v>
      </c>
      <c r="J28" s="496">
        <f t="shared" si="3"/>
        <v>1</v>
      </c>
      <c r="K28" s="497">
        <f>B28*$AK$39</f>
        <v>4827.2349999999997</v>
      </c>
      <c r="L28" s="497">
        <f t="shared" si="4"/>
        <v>9654.4699999999993</v>
      </c>
      <c r="M28" s="497">
        <f t="shared" si="5"/>
        <v>2510162.1999999997</v>
      </c>
      <c r="N28" s="498">
        <f t="shared" si="6"/>
        <v>167615.61231624827</v>
      </c>
      <c r="O28" s="498">
        <f t="shared" si="7"/>
        <v>43580059.202224545</v>
      </c>
      <c r="P28" s="499">
        <f>O28*$AJ$62*'Conversion Factors'!$B$15</f>
        <v>13331.634722406328</v>
      </c>
      <c r="Q28" s="500">
        <f>(I28*$AQ$39)+(I28*$AQ$41/2)</f>
        <v>2042.1692679002404</v>
      </c>
      <c r="R28" s="500">
        <f>((I28*$AQ$39)*2)+(I28*$AQ$41/2)</f>
        <v>3879.5799195494751</v>
      </c>
      <c r="S28" s="500">
        <f t="shared" si="10"/>
        <v>1008690.7790828635</v>
      </c>
      <c r="T28" s="501">
        <f t="shared" si="11"/>
        <v>67355.138474210034</v>
      </c>
      <c r="U28" s="501">
        <f t="shared" si="12"/>
        <v>17512336.003294606</v>
      </c>
      <c r="V28" s="502">
        <f>U28*$AJ$62*'Conversion Factors'!$B$15</f>
        <v>5357.2223398918977</v>
      </c>
      <c r="W28" s="503">
        <f t="shared" si="13"/>
        <v>6869.4042679002396</v>
      </c>
      <c r="X28" s="503">
        <f t="shared" si="14"/>
        <v>13534.049919549474</v>
      </c>
      <c r="Y28" s="503">
        <f t="shared" si="14"/>
        <v>3518852.9790828633</v>
      </c>
      <c r="Z28" s="503">
        <f t="shared" si="15"/>
        <v>61092395.205519155</v>
      </c>
      <c r="AA28" s="582">
        <f t="shared" si="19"/>
        <v>6109239.5205519162</v>
      </c>
      <c r="AB28" s="504">
        <f t="shared" si="20"/>
        <v>67201634.726071075</v>
      </c>
      <c r="AC28" s="585">
        <f>AB28*$AJ$62*'Conversion Factors'!$B$15</f>
        <v>20557.742768528053</v>
      </c>
      <c r="AD28" s="770"/>
      <c r="AE28" s="490"/>
    </row>
    <row r="29" spans="1:52" ht="21" customHeight="1" x14ac:dyDescent="0.2">
      <c r="A29" s="506">
        <v>2014</v>
      </c>
      <c r="B29" s="507">
        <v>20186</v>
      </c>
      <c r="C29" s="508">
        <v>2811</v>
      </c>
      <c r="D29" s="508">
        <v>22997</v>
      </c>
      <c r="E29" s="509">
        <f>B29-G29</f>
        <v>13886</v>
      </c>
      <c r="F29" s="510">
        <f>E29/B29</f>
        <v>0.68790250668780339</v>
      </c>
      <c r="G29" s="512">
        <f>'Population Factors '!C4</f>
        <v>6300</v>
      </c>
      <c r="H29" s="510">
        <f>G29/B29</f>
        <v>0.31209749331219655</v>
      </c>
      <c r="I29" s="509">
        <f>C29</f>
        <v>2811</v>
      </c>
      <c r="J29" s="511">
        <f>I29/C29</f>
        <v>1</v>
      </c>
      <c r="K29" s="512">
        <f>(B29*$AK$39)+((B29*$AK$41)/2)</f>
        <v>5461.7315158204556</v>
      </c>
      <c r="L29" s="512">
        <f>K29*2</f>
        <v>10923.463031640911</v>
      </c>
      <c r="M29" s="512">
        <f>L29*$AL$30</f>
        <v>2840100.3882266367</v>
      </c>
      <c r="N29" s="513">
        <f t="shared" si="6"/>
        <v>189647.1732433156</v>
      </c>
      <c r="O29" s="513">
        <f>$AJ$52*M29</f>
        <v>49308265.04326205</v>
      </c>
      <c r="P29" s="514">
        <f>O29*$AJ$62*'Conversion Factors'!$B$15</f>
        <v>15083.957901526017</v>
      </c>
      <c r="Q29" s="512">
        <f>(I29*$AQ$39)+(I29*$AQ$41/2)</f>
        <v>2131.4300080450521</v>
      </c>
      <c r="R29" s="512">
        <f>((I29*$AQ$39)*2)+(I29*$AQ$41/2)+27</f>
        <v>4076.15164923572</v>
      </c>
      <c r="S29" s="512">
        <f>R29*$AL$30</f>
        <v>1059799.4288012872</v>
      </c>
      <c r="T29" s="513">
        <f t="shared" si="11"/>
        <v>70767.909018364604</v>
      </c>
      <c r="U29" s="513">
        <f>$AJ$52*S29</f>
        <v>18399656.344774798</v>
      </c>
      <c r="V29" s="514">
        <f>U29*$AJ$62*'Conversion Factors'!$B$15</f>
        <v>5628.6637030043867</v>
      </c>
      <c r="W29" s="513">
        <f>K29+Q29</f>
        <v>7593.1615238655077</v>
      </c>
      <c r="X29" s="513">
        <f>(R29+L29)</f>
        <v>14999.614680876632</v>
      </c>
      <c r="Y29" s="513">
        <f>S29+M29</f>
        <v>3899899.8170279237</v>
      </c>
      <c r="Z29" s="513">
        <f>O29+U29</f>
        <v>67707921.388036847</v>
      </c>
      <c r="AA29" s="583">
        <f>Z29*0.1</f>
        <v>6770792.1388036851</v>
      </c>
      <c r="AB29" s="515">
        <f>Z29+AA29</f>
        <v>74478713.526840538</v>
      </c>
      <c r="AC29" s="514">
        <f>AB29*$AJ$62*'Conversion Factors'!$B$15</f>
        <v>22783.883764983446</v>
      </c>
      <c r="AD29" s="516" t="s">
        <v>644</v>
      </c>
      <c r="AE29" s="517"/>
      <c r="AI29" s="403"/>
      <c r="AJ29" s="404" t="s">
        <v>84</v>
      </c>
      <c r="AK29" s="404" t="s">
        <v>328</v>
      </c>
      <c r="AL29" s="404" t="s">
        <v>83</v>
      </c>
      <c r="AM29" s="405" t="s">
        <v>45</v>
      </c>
      <c r="AV29" s="406" t="s">
        <v>214</v>
      </c>
      <c r="AW29" s="407"/>
      <c r="AX29" s="407"/>
      <c r="AY29" s="407"/>
      <c r="AZ29" s="407" t="s">
        <v>236</v>
      </c>
    </row>
    <row r="30" spans="1:52" ht="20" customHeight="1" x14ac:dyDescent="0.2">
      <c r="A30" s="518">
        <v>2015</v>
      </c>
      <c r="B30" s="401">
        <f>'Population Factors '!R5</f>
        <v>20387.86</v>
      </c>
      <c r="C30" s="401">
        <f>'Population Factors '!Y5</f>
        <v>2839.1099999999997</v>
      </c>
      <c r="D30" s="401">
        <f t="shared" ref="D30:D65" si="21">C30+B30</f>
        <v>23226.97</v>
      </c>
      <c r="E30" s="519">
        <f t="shared" ref="E30:E65" si="22">B30-G30</f>
        <v>14087.86</v>
      </c>
      <c r="F30" s="520">
        <f t="shared" ref="F30:F65" si="23">E30/B30</f>
        <v>0.69099258087901327</v>
      </c>
      <c r="G30" s="512">
        <f>'Population Factors '!C5</f>
        <v>6300</v>
      </c>
      <c r="H30" s="520">
        <f t="shared" ref="H30:H65" si="24">G30/B30</f>
        <v>0.30900741912098667</v>
      </c>
      <c r="I30" s="519">
        <f t="shared" ref="I30:I35" si="25">C30</f>
        <v>2839.1099999999997</v>
      </c>
      <c r="J30" s="521">
        <f t="shared" ref="J30:J65" si="26">I30/C30</f>
        <v>1</v>
      </c>
      <c r="K30" s="512">
        <f>(B30*$AK$39)+(B30*$AK$41)/2</f>
        <v>5516.3488309786608</v>
      </c>
      <c r="L30" s="522">
        <f>K30*2</f>
        <v>11032.697661957322</v>
      </c>
      <c r="M30" s="522">
        <f>L30*$AL$30</f>
        <v>2868501.3921089037</v>
      </c>
      <c r="N30" s="523">
        <f t="shared" si="6"/>
        <v>191543.64497574879</v>
      </c>
      <c r="O30" s="523">
        <f t="shared" si="7"/>
        <v>49801347.693694681</v>
      </c>
      <c r="P30" s="581">
        <f>O29*'Energy Constants'!B30*'Conversion Factors'!$B$15</f>
        <v>15083.957901526017</v>
      </c>
      <c r="Q30" s="512">
        <f>(I30*$AQ$39)+((C30*$AR$41)/2)</f>
        <v>2152.7443081255024</v>
      </c>
      <c r="R30" s="681">
        <f>((I30*$AQ$39)*2)+(I30*$AQ$41/2)+27</f>
        <v>4116.6431657280764</v>
      </c>
      <c r="S30" s="524">
        <f>R30*$AL$30</f>
        <v>1070327.2230892999</v>
      </c>
      <c r="T30" s="525">
        <f t="shared" si="11"/>
        <v>71470.900516652939</v>
      </c>
      <c r="U30" s="525">
        <f>$AJ$52*S30</f>
        <v>18582434.134329762</v>
      </c>
      <c r="V30" s="581">
        <f>U29*'Energy Constants'!B30*'Conversion Factors'!$B$15</f>
        <v>5628.6637030043867</v>
      </c>
      <c r="W30" s="526">
        <f t="shared" si="13"/>
        <v>7669.0931391041631</v>
      </c>
      <c r="X30" s="526">
        <f t="shared" ref="X30:Y64" si="27">R30+L30</f>
        <v>15149.340827685399</v>
      </c>
      <c r="Y30" s="526">
        <f t="shared" si="27"/>
        <v>3938828.6151982034</v>
      </c>
      <c r="Z30" s="526">
        <f t="shared" ref="Z30:Z65" si="28">O30+U30</f>
        <v>68383781.828024447</v>
      </c>
      <c r="AA30" s="584">
        <f>Z28*0.1</f>
        <v>6109239.5205519162</v>
      </c>
      <c r="AB30" s="402">
        <f t="shared" ref="AB30:AB65" si="29">Z30+AA30</f>
        <v>74493021.348576367</v>
      </c>
      <c r="AC30" s="408">
        <f>AB30*'Energy Constants'!B30*'Conversion Factors'!$B$15</f>
        <v>22788.260690039246</v>
      </c>
      <c r="AD30" s="777" t="s">
        <v>645</v>
      </c>
      <c r="AE30" s="517"/>
      <c r="AI30" s="269" t="s">
        <v>78</v>
      </c>
      <c r="AJ30" s="201">
        <v>261811.28924104065</v>
      </c>
      <c r="AK30" s="201">
        <v>305.91134951293998</v>
      </c>
      <c r="AL30" s="201">
        <v>260</v>
      </c>
      <c r="AM30" s="201">
        <v>20823.671650456843</v>
      </c>
      <c r="AV30" s="407" t="s">
        <v>215</v>
      </c>
      <c r="AW30" s="407" t="s">
        <v>216</v>
      </c>
      <c r="AX30" s="407"/>
      <c r="AY30" s="407" t="s">
        <v>217</v>
      </c>
      <c r="AZ30" s="407" t="s">
        <v>218</v>
      </c>
    </row>
    <row r="31" spans="1:52" ht="20" customHeight="1" x14ac:dyDescent="0.2">
      <c r="A31" s="400">
        <v>2016</v>
      </c>
      <c r="B31" s="401">
        <f>'Population Factors '!R6</f>
        <v>20591.738600000001</v>
      </c>
      <c r="C31" s="401">
        <f t="shared" ref="C31:C65" si="30">C30+C30*0.01</f>
        <v>2867.5010999999995</v>
      </c>
      <c r="D31" s="401">
        <f t="shared" si="21"/>
        <v>23459.239699999998</v>
      </c>
      <c r="E31" s="519">
        <f t="shared" si="22"/>
        <v>14291.738600000001</v>
      </c>
      <c r="F31" s="520">
        <f t="shared" si="23"/>
        <v>0.69405206027625077</v>
      </c>
      <c r="G31" s="512">
        <f>'Population Factors '!C6</f>
        <v>6300</v>
      </c>
      <c r="H31" s="520">
        <f t="shared" si="24"/>
        <v>0.30594793972374923</v>
      </c>
      <c r="I31" s="519">
        <f t="shared" si="25"/>
        <v>2867.5010999999995</v>
      </c>
      <c r="J31" s="521">
        <f t="shared" si="26"/>
        <v>1</v>
      </c>
      <c r="K31" s="512">
        <f t="shared" ref="K31:K65" si="31">(B31*$AK$39)+(B31*$AK$41)/2</f>
        <v>5571.5123192884466</v>
      </c>
      <c r="L31" s="522">
        <f>(((K31*2)))</f>
        <v>11143.024638576893</v>
      </c>
      <c r="M31" s="522">
        <f t="shared" ref="M31:M65" si="32">L31*$AL$30</f>
        <v>2897186.4060299923</v>
      </c>
      <c r="N31" s="523">
        <f t="shared" si="6"/>
        <v>193459.08142550624</v>
      </c>
      <c r="O31" s="523">
        <f t="shared" si="7"/>
        <v>50299361.170631625</v>
      </c>
      <c r="P31" s="581">
        <f>O30*'Energy Constants'!B31*'Conversion Factors'!$B$15</f>
        <v>15234.79748054128</v>
      </c>
      <c r="Q31" s="512">
        <f>(I31*$AQ$39)+((C31*$AR$41)/2)</f>
        <v>2174.2717512067575</v>
      </c>
      <c r="R31" s="681">
        <f t="shared" ref="R31:R65" si="33">((I31*$AQ$39)*2)+(I31*$AQ$41/2)+27</f>
        <v>4157.5395973853574</v>
      </c>
      <c r="S31" s="524">
        <f>((R31*$AL$30))</f>
        <v>1080960.2953201928</v>
      </c>
      <c r="T31" s="525">
        <f t="shared" si="11"/>
        <v>72180.921929924181</v>
      </c>
      <c r="U31" s="525">
        <f t="shared" ref="U31:U65" si="34">($AJ$52*S31)</f>
        <v>18767039.701780282</v>
      </c>
      <c r="V31" s="581">
        <f>U30*'Energy Constants'!B31*'Conversion Factors'!$B$15</f>
        <v>5684.5775032681377</v>
      </c>
      <c r="W31" s="526">
        <f t="shared" si="13"/>
        <v>7745.7840704952041</v>
      </c>
      <c r="X31" s="526">
        <f t="shared" si="27"/>
        <v>15300.564235962251</v>
      </c>
      <c r="Y31" s="526">
        <f t="shared" si="27"/>
        <v>3978146.7013501851</v>
      </c>
      <c r="Z31" s="526">
        <f t="shared" si="28"/>
        <v>69066400.872411907</v>
      </c>
      <c r="AA31" s="584">
        <f t="shared" ref="AA31:AA65" si="35">Z29*0.1</f>
        <v>6770792.1388036851</v>
      </c>
      <c r="AB31" s="402">
        <f t="shared" si="29"/>
        <v>75837193.011215597</v>
      </c>
      <c r="AC31" s="408">
        <f>AB31*'Energy Constants'!B31*'Conversion Factors'!$B$15</f>
        <v>23199.458057334261</v>
      </c>
      <c r="AD31" s="777"/>
      <c r="AE31" s="517"/>
      <c r="AI31" s="269" t="s">
        <v>79</v>
      </c>
      <c r="AJ31" s="201">
        <v>169.2</v>
      </c>
      <c r="AK31" s="201">
        <v>2497.0475789609823</v>
      </c>
      <c r="AL31" s="201">
        <v>365</v>
      </c>
      <c r="AM31" s="201">
        <v>154.21266438147231</v>
      </c>
      <c r="AV31" s="407"/>
      <c r="AW31" s="407"/>
      <c r="AX31" s="407"/>
      <c r="AY31" s="407" t="s">
        <v>238</v>
      </c>
      <c r="AZ31" s="407" t="s">
        <v>237</v>
      </c>
    </row>
    <row r="32" spans="1:52" ht="20" customHeight="1" x14ac:dyDescent="0.2">
      <c r="A32" s="518">
        <v>2017</v>
      </c>
      <c r="B32" s="401">
        <f>'Population Factors '!R7</f>
        <v>20797.655986000002</v>
      </c>
      <c r="C32" s="401">
        <f t="shared" si="30"/>
        <v>2896.1761109999993</v>
      </c>
      <c r="D32" s="401">
        <f t="shared" si="21"/>
        <v>23693.832097000002</v>
      </c>
      <c r="E32" s="519">
        <f t="shared" si="22"/>
        <v>14497.655986000002</v>
      </c>
      <c r="F32" s="520">
        <f t="shared" si="23"/>
        <v>0.69708124779826808</v>
      </c>
      <c r="G32" s="512">
        <f>'Population Factors '!C7</f>
        <v>6300</v>
      </c>
      <c r="H32" s="520">
        <f t="shared" si="24"/>
        <v>0.30291875220173187</v>
      </c>
      <c r="I32" s="519">
        <f t="shared" si="25"/>
        <v>2896.1761109999993</v>
      </c>
      <c r="J32" s="521">
        <f t="shared" si="26"/>
        <v>1</v>
      </c>
      <c r="K32" s="512">
        <f t="shared" si="31"/>
        <v>5627.2274424813322</v>
      </c>
      <c r="L32" s="522">
        <f t="shared" ref="L32:L65" si="36">(((K32*2)))</f>
        <v>11254.454884962664</v>
      </c>
      <c r="M32" s="522">
        <f t="shared" si="32"/>
        <v>2926158.2700902927</v>
      </c>
      <c r="N32" s="523">
        <f t="shared" si="6"/>
        <v>195393.67223976133</v>
      </c>
      <c r="O32" s="523">
        <f t="shared" si="7"/>
        <v>50802354.782337949</v>
      </c>
      <c r="P32" s="581">
        <f>O31*'Energy Constants'!B32*'Conversion Factors'!$B$15</f>
        <v>15387.145455346692</v>
      </c>
      <c r="Q32" s="512">
        <f t="shared" ref="Q32:Q65" si="37">(I32*$AQ$39)+((C32*$AR$41)/2)</f>
        <v>2196.0144687188249</v>
      </c>
      <c r="R32" s="681">
        <f t="shared" si="33"/>
        <v>4198.8449933592101</v>
      </c>
      <c r="S32" s="524">
        <f>((R32*$AL$30)*0.88)*0.85</f>
        <v>816591.37430849927</v>
      </c>
      <c r="T32" s="525">
        <f t="shared" si="11"/>
        <v>72898.043557328099</v>
      </c>
      <c r="U32" s="525">
        <f t="shared" si="34"/>
        <v>14177211.511029171</v>
      </c>
      <c r="V32" s="581">
        <f>U31*'Energy Constants'!B32*'Conversion Factors'!$B$15</f>
        <v>5741.0504415345285</v>
      </c>
      <c r="W32" s="526">
        <f t="shared" si="13"/>
        <v>7823.2419112001571</v>
      </c>
      <c r="X32" s="526">
        <f t="shared" si="27"/>
        <v>15453.299878321875</v>
      </c>
      <c r="Y32" s="526">
        <f t="shared" si="27"/>
        <v>3742749.6443987917</v>
      </c>
      <c r="Z32" s="526">
        <f t="shared" si="28"/>
        <v>64979566.293367118</v>
      </c>
      <c r="AA32" s="584">
        <f t="shared" si="35"/>
        <v>6838378.1828024453</v>
      </c>
      <c r="AB32" s="402">
        <f t="shared" si="29"/>
        <v>71817944.476169556</v>
      </c>
      <c r="AC32" s="408">
        <f>AB32*'Energy Constants'!B32*'Conversion Factors'!$B$15</f>
        <v>21969.924313950418</v>
      </c>
      <c r="AD32" s="777"/>
      <c r="AE32" s="517"/>
      <c r="AI32" s="269" t="s">
        <v>324</v>
      </c>
      <c r="AJ32" s="201">
        <v>160460</v>
      </c>
      <c r="AK32" s="201">
        <v>305.91134951293998</v>
      </c>
      <c r="AL32" s="201" t="s">
        <v>327</v>
      </c>
      <c r="AM32" s="201">
        <v>49.086535142846344</v>
      </c>
      <c r="AV32" s="407" t="s">
        <v>220</v>
      </c>
      <c r="AW32" s="407">
        <v>0.185</v>
      </c>
      <c r="AX32" s="407"/>
      <c r="AY32" s="407">
        <v>1.04E-2</v>
      </c>
      <c r="AZ32" s="407">
        <v>8.5000000000000006E-3</v>
      </c>
    </row>
    <row r="33" spans="1:53" ht="20" customHeight="1" x14ac:dyDescent="0.2">
      <c r="A33" s="400">
        <v>2018</v>
      </c>
      <c r="B33" s="401">
        <f>'Population Factors '!R8</f>
        <v>21005.63254586</v>
      </c>
      <c r="C33" s="401">
        <f t="shared" si="30"/>
        <v>2925.1378721099991</v>
      </c>
      <c r="D33" s="401">
        <f t="shared" si="21"/>
        <v>23930.770417970001</v>
      </c>
      <c r="E33" s="519">
        <f t="shared" si="22"/>
        <v>12805.63254586</v>
      </c>
      <c r="F33" s="520">
        <f t="shared" si="23"/>
        <v>0.60962851358569836</v>
      </c>
      <c r="G33" s="512">
        <f>'Population Factors '!C8</f>
        <v>8200</v>
      </c>
      <c r="H33" s="520">
        <f t="shared" si="24"/>
        <v>0.39037148641430164</v>
      </c>
      <c r="I33" s="519">
        <f t="shared" si="25"/>
        <v>2925.1378721099991</v>
      </c>
      <c r="J33" s="521">
        <f t="shared" si="26"/>
        <v>1</v>
      </c>
      <c r="K33" s="512">
        <f t="shared" si="31"/>
        <v>5683.4997169061453</v>
      </c>
      <c r="L33" s="522">
        <f t="shared" si="36"/>
        <v>11366.999433812291</v>
      </c>
      <c r="M33" s="522">
        <f t="shared" si="32"/>
        <v>2955419.8527911957</v>
      </c>
      <c r="N33" s="523">
        <f t="shared" si="6"/>
        <v>197347.60896215893</v>
      </c>
      <c r="O33" s="523">
        <f t="shared" si="7"/>
        <v>51310378.330161326</v>
      </c>
      <c r="P33" s="581">
        <f>O32*'Energy Constants'!B33*'Conversion Factors'!$B$15</f>
        <v>15541.016909900161</v>
      </c>
      <c r="Q33" s="512">
        <f t="shared" si="37"/>
        <v>2217.9746134060128</v>
      </c>
      <c r="R33" s="681">
        <f t="shared" si="33"/>
        <v>4240.5634432928018</v>
      </c>
      <c r="S33" s="524">
        <f>((R33*$AL$30)*0.88)*0.85</f>
        <v>824704.77845158405</v>
      </c>
      <c r="T33" s="525">
        <f t="shared" si="11"/>
        <v>73622.336401006076</v>
      </c>
      <c r="U33" s="525">
        <f t="shared" si="34"/>
        <v>14318071.983267661</v>
      </c>
      <c r="V33" s="581">
        <f>U32*'Energy Constants'!B33*'Conversion Factors'!$B$15</f>
        <v>4336.9699056693207</v>
      </c>
      <c r="W33" s="526">
        <f t="shared" si="13"/>
        <v>7901.4743303121577</v>
      </c>
      <c r="X33" s="526">
        <f t="shared" si="27"/>
        <v>15607.562877105092</v>
      </c>
      <c r="Y33" s="526">
        <f t="shared" si="27"/>
        <v>3780124.63124278</v>
      </c>
      <c r="Z33" s="526">
        <f t="shared" si="28"/>
        <v>65628450.313428983</v>
      </c>
      <c r="AA33" s="584">
        <f t="shared" si="35"/>
        <v>6906640.0872411914</v>
      </c>
      <c r="AB33" s="402">
        <f t="shared" si="29"/>
        <v>72535090.400670171</v>
      </c>
      <c r="AC33" s="408">
        <f>AB33*'Energy Constants'!B33*'Conversion Factors'!$B$15</f>
        <v>22189.307391512109</v>
      </c>
      <c r="AD33" s="777"/>
      <c r="AE33" s="517"/>
      <c r="AV33" s="407" t="s">
        <v>221</v>
      </c>
      <c r="AW33" s="407">
        <v>0.22900000000000001</v>
      </c>
      <c r="AX33" s="407"/>
      <c r="AY33" s="407">
        <v>1.04E-2</v>
      </c>
      <c r="AZ33" s="407">
        <v>8.5000000000000006E-3</v>
      </c>
    </row>
    <row r="34" spans="1:53" ht="20" customHeight="1" x14ac:dyDescent="0.2">
      <c r="A34" s="518">
        <v>2019</v>
      </c>
      <c r="B34" s="401">
        <f>'Population Factors '!R9</f>
        <v>21215.688871318602</v>
      </c>
      <c r="C34" s="401">
        <f t="shared" si="30"/>
        <v>2954.3892508310992</v>
      </c>
      <c r="D34" s="401">
        <f t="shared" si="21"/>
        <v>24170.078122149702</v>
      </c>
      <c r="E34" s="519">
        <f t="shared" si="22"/>
        <v>13015.688871318602</v>
      </c>
      <c r="F34" s="520">
        <f t="shared" si="23"/>
        <v>0.61349357780762215</v>
      </c>
      <c r="G34" s="512">
        <f>'Population Factors '!C9</f>
        <v>8200</v>
      </c>
      <c r="H34" s="520">
        <f t="shared" si="24"/>
        <v>0.38650642219237785</v>
      </c>
      <c r="I34" s="519">
        <f t="shared" si="25"/>
        <v>2954.3892508310992</v>
      </c>
      <c r="J34" s="521">
        <f t="shared" si="26"/>
        <v>1</v>
      </c>
      <c r="K34" s="512">
        <f t="shared" si="31"/>
        <v>5740.3347140752066</v>
      </c>
      <c r="L34" s="522">
        <f t="shared" si="36"/>
        <v>11480.669428150413</v>
      </c>
      <c r="M34" s="522">
        <f t="shared" si="32"/>
        <v>2984974.0513191074</v>
      </c>
      <c r="N34" s="523">
        <f t="shared" si="6"/>
        <v>199321.08505178054</v>
      </c>
      <c r="O34" s="523">
        <f t="shared" si="7"/>
        <v>51823482.11346294</v>
      </c>
      <c r="P34" s="581">
        <f>O33*'Energy Constants'!B34*'Conversion Factors'!$B$15</f>
        <v>15696.427078999162</v>
      </c>
      <c r="Q34" s="512">
        <f t="shared" si="37"/>
        <v>2240.1543595400731</v>
      </c>
      <c r="R34" s="681">
        <f t="shared" si="33"/>
        <v>4282.6990777257306</v>
      </c>
      <c r="S34" s="524">
        <f t="shared" ref="S34:S65" si="38">((((R34*$AL$30)*0.88)*0.85))</f>
        <v>832899.31663610018</v>
      </c>
      <c r="T34" s="525">
        <f t="shared" si="11"/>
        <v>74353.872173120864</v>
      </c>
      <c r="U34" s="525">
        <f t="shared" si="34"/>
        <v>14460341.060228545</v>
      </c>
      <c r="V34" s="581">
        <f>U33*'Energy Constants'!B34*'Conversion Factors'!$B$15</f>
        <v>4380.0607228248273</v>
      </c>
      <c r="W34" s="526">
        <f t="shared" si="13"/>
        <v>7980.4890736152793</v>
      </c>
      <c r="X34" s="526">
        <f t="shared" si="27"/>
        <v>15763.368505876144</v>
      </c>
      <c r="Y34" s="526">
        <f t="shared" si="27"/>
        <v>3817873.3679552078</v>
      </c>
      <c r="Z34" s="526">
        <f t="shared" si="28"/>
        <v>66283823.173691481</v>
      </c>
      <c r="AA34" s="584">
        <f t="shared" si="35"/>
        <v>6497956.629336712</v>
      </c>
      <c r="AB34" s="402">
        <f t="shared" si="29"/>
        <v>72781779.803028196</v>
      </c>
      <c r="AC34" s="408">
        <f>AB34*'Energy Constants'!B34*'Conversion Factors'!$B$15</f>
        <v>22264.772479497991</v>
      </c>
      <c r="AD34" s="777"/>
      <c r="AE34" s="517"/>
      <c r="AI34" s="409" t="s">
        <v>68</v>
      </c>
      <c r="AJ34" s="409"/>
      <c r="AK34" s="409"/>
      <c r="AL34" s="409"/>
      <c r="AM34" s="409"/>
      <c r="AN34" s="409"/>
      <c r="AO34" s="409"/>
      <c r="AP34" s="409"/>
      <c r="AQ34" s="409"/>
      <c r="AR34" s="409"/>
      <c r="AS34" s="409"/>
      <c r="AT34" s="409"/>
      <c r="AV34" s="407" t="s">
        <v>222</v>
      </c>
      <c r="AW34" s="407">
        <v>0.27700000000000002</v>
      </c>
      <c r="AX34" s="407"/>
      <c r="AY34" s="407">
        <v>1.04E-2</v>
      </c>
      <c r="AZ34" s="407">
        <v>8.5000000000000006E-3</v>
      </c>
    </row>
    <row r="35" spans="1:53" ht="20" customHeight="1" thickBot="1" x14ac:dyDescent="0.25">
      <c r="A35" s="400">
        <v>2020</v>
      </c>
      <c r="B35" s="401">
        <f>'Population Factors '!R10</f>
        <v>21427.845760031789</v>
      </c>
      <c r="C35" s="401">
        <f t="shared" si="30"/>
        <v>2983.93314333941</v>
      </c>
      <c r="D35" s="401">
        <f t="shared" si="21"/>
        <v>24411.7789033712</v>
      </c>
      <c r="E35" s="519">
        <f t="shared" si="22"/>
        <v>13227.845760031789</v>
      </c>
      <c r="F35" s="520">
        <f t="shared" si="23"/>
        <v>0.61732037406695262</v>
      </c>
      <c r="G35" s="512">
        <f>'Population Factors '!C10</f>
        <v>8200</v>
      </c>
      <c r="H35" s="520">
        <f t="shared" si="24"/>
        <v>0.38267962593304738</v>
      </c>
      <c r="I35" s="519">
        <f t="shared" si="25"/>
        <v>2983.93314333941</v>
      </c>
      <c r="J35" s="521">
        <f t="shared" si="26"/>
        <v>1</v>
      </c>
      <c r="K35" s="512">
        <f t="shared" si="31"/>
        <v>5797.7380612159595</v>
      </c>
      <c r="L35" s="522">
        <f t="shared" si="36"/>
        <v>11595.476122431919</v>
      </c>
      <c r="M35" s="522">
        <f t="shared" si="32"/>
        <v>3014823.791832299</v>
      </c>
      <c r="N35" s="523">
        <f t="shared" si="6"/>
        <v>201314.29590229836</v>
      </c>
      <c r="O35" s="523">
        <f t="shared" si="7"/>
        <v>52341716.934597574</v>
      </c>
      <c r="P35" s="581">
        <f>O34*'Energy Constants'!B35*'Conversion Factors'!$B$15</f>
        <v>15853.391349789154</v>
      </c>
      <c r="Q35" s="512">
        <f t="shared" si="37"/>
        <v>2262.5559031354737</v>
      </c>
      <c r="R35" s="681">
        <f t="shared" si="33"/>
        <v>4325.2560685029875</v>
      </c>
      <c r="S35" s="524">
        <f t="shared" si="38"/>
        <v>841175.80020246096</v>
      </c>
      <c r="T35" s="525">
        <f t="shared" si="11"/>
        <v>75092.723302956758</v>
      </c>
      <c r="U35" s="525">
        <f t="shared" si="34"/>
        <v>14604032.827959031</v>
      </c>
      <c r="V35" s="581">
        <f>U34*'Energy Constants'!B35*'Conversion Factors'!$B$15</f>
        <v>4423.5824481518912</v>
      </c>
      <c r="W35" s="526">
        <f t="shared" si="13"/>
        <v>8060.2939643514328</v>
      </c>
      <c r="X35" s="526">
        <f t="shared" si="27"/>
        <v>15920.732190934907</v>
      </c>
      <c r="Y35" s="526">
        <f t="shared" si="27"/>
        <v>3855999.5920347599</v>
      </c>
      <c r="Z35" s="526">
        <f t="shared" si="28"/>
        <v>66945749.762556605</v>
      </c>
      <c r="AA35" s="584">
        <f t="shared" si="35"/>
        <v>6562845.0313428985</v>
      </c>
      <c r="AB35" s="402">
        <f t="shared" si="29"/>
        <v>73508594.793899506</v>
      </c>
      <c r="AC35" s="408">
        <f>AB35*'Energy Constants'!B35*'Conversion Factors'!$B$15</f>
        <v>22487.11343420167</v>
      </c>
      <c r="AD35" s="777"/>
      <c r="AE35" s="517"/>
      <c r="AI35" s="410"/>
      <c r="AJ35" s="410" t="s">
        <v>55</v>
      </c>
      <c r="AK35" s="410" t="s">
        <v>66</v>
      </c>
      <c r="AL35" s="410"/>
      <c r="AM35" s="410" t="s">
        <v>56</v>
      </c>
      <c r="AN35" s="410" t="s">
        <v>66</v>
      </c>
      <c r="AO35" s="410" t="s">
        <v>57</v>
      </c>
      <c r="AP35" s="410" t="s">
        <v>66</v>
      </c>
      <c r="AQ35" s="410" t="s">
        <v>58</v>
      </c>
      <c r="AR35" s="410" t="s">
        <v>66</v>
      </c>
      <c r="AS35" s="411" t="s">
        <v>59</v>
      </c>
      <c r="AT35" s="410" t="s">
        <v>67</v>
      </c>
      <c r="AV35" s="407"/>
      <c r="AW35" s="407"/>
      <c r="AX35" s="407"/>
      <c r="AY35" s="407"/>
      <c r="AZ35" s="407"/>
    </row>
    <row r="36" spans="1:53" ht="20" customHeight="1" x14ac:dyDescent="0.2">
      <c r="A36" s="518">
        <v>2021</v>
      </c>
      <c r="B36" s="401">
        <f>'Population Factors '!R11</f>
        <v>21642.124217632107</v>
      </c>
      <c r="C36" s="401">
        <f t="shared" si="30"/>
        <v>3013.7724747728039</v>
      </c>
      <c r="D36" s="401">
        <f t="shared" si="21"/>
        <v>24655.896692404909</v>
      </c>
      <c r="E36" s="519">
        <f t="shared" si="22"/>
        <v>13442.124217632107</v>
      </c>
      <c r="F36" s="520">
        <f t="shared" si="23"/>
        <v>0.62110928125440856</v>
      </c>
      <c r="G36" s="512">
        <f>'Population Factors '!C11</f>
        <v>8200</v>
      </c>
      <c r="H36" s="520">
        <f t="shared" si="24"/>
        <v>0.37889071874559144</v>
      </c>
      <c r="I36" s="519">
        <f>C36-420</f>
        <v>2593.7724747728039</v>
      </c>
      <c r="J36" s="521">
        <f>I36/C36</f>
        <v>0.86063977837886985</v>
      </c>
      <c r="K36" s="512">
        <f t="shared" si="31"/>
        <v>5855.7154418281189</v>
      </c>
      <c r="L36" s="522">
        <f t="shared" si="36"/>
        <v>11711.430883656238</v>
      </c>
      <c r="M36" s="522">
        <f t="shared" si="32"/>
        <v>3044972.0297506219</v>
      </c>
      <c r="N36" s="523">
        <f t="shared" si="6"/>
        <v>203327.43886132134</v>
      </c>
      <c r="O36" s="523">
        <f t="shared" si="7"/>
        <v>52865134.103943549</v>
      </c>
      <c r="P36" s="581">
        <f>O35*'Energy Constants'!B36*'Conversion Factors'!$B$15</f>
        <v>16011.925263287048</v>
      </c>
      <c r="Q36" s="512">
        <f t="shared" si="37"/>
        <v>1998.6488797050422</v>
      </c>
      <c r="R36" s="681">
        <f t="shared" si="33"/>
        <v>3763.2426517141635</v>
      </c>
      <c r="S36" s="524">
        <f t="shared" si="38"/>
        <v>731875.43090537051</v>
      </c>
      <c r="T36" s="525">
        <f t="shared" si="11"/>
        <v>65335.35464522562</v>
      </c>
      <c r="U36" s="525">
        <f t="shared" si="34"/>
        <v>12706419.771403478</v>
      </c>
      <c r="V36" s="581">
        <f>U35*'Energy Constants'!B36*'Conversion Factors'!$B$15</f>
        <v>4467.5393907322241</v>
      </c>
      <c r="W36" s="526">
        <f t="shared" si="13"/>
        <v>7854.3643215331613</v>
      </c>
      <c r="X36" s="526">
        <f t="shared" si="27"/>
        <v>15474.673535370401</v>
      </c>
      <c r="Y36" s="526">
        <f t="shared" si="27"/>
        <v>3776847.4606559924</v>
      </c>
      <c r="Z36" s="526">
        <f t="shared" si="28"/>
        <v>65571553.875347026</v>
      </c>
      <c r="AA36" s="584">
        <f t="shared" si="35"/>
        <v>6628382.3173691481</v>
      </c>
      <c r="AB36" s="402">
        <f t="shared" si="29"/>
        <v>72199936.192716181</v>
      </c>
      <c r="AC36" s="408">
        <f>AB36*'Energy Constants'!B36*'Conversion Factors'!$B$15</f>
        <v>22086.779915461964</v>
      </c>
      <c r="AD36" s="777"/>
      <c r="AE36" s="517"/>
      <c r="AI36" s="62" t="s">
        <v>60</v>
      </c>
      <c r="AJ36" s="63">
        <v>487</v>
      </c>
      <c r="AK36" s="63">
        <v>3616.8440029433409</v>
      </c>
      <c r="AL36" s="63"/>
      <c r="AM36" s="63">
        <v>67</v>
      </c>
      <c r="AN36" s="63">
        <v>204.93192488262912</v>
      </c>
      <c r="AO36" s="63">
        <v>38</v>
      </c>
      <c r="AP36" s="63">
        <v>70.139534883720927</v>
      </c>
      <c r="AQ36" s="63">
        <v>105</v>
      </c>
      <c r="AR36" s="63">
        <v>237.45374094931617</v>
      </c>
      <c r="AS36" s="63">
        <v>592</v>
      </c>
      <c r="AT36" s="63">
        <v>3891.9154627096909</v>
      </c>
      <c r="AV36" s="407" t="s">
        <v>223</v>
      </c>
      <c r="AW36" s="407">
        <v>0.27100000000000002</v>
      </c>
      <c r="AX36" s="407"/>
      <c r="AY36" s="407">
        <v>1.04E-2</v>
      </c>
      <c r="AZ36" s="407">
        <v>8.5000000000000006E-3</v>
      </c>
      <c r="BA36" s="407"/>
    </row>
    <row r="37" spans="1:53" ht="20" customHeight="1" thickBot="1" x14ac:dyDescent="0.25">
      <c r="A37" s="400">
        <v>2022</v>
      </c>
      <c r="B37" s="401">
        <f>'Population Factors '!R12</f>
        <v>21858.545459808429</v>
      </c>
      <c r="C37" s="401">
        <f t="shared" si="30"/>
        <v>3043.9101995205319</v>
      </c>
      <c r="D37" s="401">
        <f t="shared" si="21"/>
        <v>24902.45565932896</v>
      </c>
      <c r="E37" s="519">
        <f t="shared" si="22"/>
        <v>13658.545459808429</v>
      </c>
      <c r="F37" s="520">
        <f t="shared" si="23"/>
        <v>0.62486067450931537</v>
      </c>
      <c r="G37" s="512">
        <f>'Population Factors '!C12</f>
        <v>8200</v>
      </c>
      <c r="H37" s="520">
        <f t="shared" si="24"/>
        <v>0.37513932549068457</v>
      </c>
      <c r="I37" s="519">
        <f t="shared" ref="I37:I65" si="39">C37-420</f>
        <v>2623.9101995205319</v>
      </c>
      <c r="J37" s="521">
        <f t="shared" si="26"/>
        <v>0.86201958255333644</v>
      </c>
      <c r="K37" s="512">
        <f t="shared" si="31"/>
        <v>5914.272596246401</v>
      </c>
      <c r="L37" s="522">
        <f t="shared" si="36"/>
        <v>11828.545192492802</v>
      </c>
      <c r="M37" s="522">
        <f t="shared" si="32"/>
        <v>3075421.7500481284</v>
      </c>
      <c r="N37" s="523">
        <f t="shared" si="6"/>
        <v>205360.71324993458</v>
      </c>
      <c r="O37" s="523">
        <f t="shared" si="7"/>
        <v>53393785.444982991</v>
      </c>
      <c r="P37" s="581">
        <f>O36*'Energy Constants'!B37*'Conversion Factors'!$B$15</f>
        <v>16172.044515919917</v>
      </c>
      <c r="Q37" s="512">
        <f t="shared" si="37"/>
        <v>2021.5006943267106</v>
      </c>
      <c r="R37" s="681">
        <f t="shared" si="33"/>
        <v>3806.6550380060435</v>
      </c>
      <c r="S37" s="524">
        <f t="shared" si="38"/>
        <v>740318.27179141529</v>
      </c>
      <c r="T37" s="525">
        <f t="shared" si="11"/>
        <v>66089.056682771232</v>
      </c>
      <c r="U37" s="525">
        <f t="shared" si="34"/>
        <v>12852999.743665349</v>
      </c>
      <c r="V37" s="581">
        <f>U36*'Energy Constants'!B37*'Conversion Factors'!$B$15</f>
        <v>3887.0380197479403</v>
      </c>
      <c r="W37" s="526">
        <f t="shared" si="13"/>
        <v>7935.7732905731118</v>
      </c>
      <c r="X37" s="526">
        <f t="shared" si="27"/>
        <v>15635.200230498845</v>
      </c>
      <c r="Y37" s="526">
        <f t="shared" si="27"/>
        <v>3815740.0218395437</v>
      </c>
      <c r="Z37" s="526">
        <f t="shared" si="28"/>
        <v>66246785.188648343</v>
      </c>
      <c r="AA37" s="584">
        <f t="shared" si="35"/>
        <v>6694574.9762556609</v>
      </c>
      <c r="AB37" s="402">
        <f t="shared" si="29"/>
        <v>72941360.164903998</v>
      </c>
      <c r="AC37" s="408">
        <f>AB37*'Energy Constants'!B37*'Conversion Factors'!$B$15</f>
        <v>22313.589923355183</v>
      </c>
      <c r="AD37" s="777"/>
      <c r="AE37" s="517"/>
      <c r="AI37" s="527" t="s">
        <v>598</v>
      </c>
      <c r="AJ37" s="528">
        <v>0.17899999999999999</v>
      </c>
      <c r="AK37" s="528">
        <v>0.1791758646063282</v>
      </c>
      <c r="AL37" s="528"/>
      <c r="AM37" s="528">
        <v>0.157</v>
      </c>
      <c r="AN37" s="528">
        <v>0.15727699530516434</v>
      </c>
      <c r="AO37" s="528">
        <v>4.7E-2</v>
      </c>
      <c r="AP37" s="528">
        <v>4.6511627906976744E-2</v>
      </c>
      <c r="AQ37" s="529">
        <f>AQ36/$AQ$48</f>
        <v>8.4473049074818993E-2</v>
      </c>
      <c r="AR37" s="528">
        <v>8.4473049074818993E-2</v>
      </c>
      <c r="AS37" s="528">
        <v>0.14899999999999999</v>
      </c>
      <c r="AT37" s="530"/>
      <c r="AV37" s="412"/>
      <c r="AW37" s="412"/>
      <c r="AX37" s="412"/>
      <c r="AY37" s="412"/>
      <c r="AZ37" s="412"/>
      <c r="BA37" s="407" t="s">
        <v>219</v>
      </c>
    </row>
    <row r="38" spans="1:53" ht="20" customHeight="1" thickTop="1" x14ac:dyDescent="0.2">
      <c r="A38" s="518">
        <v>2023</v>
      </c>
      <c r="B38" s="401">
        <f>'Population Factors '!R13</f>
        <v>22077.130914406513</v>
      </c>
      <c r="C38" s="401">
        <f t="shared" si="30"/>
        <v>3074.3493015157374</v>
      </c>
      <c r="D38" s="401">
        <f t="shared" si="21"/>
        <v>25151.480215922249</v>
      </c>
      <c r="E38" s="519">
        <f t="shared" si="22"/>
        <v>13877.130914406513</v>
      </c>
      <c r="F38" s="520">
        <f t="shared" si="23"/>
        <v>0.62857492525674796</v>
      </c>
      <c r="G38" s="512">
        <f>'Population Factors '!C13</f>
        <v>8200</v>
      </c>
      <c r="H38" s="520">
        <f t="shared" si="24"/>
        <v>0.37142507474325209</v>
      </c>
      <c r="I38" s="519">
        <f t="shared" si="39"/>
        <v>2654.3493015157374</v>
      </c>
      <c r="J38" s="521">
        <f t="shared" si="26"/>
        <v>0.86338572530033308</v>
      </c>
      <c r="K38" s="512">
        <f t="shared" si="31"/>
        <v>5973.4153222088644</v>
      </c>
      <c r="L38" s="522">
        <f t="shared" si="36"/>
        <v>11946.830644417729</v>
      </c>
      <c r="M38" s="522">
        <f t="shared" si="32"/>
        <v>3106175.9675486097</v>
      </c>
      <c r="N38" s="523">
        <f t="shared" si="6"/>
        <v>207414.32038243391</v>
      </c>
      <c r="O38" s="523">
        <f t="shared" si="7"/>
        <v>53927723.299432822</v>
      </c>
      <c r="P38" s="581">
        <f>O37*'Energy Constants'!B38*'Conversion Factors'!$B$15</f>
        <v>16333.764961079118</v>
      </c>
      <c r="Q38" s="512">
        <f t="shared" si="37"/>
        <v>2044.5810270945956</v>
      </c>
      <c r="R38" s="681">
        <f t="shared" si="33"/>
        <v>3850.5015481608425</v>
      </c>
      <c r="S38" s="524">
        <f t="shared" si="38"/>
        <v>748845.54108632065</v>
      </c>
      <c r="T38" s="525">
        <f t="shared" si="11"/>
        <v>66850.295740692294</v>
      </c>
      <c r="U38" s="525">
        <f t="shared" si="34"/>
        <v>13001045.515649838</v>
      </c>
      <c r="V38" s="581">
        <f>U37*'Energy Constants'!B38*'Conversion Factors'!$B$15</f>
        <v>3931.8784968741384</v>
      </c>
      <c r="W38" s="526">
        <f t="shared" si="13"/>
        <v>8017.9963493034602</v>
      </c>
      <c r="X38" s="526">
        <f t="shared" si="27"/>
        <v>15797.332192578571</v>
      </c>
      <c r="Y38" s="526">
        <f t="shared" si="27"/>
        <v>3855021.5086349305</v>
      </c>
      <c r="Z38" s="526">
        <f t="shared" si="28"/>
        <v>66928768.815082662</v>
      </c>
      <c r="AA38" s="584">
        <f t="shared" si="35"/>
        <v>6557155.3875347031</v>
      </c>
      <c r="AB38" s="402">
        <f t="shared" si="29"/>
        <v>73485924.202617362</v>
      </c>
      <c r="AC38" s="408">
        <f>AB38*'Energy Constants'!B38*'Conversion Factors'!$B$15</f>
        <v>22480.178243028291</v>
      </c>
      <c r="AD38" s="777"/>
      <c r="AE38" s="517"/>
      <c r="AI38" s="58" t="s">
        <v>61</v>
      </c>
      <c r="AJ38" s="61">
        <v>665</v>
      </c>
      <c r="AK38" s="61">
        <v>4938.8116261957302</v>
      </c>
      <c r="AL38" s="61"/>
      <c r="AM38" s="61">
        <v>289</v>
      </c>
      <c r="AN38" s="61">
        <v>883.9600938967136</v>
      </c>
      <c r="AO38" s="61">
        <v>559</v>
      </c>
      <c r="AP38" s="61">
        <v>1031.7894736842106</v>
      </c>
      <c r="AQ38" s="61">
        <v>848</v>
      </c>
      <c r="AR38" s="61">
        <v>1917.7216411906677</v>
      </c>
      <c r="AS38" s="61">
        <v>1513</v>
      </c>
      <c r="AT38" s="61">
        <v>6854.5611937766562</v>
      </c>
      <c r="AV38" s="413" t="s">
        <v>81</v>
      </c>
      <c r="AW38" s="413" t="s">
        <v>585</v>
      </c>
      <c r="AX38" s="413"/>
      <c r="AY38" s="413" t="s">
        <v>586</v>
      </c>
      <c r="AZ38" s="413" t="s">
        <v>587</v>
      </c>
      <c r="BA38" s="407"/>
    </row>
    <row r="39" spans="1:53" ht="20" customHeight="1" thickBot="1" x14ac:dyDescent="0.25">
      <c r="A39" s="400">
        <v>2024</v>
      </c>
      <c r="B39" s="401">
        <f>'Population Factors '!R14</f>
        <v>22297.902223550576</v>
      </c>
      <c r="C39" s="401">
        <f t="shared" si="30"/>
        <v>3105.0927945308949</v>
      </c>
      <c r="D39" s="401">
        <f t="shared" si="21"/>
        <v>25402.99501808147</v>
      </c>
      <c r="E39" s="519">
        <f>B39-G39</f>
        <v>14097.902223550576</v>
      </c>
      <c r="F39" s="520">
        <f t="shared" si="23"/>
        <v>0.63225240124430482</v>
      </c>
      <c r="G39" s="512">
        <f>'Population Factors '!C14</f>
        <v>8200</v>
      </c>
      <c r="H39" s="520">
        <f>G39/B39</f>
        <v>0.36774759875569513</v>
      </c>
      <c r="I39" s="519">
        <f t="shared" si="39"/>
        <v>2685.0927945308949</v>
      </c>
      <c r="J39" s="521">
        <f t="shared" si="26"/>
        <v>0.86473834188151788</v>
      </c>
      <c r="K39" s="512">
        <f t="shared" si="31"/>
        <v>6033.1494754309524</v>
      </c>
      <c r="L39" s="522">
        <f t="shared" si="36"/>
        <v>12066.298950861905</v>
      </c>
      <c r="M39" s="522">
        <f t="shared" si="32"/>
        <v>3137237.7272240953</v>
      </c>
      <c r="N39" s="523">
        <f t="shared" si="6"/>
        <v>209488.46358625824</v>
      </c>
      <c r="O39" s="523">
        <f t="shared" si="7"/>
        <v>54467000.53242714</v>
      </c>
      <c r="P39" s="581">
        <f>O38*'Energy Constants'!B39*'Conversion Factors'!$B$15</f>
        <v>16497.102610689912</v>
      </c>
      <c r="Q39" s="512">
        <f t="shared" si="37"/>
        <v>2067.8921631901594</v>
      </c>
      <c r="R39" s="681">
        <f t="shared" si="33"/>
        <v>3894.78652341719</v>
      </c>
      <c r="S39" s="524">
        <f t="shared" si="38"/>
        <v>757458.08307417517</v>
      </c>
      <c r="T39" s="525">
        <f t="shared" si="11"/>
        <v>67619.14718919259</v>
      </c>
      <c r="U39" s="525">
        <f t="shared" si="34"/>
        <v>13150571.745354176</v>
      </c>
      <c r="V39" s="581">
        <f>U38*'Energy Constants'!B39*'Conversion Factors'!$B$15</f>
        <v>3977.1673787715986</v>
      </c>
      <c r="W39" s="526">
        <f t="shared" si="13"/>
        <v>8101.0416386211118</v>
      </c>
      <c r="X39" s="526">
        <f t="shared" si="27"/>
        <v>15961.085474279094</v>
      </c>
      <c r="Y39" s="526">
        <f t="shared" si="27"/>
        <v>3894695.8102982705</v>
      </c>
      <c r="Z39" s="526">
        <f t="shared" si="28"/>
        <v>67617572.277781308</v>
      </c>
      <c r="AA39" s="584">
        <f t="shared" si="35"/>
        <v>6624678.5188648347</v>
      </c>
      <c r="AB39" s="402">
        <f t="shared" si="29"/>
        <v>74242250.796646148</v>
      </c>
      <c r="AC39" s="408">
        <f>AB39*'Energy Constants'!B39*'Conversion Factors'!$B$15</f>
        <v>22711.547132080166</v>
      </c>
      <c r="AD39" s="777"/>
      <c r="AE39" s="517"/>
      <c r="AI39" s="531" t="s">
        <v>598</v>
      </c>
      <c r="AJ39" s="532">
        <v>0.245</v>
      </c>
      <c r="AK39" s="680">
        <v>0.245</v>
      </c>
      <c r="AL39" s="532"/>
      <c r="AM39" s="532">
        <v>0.67800000000000005</v>
      </c>
      <c r="AN39" s="532">
        <v>0.67840375586854462</v>
      </c>
      <c r="AO39" s="532">
        <v>0.68400000000000005</v>
      </c>
      <c r="AP39" s="532">
        <v>0.68421052631578949</v>
      </c>
      <c r="AQ39" s="529">
        <f>AQ38/$AQ$48</f>
        <v>0.68222043443282376</v>
      </c>
      <c r="AR39" s="532">
        <v>0.68222043443282399</v>
      </c>
      <c r="AS39" s="532">
        <v>0.38200000000000001</v>
      </c>
      <c r="AT39" s="533"/>
      <c r="AV39" s="414" t="s">
        <v>239</v>
      </c>
      <c r="AW39" s="414">
        <v>1697.8579200000001</v>
      </c>
      <c r="AX39" s="414"/>
      <c r="AY39" s="414">
        <v>5957.9586304000004</v>
      </c>
      <c r="AZ39" s="414">
        <v>1536.9954090399999</v>
      </c>
      <c r="BA39" s="407">
        <f>(AW32/1000)+(AY32*0.021)+(AZ32*0.31)</f>
        <v>3.0384000000000001E-3</v>
      </c>
    </row>
    <row r="40" spans="1:53" ht="20" customHeight="1" x14ac:dyDescent="0.2">
      <c r="A40" s="518">
        <v>2025</v>
      </c>
      <c r="B40" s="401">
        <f>'Population Factors '!R15</f>
        <v>22520.88124578608</v>
      </c>
      <c r="C40" s="401">
        <f t="shared" si="30"/>
        <v>3136.1437224762039</v>
      </c>
      <c r="D40" s="401">
        <f t="shared" si="21"/>
        <v>25657.024968262285</v>
      </c>
      <c r="E40" s="519">
        <f>B40-G40</f>
        <v>14320.88124578608</v>
      </c>
      <c r="F40" s="520">
        <f t="shared" si="23"/>
        <v>0.63589346657851964</v>
      </c>
      <c r="G40" s="512">
        <f>'Population Factors '!C15</f>
        <v>8200</v>
      </c>
      <c r="H40" s="520">
        <f>G40/B40</f>
        <v>0.36410653342148036</v>
      </c>
      <c r="I40" s="519">
        <f t="shared" si="39"/>
        <v>2716.1437224762039</v>
      </c>
      <c r="J40" s="521">
        <f t="shared" si="26"/>
        <v>0.86607756621932463</v>
      </c>
      <c r="K40" s="512">
        <f t="shared" si="31"/>
        <v>6093.4809701852619</v>
      </c>
      <c r="L40" s="522">
        <f t="shared" si="36"/>
        <v>12186.961940370524</v>
      </c>
      <c r="M40" s="522">
        <f t="shared" si="32"/>
        <v>3168610.1044963361</v>
      </c>
      <c r="N40" s="523">
        <f t="shared" si="6"/>
        <v>211583.34822212081</v>
      </c>
      <c r="O40" s="523">
        <f t="shared" si="7"/>
        <v>55011670.537751406</v>
      </c>
      <c r="P40" s="581">
        <f>O39*'Energy Constants'!B40*'Conversion Factors'!$B$15</f>
        <v>16662.073636796806</v>
      </c>
      <c r="Q40" s="512">
        <f t="shared" si="37"/>
        <v>2091.4364106466792</v>
      </c>
      <c r="R40" s="681">
        <f t="shared" si="33"/>
        <v>3939.5143484261002</v>
      </c>
      <c r="S40" s="524">
        <f t="shared" si="38"/>
        <v>766156.75048190798</v>
      </c>
      <c r="T40" s="525">
        <f t="shared" si="11"/>
        <v>68395.687152177867</v>
      </c>
      <c r="U40" s="525">
        <f t="shared" si="34"/>
        <v>13301593.237355553</v>
      </c>
      <c r="V40" s="581">
        <f>U39*'Energy Constants'!B40*'Conversion Factors'!$B$15</f>
        <v>4022.909149488034</v>
      </c>
      <c r="W40" s="526">
        <f t="shared" si="13"/>
        <v>8184.917380831941</v>
      </c>
      <c r="X40" s="526">
        <f t="shared" si="27"/>
        <v>16126.476288796624</v>
      </c>
      <c r="Y40" s="526">
        <f t="shared" si="27"/>
        <v>3934766.8549782438</v>
      </c>
      <c r="Z40" s="526">
        <f t="shared" si="28"/>
        <v>68313263.775106966</v>
      </c>
      <c r="AA40" s="584">
        <f t="shared" si="35"/>
        <v>6692876.8815082666</v>
      </c>
      <c r="AB40" s="402">
        <f t="shared" si="29"/>
        <v>75006140.656615227</v>
      </c>
      <c r="AC40" s="408">
        <f>AB40*'Energy Constants'!B40*'Conversion Factors'!$B$15</f>
        <v>22945.229710022555</v>
      </c>
      <c r="AD40" s="777"/>
      <c r="AE40" s="517"/>
      <c r="AI40" s="415" t="s">
        <v>62</v>
      </c>
      <c r="AJ40" s="63">
        <v>139</v>
      </c>
      <c r="AK40" s="63">
        <v>1032.3230316409124</v>
      </c>
      <c r="AL40" s="63"/>
      <c r="AM40" s="63">
        <v>34</v>
      </c>
      <c r="AN40" s="63">
        <v>103.99530516431925</v>
      </c>
      <c r="AO40" s="63">
        <v>155</v>
      </c>
      <c r="AP40" s="63">
        <v>286.09547123623008</v>
      </c>
      <c r="AQ40" s="63">
        <v>189</v>
      </c>
      <c r="AR40" s="63">
        <v>427.41673370876913</v>
      </c>
      <c r="AS40" s="63">
        <v>328</v>
      </c>
      <c r="AT40" s="63">
        <v>1422.4138080414618</v>
      </c>
      <c r="AV40" s="416" t="s">
        <v>588</v>
      </c>
      <c r="AW40" s="220">
        <v>569</v>
      </c>
      <c r="AX40" s="220"/>
      <c r="AY40" s="417">
        <v>1120</v>
      </c>
      <c r="AZ40" s="407">
        <v>127</v>
      </c>
      <c r="BA40" s="407">
        <f>(AW33/1000)+(AY33*0.021)+(AZ33*0.31)</f>
        <v>3.0824000000000003E-3</v>
      </c>
    </row>
    <row r="41" spans="1:53" ht="20" customHeight="1" thickBot="1" x14ac:dyDescent="0.25">
      <c r="A41" s="400">
        <v>2026</v>
      </c>
      <c r="B41" s="401">
        <f>'Population Factors '!R16</f>
        <v>22746.090058243943</v>
      </c>
      <c r="C41" s="401">
        <f t="shared" si="30"/>
        <v>3167.505159700966</v>
      </c>
      <c r="D41" s="401">
        <f t="shared" si="21"/>
        <v>25913.595217944909</v>
      </c>
      <c r="E41" s="519">
        <f t="shared" si="22"/>
        <v>14546.090058243943</v>
      </c>
      <c r="F41" s="520">
        <f t="shared" si="23"/>
        <v>0.63949848176091051</v>
      </c>
      <c r="G41" s="512">
        <f>'Population Factors '!C16</f>
        <v>8200</v>
      </c>
      <c r="H41" s="520">
        <f t="shared" si="24"/>
        <v>0.36050151823908944</v>
      </c>
      <c r="I41" s="519">
        <f t="shared" si="39"/>
        <v>2747.505159700966</v>
      </c>
      <c r="J41" s="521">
        <f t="shared" si="26"/>
        <v>0.86740353091022249</v>
      </c>
      <c r="K41" s="512">
        <f t="shared" si="31"/>
        <v>6154.4157798871138</v>
      </c>
      <c r="L41" s="522">
        <f t="shared" si="36"/>
        <v>12308.831559774228</v>
      </c>
      <c r="M41" s="522">
        <f t="shared" si="32"/>
        <v>3200296.2055412992</v>
      </c>
      <c r="N41" s="523">
        <f t="shared" si="6"/>
        <v>213699.18170434199</v>
      </c>
      <c r="O41" s="523">
        <f t="shared" si="7"/>
        <v>55561787.243128918</v>
      </c>
      <c r="P41" s="581">
        <f>O40*'Energy Constants'!B41*'Conversion Factors'!$B$15</f>
        <v>16541.673852774886</v>
      </c>
      <c r="Q41" s="512">
        <f t="shared" si="37"/>
        <v>2115.2161005777639</v>
      </c>
      <c r="R41" s="681">
        <f t="shared" si="33"/>
        <v>3984.6894516850998</v>
      </c>
      <c r="S41" s="524">
        <f t="shared" si="38"/>
        <v>774942.40456371824</v>
      </c>
      <c r="T41" s="525">
        <f t="shared" si="11"/>
        <v>69179.992514793004</v>
      </c>
      <c r="U41" s="525">
        <f t="shared" si="34"/>
        <v>13454124.944276944</v>
      </c>
      <c r="V41" s="581">
        <f>U40*'Energy Constants'!B41*'Conversion Factors'!$B$15</f>
        <v>3999.7079693047499</v>
      </c>
      <c r="W41" s="526">
        <f t="shared" si="13"/>
        <v>8269.6318804648781</v>
      </c>
      <c r="X41" s="526">
        <f t="shared" si="27"/>
        <v>16293.521011459328</v>
      </c>
      <c r="Y41" s="526">
        <f t="shared" si="27"/>
        <v>3975238.6101050172</v>
      </c>
      <c r="Z41" s="526">
        <f t="shared" si="28"/>
        <v>69015912.187405854</v>
      </c>
      <c r="AA41" s="584">
        <f t="shared" si="35"/>
        <v>6761757.2277781311</v>
      </c>
      <c r="AB41" s="402">
        <f t="shared" si="29"/>
        <v>75777669.415183991</v>
      </c>
      <c r="AC41" s="408">
        <f>AB41*'Energy Constants'!B41*'Conversion Factors'!$B$15</f>
        <v>22785.88307783108</v>
      </c>
      <c r="AD41" s="777"/>
      <c r="AE41" s="517"/>
      <c r="AI41" s="531" t="s">
        <v>598</v>
      </c>
      <c r="AJ41" s="532">
        <v>5.0999999999999997E-2</v>
      </c>
      <c r="AK41" s="532">
        <v>5.1140544518027957E-2</v>
      </c>
      <c r="AL41" s="532"/>
      <c r="AM41" s="532">
        <v>0.08</v>
      </c>
      <c r="AN41" s="532">
        <v>7.9812206572769953E-2</v>
      </c>
      <c r="AO41" s="532">
        <v>0.19</v>
      </c>
      <c r="AP41" s="532">
        <v>0.18971848225214197</v>
      </c>
      <c r="AQ41" s="529">
        <f>AQ40/$AQ$48</f>
        <v>0.15205148833467416</v>
      </c>
      <c r="AR41" s="532">
        <v>0.15205148833467419</v>
      </c>
      <c r="AS41" s="532">
        <v>8.3000000000000004E-2</v>
      </c>
      <c r="AT41" s="533"/>
      <c r="AV41" s="416" t="s">
        <v>589</v>
      </c>
      <c r="AW41" s="413">
        <f>AW39/AW40</f>
        <v>2.9839330755711777</v>
      </c>
      <c r="AX41" s="413"/>
      <c r="AY41" s="413">
        <f>AY39/AY40</f>
        <v>5.3196059200000008</v>
      </c>
      <c r="AZ41" s="413">
        <f>AZ39/AZ40</f>
        <v>12.102326055433069</v>
      </c>
      <c r="BA41" s="407">
        <f>(AW34/1000)+(AY34*0.021)+(AZ34*0.31)</f>
        <v>3.1304000000000002E-3</v>
      </c>
    </row>
    <row r="42" spans="1:53" ht="20" customHeight="1" x14ac:dyDescent="0.2">
      <c r="A42" s="518">
        <v>2027</v>
      </c>
      <c r="B42" s="401">
        <f>'Population Factors '!R17</f>
        <v>22973.550958826381</v>
      </c>
      <c r="C42" s="401">
        <f t="shared" si="30"/>
        <v>3199.1802112979758</v>
      </c>
      <c r="D42" s="401">
        <f t="shared" si="21"/>
        <v>26172.731170124356</v>
      </c>
      <c r="E42" s="519">
        <f t="shared" si="22"/>
        <v>14773.550958826381</v>
      </c>
      <c r="F42" s="520">
        <f t="shared" si="23"/>
        <v>0.64306780372367378</v>
      </c>
      <c r="G42" s="512">
        <f>'Population Factors '!C17</f>
        <v>8200</v>
      </c>
      <c r="H42" s="520">
        <f t="shared" si="24"/>
        <v>0.35693219627632622</v>
      </c>
      <c r="I42" s="519">
        <f t="shared" si="39"/>
        <v>2779.1802112979758</v>
      </c>
      <c r="J42" s="521">
        <f t="shared" si="26"/>
        <v>0.86871636723784407</v>
      </c>
      <c r="K42" s="512">
        <f t="shared" si="31"/>
        <v>6215.9599376859851</v>
      </c>
      <c r="L42" s="522">
        <f t="shared" si="36"/>
        <v>12431.91987537197</v>
      </c>
      <c r="M42" s="522">
        <f t="shared" si="32"/>
        <v>3232299.1675967122</v>
      </c>
      <c r="N42" s="523">
        <f t="shared" si="6"/>
        <v>215836.17352138541</v>
      </c>
      <c r="O42" s="523">
        <f t="shared" si="7"/>
        <v>56117405.115560204</v>
      </c>
      <c r="P42" s="581">
        <f>O41*'Energy Constants'!B42*'Conversion Factors'!$B$15</f>
        <v>16429.28165508699</v>
      </c>
      <c r="Q42" s="512">
        <f t="shared" si="37"/>
        <v>2139.2335874081591</v>
      </c>
      <c r="R42" s="681">
        <f t="shared" si="33"/>
        <v>4030.3163059766894</v>
      </c>
      <c r="S42" s="524">
        <f t="shared" si="38"/>
        <v>783815.91518634651</v>
      </c>
      <c r="T42" s="525">
        <f t="shared" si="11"/>
        <v>69972.140931034301</v>
      </c>
      <c r="U42" s="525">
        <f t="shared" si="34"/>
        <v>13608181.968267549</v>
      </c>
      <c r="V42" s="581">
        <f>U41*'Energy Constants'!B42*'Conversion Factors'!$B$15</f>
        <v>3978.3026986698078</v>
      </c>
      <c r="W42" s="526">
        <f t="shared" si="13"/>
        <v>8355.1935250941442</v>
      </c>
      <c r="X42" s="526">
        <f t="shared" si="27"/>
        <v>16462.23618134866</v>
      </c>
      <c r="Y42" s="526">
        <f t="shared" si="27"/>
        <v>4016115.0827830588</v>
      </c>
      <c r="Z42" s="526">
        <f t="shared" si="28"/>
        <v>69725587.083827749</v>
      </c>
      <c r="AA42" s="584">
        <f t="shared" si="35"/>
        <v>6831326.3775106966</v>
      </c>
      <c r="AB42" s="402">
        <f t="shared" si="29"/>
        <v>76556913.461338446</v>
      </c>
      <c r="AC42" s="408">
        <f>AB42*'Energy Constants'!B42*'Conversion Factors'!$B$15</f>
        <v>22637.412443135432</v>
      </c>
      <c r="AD42" s="777"/>
      <c r="AE42" s="517"/>
      <c r="AI42" s="62" t="s">
        <v>63</v>
      </c>
      <c r="AJ42" s="63">
        <v>279</v>
      </c>
      <c r="AK42" s="63">
        <v>2072.0728476821191</v>
      </c>
      <c r="AL42" s="63"/>
      <c r="AM42" s="63">
        <v>20</v>
      </c>
      <c r="AN42" s="63">
        <v>61.173708920187792</v>
      </c>
      <c r="AO42" s="63">
        <v>34</v>
      </c>
      <c r="AP42" s="63">
        <v>62.756425948592408</v>
      </c>
      <c r="AQ42" s="63">
        <v>54</v>
      </c>
      <c r="AR42" s="63">
        <v>122.11906677393404</v>
      </c>
      <c r="AS42" s="63">
        <v>333</v>
      </c>
      <c r="AT42" s="63">
        <v>2196.0029825508991</v>
      </c>
      <c r="BA42" s="407"/>
    </row>
    <row r="43" spans="1:53" ht="20" customHeight="1" thickBot="1" x14ac:dyDescent="0.25">
      <c r="A43" s="400">
        <v>2028</v>
      </c>
      <c r="B43" s="401">
        <f>'Population Factors '!R18</f>
        <v>23203.286468414644</v>
      </c>
      <c r="C43" s="401">
        <f t="shared" si="30"/>
        <v>3231.1720134109555</v>
      </c>
      <c r="D43" s="401">
        <f t="shared" si="21"/>
        <v>26434.458481825601</v>
      </c>
      <c r="E43" s="519">
        <f t="shared" si="22"/>
        <v>15003.286468414644</v>
      </c>
      <c r="F43" s="520">
        <f t="shared" si="23"/>
        <v>0.64660178586502359</v>
      </c>
      <c r="G43" s="512">
        <f>'Population Factors '!C18</f>
        <v>8200</v>
      </c>
      <c r="H43" s="520">
        <f t="shared" si="24"/>
        <v>0.35339821413497646</v>
      </c>
      <c r="I43" s="519">
        <f t="shared" si="39"/>
        <v>2811.1720134109555</v>
      </c>
      <c r="J43" s="521">
        <f t="shared" si="26"/>
        <v>0.87001620518598421</v>
      </c>
      <c r="K43" s="512">
        <f t="shared" si="31"/>
        <v>6278.1195370628457</v>
      </c>
      <c r="L43" s="522">
        <f t="shared" si="36"/>
        <v>12556.239074125691</v>
      </c>
      <c r="M43" s="522">
        <f t="shared" si="32"/>
        <v>3264622.1592726796</v>
      </c>
      <c r="N43" s="523">
        <f t="shared" si="6"/>
        <v>217994.53525659928</v>
      </c>
      <c r="O43" s="523">
        <f t="shared" si="7"/>
        <v>56678579.166715816</v>
      </c>
      <c r="P43" s="581">
        <f>O42*'Energy Constants'!B43*'Conversion Factors'!$B$15</f>
        <v>16312.987446060059</v>
      </c>
      <c r="Q43" s="512">
        <f t="shared" si="37"/>
        <v>2163.491249106859</v>
      </c>
      <c r="R43" s="681">
        <f t="shared" si="33"/>
        <v>4076.3994288111953</v>
      </c>
      <c r="S43" s="524">
        <f t="shared" si="38"/>
        <v>792778.1609152013</v>
      </c>
      <c r="T43" s="525">
        <f t="shared" si="11"/>
        <v>70772.210831438002</v>
      </c>
      <c r="U43" s="525">
        <f t="shared" si="34"/>
        <v>13763779.562498063</v>
      </c>
      <c r="V43" s="581">
        <f>U42*'Energy Constants'!B43*'Conversion Factors'!$B$15</f>
        <v>3955.8155113358243</v>
      </c>
      <c r="W43" s="526">
        <f t="shared" si="13"/>
        <v>8441.6107861697055</v>
      </c>
      <c r="X43" s="526">
        <f t="shared" si="27"/>
        <v>16632.638502936887</v>
      </c>
      <c r="Y43" s="526">
        <f t="shared" si="27"/>
        <v>4057400.3201878807</v>
      </c>
      <c r="Z43" s="526">
        <f t="shared" si="28"/>
        <v>70442358.729213879</v>
      </c>
      <c r="AA43" s="584">
        <f t="shared" si="35"/>
        <v>6901591.2187405862</v>
      </c>
      <c r="AB43" s="402">
        <f t="shared" si="29"/>
        <v>77343949.947954461</v>
      </c>
      <c r="AC43" s="408">
        <f>AB43*'Energy Constants'!B43*'Conversion Factors'!$B$15</f>
        <v>22483.414582899739</v>
      </c>
      <c r="AD43" s="777"/>
      <c r="AE43" s="517"/>
      <c r="AI43" s="531" t="s">
        <v>598</v>
      </c>
      <c r="AJ43" s="532">
        <v>0.10299999999999999</v>
      </c>
      <c r="AK43" s="532">
        <v>0.10264900662251655</v>
      </c>
      <c r="AL43" s="532"/>
      <c r="AM43" s="532">
        <v>4.7E-2</v>
      </c>
      <c r="AN43" s="532">
        <v>4.6948356807511735E-2</v>
      </c>
      <c r="AO43" s="532">
        <v>4.2000000000000003E-2</v>
      </c>
      <c r="AP43" s="532">
        <v>4.1615667074663402E-2</v>
      </c>
      <c r="AQ43" s="529">
        <f>AQ42/$AQ$48</f>
        <v>4.3443282381335477E-2</v>
      </c>
      <c r="AR43" s="532">
        <v>4.3443282381335484E-2</v>
      </c>
      <c r="AS43" s="532">
        <v>8.4000000000000005E-2</v>
      </c>
      <c r="AT43" s="533"/>
      <c r="AV43" s="418" t="s">
        <v>43</v>
      </c>
      <c r="AW43" s="418" t="s">
        <v>16</v>
      </c>
      <c r="AX43" s="418" t="s">
        <v>17</v>
      </c>
      <c r="AY43" s="418"/>
      <c r="AZ43" s="418" t="s">
        <v>3</v>
      </c>
      <c r="BA43" s="407">
        <f>(AW36/1000)+(AY36*0.021)+(AZ36*0.31)</f>
        <v>3.1244000000000003E-3</v>
      </c>
    </row>
    <row r="44" spans="1:53" ht="20" customHeight="1" x14ac:dyDescent="0.2">
      <c r="A44" s="518">
        <v>2029</v>
      </c>
      <c r="B44" s="401">
        <f>'Population Factors '!R19</f>
        <v>23435.319333098792</v>
      </c>
      <c r="C44" s="401">
        <f t="shared" si="30"/>
        <v>3263.4837335450652</v>
      </c>
      <c r="D44" s="401">
        <f t="shared" si="21"/>
        <v>26698.803066643857</v>
      </c>
      <c r="E44" s="519">
        <f>B44-G44</f>
        <v>15235.319333098792</v>
      </c>
      <c r="F44" s="520">
        <f t="shared" si="23"/>
        <v>0.65010077808418176</v>
      </c>
      <c r="G44" s="512">
        <f>'Population Factors '!C19</f>
        <v>8200</v>
      </c>
      <c r="H44" s="520">
        <f>G44/B44</f>
        <v>0.34989922191581824</v>
      </c>
      <c r="I44" s="519">
        <f t="shared" si="39"/>
        <v>2843.4837335450652</v>
      </c>
      <c r="J44" s="521">
        <f>I44/C44</f>
        <v>0.87130317345146946</v>
      </c>
      <c r="K44" s="512">
        <f t="shared" si="31"/>
        <v>6340.9007324334743</v>
      </c>
      <c r="L44" s="522">
        <f t="shared" si="36"/>
        <v>12681.801464866949</v>
      </c>
      <c r="M44" s="522">
        <f t="shared" si="32"/>
        <v>3297268.3808654067</v>
      </c>
      <c r="N44" s="523">
        <f t="shared" si="6"/>
        <v>220174.4806091653</v>
      </c>
      <c r="O44" s="523">
        <f t="shared" si="7"/>
        <v>57245364.958382979</v>
      </c>
      <c r="P44" s="581">
        <f>O43*'Energy Constants'!B44*'Conversion Factors'!$B$15</f>
        <v>16192.724424687083</v>
      </c>
      <c r="Q44" s="512">
        <f t="shared" si="37"/>
        <v>2187.9914874225451</v>
      </c>
      <c r="R44" s="681">
        <f t="shared" si="33"/>
        <v>4122.9433828740457</v>
      </c>
      <c r="S44" s="524">
        <f t="shared" si="38"/>
        <v>801830.02910134441</v>
      </c>
      <c r="T44" s="525">
        <f t="shared" si="11"/>
        <v>71580.281430845745</v>
      </c>
      <c r="U44" s="525">
        <f t="shared" si="34"/>
        <v>13920933.132670879</v>
      </c>
      <c r="V44" s="581">
        <f>U43*'Energy Constants'!B44*'Conversion Factors'!$B$15</f>
        <v>3932.2278852846098</v>
      </c>
      <c r="W44" s="526">
        <f t="shared" si="13"/>
        <v>8528.8922198560194</v>
      </c>
      <c r="X44" s="526">
        <f t="shared" si="27"/>
        <v>16804.744847740993</v>
      </c>
      <c r="Y44" s="526">
        <f t="shared" si="27"/>
        <v>4099098.409966751</v>
      </c>
      <c r="Z44" s="526">
        <f t="shared" si="28"/>
        <v>71166298.091053858</v>
      </c>
      <c r="AA44" s="584">
        <f t="shared" si="35"/>
        <v>6972558.7083827751</v>
      </c>
      <c r="AB44" s="402">
        <f t="shared" si="29"/>
        <v>78138856.799436629</v>
      </c>
      <c r="AC44" s="408">
        <f>AB44*'Energy Constants'!B44*'Conversion Factors'!$B$15</f>
        <v>22323.794873044262</v>
      </c>
      <c r="AD44" s="777"/>
      <c r="AE44" s="517"/>
      <c r="AI44" s="62" t="s">
        <v>64</v>
      </c>
      <c r="AJ44" s="63">
        <v>1109</v>
      </c>
      <c r="AK44" s="63">
        <v>8236.3038999264172</v>
      </c>
      <c r="AL44" s="63"/>
      <c r="AM44" s="63">
        <v>11</v>
      </c>
      <c r="AN44" s="63">
        <v>33.645539906103288</v>
      </c>
      <c r="AO44" s="63">
        <v>12</v>
      </c>
      <c r="AP44" s="63">
        <v>22.149326805385556</v>
      </c>
      <c r="AQ44" s="63">
        <v>23</v>
      </c>
      <c r="AR44" s="63">
        <v>52.01367658889783</v>
      </c>
      <c r="AS44" s="63">
        <v>1132</v>
      </c>
      <c r="AT44" s="63">
        <v>8292.098766637906</v>
      </c>
      <c r="AV44" s="419" t="s">
        <v>487</v>
      </c>
      <c r="AW44" s="420">
        <v>8887</v>
      </c>
      <c r="AX44" s="264">
        <v>2013</v>
      </c>
      <c r="AY44" s="264"/>
      <c r="AZ44" s="264" t="s">
        <v>291</v>
      </c>
      <c r="BA44" s="412"/>
    </row>
    <row r="45" spans="1:53" ht="20" customHeight="1" thickBot="1" x14ac:dyDescent="0.25">
      <c r="A45" s="400">
        <v>2030</v>
      </c>
      <c r="B45" s="401">
        <f>'Population Factors '!R20</f>
        <v>23669.672526429782</v>
      </c>
      <c r="C45" s="401">
        <f t="shared" si="30"/>
        <v>3296.118570880516</v>
      </c>
      <c r="D45" s="401">
        <f t="shared" si="21"/>
        <v>26965.791097310299</v>
      </c>
      <c r="E45" s="519">
        <f t="shared" si="22"/>
        <v>15469.672526429782</v>
      </c>
      <c r="F45" s="520">
        <f t="shared" si="23"/>
        <v>0.65356512681602152</v>
      </c>
      <c r="G45" s="512">
        <f>'Population Factors '!C20</f>
        <v>8200</v>
      </c>
      <c r="H45" s="520">
        <f t="shared" si="24"/>
        <v>0.34643487318397842</v>
      </c>
      <c r="I45" s="519">
        <f t="shared" si="39"/>
        <v>2876.118570880516</v>
      </c>
      <c r="J45" s="521">
        <f t="shared" si="26"/>
        <v>0.87257739945690049</v>
      </c>
      <c r="K45" s="512">
        <f t="shared" si="31"/>
        <v>6404.3097397578094</v>
      </c>
      <c r="L45" s="522">
        <f t="shared" si="36"/>
        <v>12808.619479515619</v>
      </c>
      <c r="M45" s="522">
        <f t="shared" si="32"/>
        <v>3330241.0646740608</v>
      </c>
      <c r="N45" s="523">
        <f t="shared" si="6"/>
        <v>222376.22541525695</v>
      </c>
      <c r="O45" s="523">
        <f t="shared" si="7"/>
        <v>57817818.60796681</v>
      </c>
      <c r="P45" s="581">
        <f>O44*'Energy Constants'!B45*'Conversion Factors'!$B$15</f>
        <v>16068.424844142039</v>
      </c>
      <c r="Q45" s="512">
        <f t="shared" si="37"/>
        <v>2212.7367281213888</v>
      </c>
      <c r="R45" s="681">
        <f t="shared" si="33"/>
        <v>4169.9527764775248</v>
      </c>
      <c r="S45" s="524">
        <f t="shared" si="38"/>
        <v>810972.41596934886</v>
      </c>
      <c r="T45" s="525">
        <f t="shared" si="11"/>
        <v>72396.43273624756</v>
      </c>
      <c r="U45" s="525">
        <f t="shared" si="34"/>
        <v>14079658.238545422</v>
      </c>
      <c r="V45" s="581">
        <f>U44*'Energy Constants'!B45*'Conversion Factors'!$B$15</f>
        <v>3907.5210362492794</v>
      </c>
      <c r="W45" s="526">
        <f t="shared" si="13"/>
        <v>8617.0464678791977</v>
      </c>
      <c r="X45" s="526">
        <f t="shared" si="27"/>
        <v>16978.572255993146</v>
      </c>
      <c r="Y45" s="526">
        <f t="shared" si="27"/>
        <v>4141213.4806434098</v>
      </c>
      <c r="Z45" s="526">
        <f t="shared" si="28"/>
        <v>71897476.846512228</v>
      </c>
      <c r="AA45" s="584">
        <f t="shared" si="35"/>
        <v>7044235.8729213886</v>
      </c>
      <c r="AB45" s="402">
        <f t="shared" si="29"/>
        <v>78941712.719433621</v>
      </c>
      <c r="AC45" s="408">
        <f>AB45*'Energy Constants'!B45*'Conversion Factors'!$B$15</f>
        <v>22158.457349730234</v>
      </c>
      <c r="AD45" s="777"/>
      <c r="AE45" s="517"/>
      <c r="AI45" s="527" t="s">
        <v>598</v>
      </c>
      <c r="AJ45" s="528">
        <v>0.40799999999999997</v>
      </c>
      <c r="AK45" s="528">
        <v>0.40802060338484181</v>
      </c>
      <c r="AL45" s="528"/>
      <c r="AM45" s="528">
        <v>2.5999999999999999E-2</v>
      </c>
      <c r="AN45" s="528">
        <v>2.5821596244131457E-2</v>
      </c>
      <c r="AO45" s="528">
        <v>1.4999999999999999E-2</v>
      </c>
      <c r="AP45" s="528">
        <v>1.4687882496940023E-2</v>
      </c>
      <c r="AQ45" s="529">
        <f>AQ44/$AQ$48</f>
        <v>1.8503620273531779E-2</v>
      </c>
      <c r="AR45" s="528">
        <v>1.8503620273531779E-2</v>
      </c>
      <c r="AS45" s="528">
        <v>0.28599999999999998</v>
      </c>
      <c r="AT45" s="530"/>
      <c r="AV45" s="419" t="s">
        <v>28</v>
      </c>
      <c r="AW45" s="264">
        <v>1E-3</v>
      </c>
      <c r="AX45" s="264">
        <v>2013</v>
      </c>
      <c r="AY45" s="264"/>
      <c r="AZ45" s="421"/>
      <c r="BA45" s="413" t="s">
        <v>45</v>
      </c>
    </row>
    <row r="46" spans="1:53" ht="20" customHeight="1" thickTop="1" x14ac:dyDescent="0.2">
      <c r="A46" s="518">
        <v>2031</v>
      </c>
      <c r="B46" s="401">
        <f>'Population Factors '!R21</f>
        <v>23906.369251694079</v>
      </c>
      <c r="C46" s="401">
        <f t="shared" si="30"/>
        <v>3329.0797565893213</v>
      </c>
      <c r="D46" s="401">
        <f t="shared" si="21"/>
        <v>27235.449008283402</v>
      </c>
      <c r="E46" s="519">
        <f t="shared" si="22"/>
        <v>15706.369251694079</v>
      </c>
      <c r="F46" s="520">
        <f t="shared" si="23"/>
        <v>0.65699517506536786</v>
      </c>
      <c r="G46" s="512">
        <f>'Population Factors '!C21</f>
        <v>8200</v>
      </c>
      <c r="H46" s="520">
        <f t="shared" si="24"/>
        <v>0.34300482493463214</v>
      </c>
      <c r="I46" s="519">
        <f t="shared" si="39"/>
        <v>2909.0797565893213</v>
      </c>
      <c r="J46" s="521">
        <f t="shared" si="26"/>
        <v>0.87383900936326786</v>
      </c>
      <c r="K46" s="512">
        <f t="shared" si="31"/>
        <v>6468.3528371553875</v>
      </c>
      <c r="L46" s="522">
        <f t="shared" si="36"/>
        <v>12936.705674310775</v>
      </c>
      <c r="M46" s="522">
        <f t="shared" si="32"/>
        <v>3363543.4753208016</v>
      </c>
      <c r="N46" s="523">
        <f t="shared" si="6"/>
        <v>224599.98766940951</v>
      </c>
      <c r="O46" s="523">
        <f t="shared" si="7"/>
        <v>58395996.794046476</v>
      </c>
      <c r="P46" s="581">
        <f>O45*'Energy Constants'!B46*'Conversion Factors'!$B$15</f>
        <v>15940.019999543627</v>
      </c>
      <c r="Q46" s="512">
        <f t="shared" si="37"/>
        <v>2237.7294212272204</v>
      </c>
      <c r="R46" s="681">
        <f t="shared" si="33"/>
        <v>4217.4322640170385</v>
      </c>
      <c r="S46" s="524">
        <f t="shared" si="38"/>
        <v>820206.22670603369</v>
      </c>
      <c r="T46" s="525">
        <f t="shared" si="11"/>
        <v>73220.74555470339</v>
      </c>
      <c r="U46" s="525">
        <f t="shared" si="34"/>
        <v>14239970.595478715</v>
      </c>
      <c r="V46" s="581">
        <f>U45*'Energy Constants'!B46*'Conversion Factors'!$B$15</f>
        <v>3881.6759143214831</v>
      </c>
      <c r="W46" s="526">
        <f t="shared" si="13"/>
        <v>8706.0822583826084</v>
      </c>
      <c r="X46" s="526">
        <f t="shared" si="27"/>
        <v>17154.137938327814</v>
      </c>
      <c r="Y46" s="526">
        <f t="shared" si="27"/>
        <v>4183749.7020268352</v>
      </c>
      <c r="Z46" s="526">
        <f t="shared" si="28"/>
        <v>72635967.38952519</v>
      </c>
      <c r="AA46" s="584">
        <f t="shared" si="35"/>
        <v>7116629.809105386</v>
      </c>
      <c r="AB46" s="402">
        <f t="shared" si="29"/>
        <v>79752597.198630571</v>
      </c>
      <c r="AC46" s="408">
        <f>AB46*'Energy Constants'!B46*'Conversion Factors'!$B$15</f>
        <v>21987.304692027064</v>
      </c>
      <c r="AD46" s="777"/>
      <c r="AE46" s="517"/>
      <c r="AI46" s="58" t="s">
        <v>65</v>
      </c>
      <c r="AJ46" s="61">
        <v>39</v>
      </c>
      <c r="AK46" s="61">
        <v>289.64459161147903</v>
      </c>
      <c r="AL46" s="61"/>
      <c r="AM46" s="61">
        <v>5</v>
      </c>
      <c r="AN46" s="61">
        <v>15.293427230046948</v>
      </c>
      <c r="AO46" s="61">
        <v>19</v>
      </c>
      <c r="AP46" s="61">
        <v>35.069767441860463</v>
      </c>
      <c r="AQ46" s="61">
        <v>24</v>
      </c>
      <c r="AR46" s="61">
        <v>54.275140788415122</v>
      </c>
      <c r="AS46" s="61">
        <v>63</v>
      </c>
      <c r="AT46" s="61">
        <v>340.00778628338645</v>
      </c>
      <c r="AV46" s="419" t="s">
        <v>27</v>
      </c>
      <c r="AW46" s="264">
        <v>1E-3</v>
      </c>
      <c r="AX46" s="264">
        <v>2013</v>
      </c>
      <c r="AY46" s="264"/>
      <c r="AZ46" s="421"/>
      <c r="BA46" s="413">
        <v>9.1928119594400018E-3</v>
      </c>
    </row>
    <row r="47" spans="1:53" ht="20" customHeight="1" thickBot="1" x14ac:dyDescent="0.3">
      <c r="A47" s="400">
        <v>2032</v>
      </c>
      <c r="B47" s="401">
        <f>'Population Factors '!R22</f>
        <v>24145.432944211021</v>
      </c>
      <c r="C47" s="401">
        <f t="shared" si="30"/>
        <v>3362.3705541552144</v>
      </c>
      <c r="D47" s="401">
        <f t="shared" si="21"/>
        <v>27507.803498366236</v>
      </c>
      <c r="E47" s="519">
        <f t="shared" si="22"/>
        <v>15945.432944211021</v>
      </c>
      <c r="F47" s="520">
        <f t="shared" si="23"/>
        <v>0.66039126244095836</v>
      </c>
      <c r="G47" s="512">
        <f>'Population Factors '!C22</f>
        <v>8200</v>
      </c>
      <c r="H47" s="520">
        <f t="shared" si="24"/>
        <v>0.3396087375590417</v>
      </c>
      <c r="I47" s="519">
        <f t="shared" si="39"/>
        <v>2942.3705541552144</v>
      </c>
      <c r="J47" s="521">
        <f t="shared" si="26"/>
        <v>0.87508812808244341</v>
      </c>
      <c r="K47" s="512">
        <f t="shared" si="31"/>
        <v>6533.0363655269412</v>
      </c>
      <c r="L47" s="522">
        <f t="shared" si="36"/>
        <v>13066.072731053882</v>
      </c>
      <c r="M47" s="522">
        <f t="shared" si="32"/>
        <v>3397178.9100740096</v>
      </c>
      <c r="N47" s="523">
        <f t="shared" si="6"/>
        <v>226845.98754610363</v>
      </c>
      <c r="O47" s="523">
        <f t="shared" si="7"/>
        <v>58979956.761986941</v>
      </c>
      <c r="P47" s="581">
        <f>O46*'Energy Constants'!B47*'Conversion Factors'!$B$15</f>
        <v>15807.440215568829</v>
      </c>
      <c r="Q47" s="512">
        <f t="shared" si="37"/>
        <v>2262.9720412641104</v>
      </c>
      <c r="R47" s="681">
        <f t="shared" si="33"/>
        <v>4265.3865464319479</v>
      </c>
      <c r="S47" s="524">
        <f t="shared" si="38"/>
        <v>829532.3755500851</v>
      </c>
      <c r="T47" s="525">
        <f t="shared" si="11"/>
        <v>74053.301501343783</v>
      </c>
      <c r="U47" s="525">
        <f t="shared" si="34"/>
        <v>14401886.075981338</v>
      </c>
      <c r="V47" s="581">
        <f>U46*'Energy Constants'!B47*'Conversion Factors'!$B$15</f>
        <v>3854.6732005170043</v>
      </c>
      <c r="W47" s="526">
        <f t="shared" si="13"/>
        <v>8796.008406791052</v>
      </c>
      <c r="X47" s="526">
        <f t="shared" si="27"/>
        <v>17331.459277485832</v>
      </c>
      <c r="Y47" s="526">
        <f t="shared" si="27"/>
        <v>4226711.2856240943</v>
      </c>
      <c r="Z47" s="526">
        <f t="shared" si="28"/>
        <v>73381842.837968275</v>
      </c>
      <c r="AA47" s="584">
        <f t="shared" si="35"/>
        <v>7189747.684651223</v>
      </c>
      <c r="AB47" s="402">
        <f t="shared" si="29"/>
        <v>80571590.522619501</v>
      </c>
      <c r="AC47" s="408">
        <f>AB47*'Energy Constants'!B47*'Conversion Factors'!$B$15</f>
        <v>21810.238204366909</v>
      </c>
      <c r="AD47" s="777"/>
      <c r="AE47" s="517"/>
      <c r="AI47" s="534" t="s">
        <v>598</v>
      </c>
      <c r="AJ47" s="529">
        <v>1.4E-2</v>
      </c>
      <c r="AK47" s="529">
        <v>1.434878587196468E-2</v>
      </c>
      <c r="AL47" s="529"/>
      <c r="AM47" s="529">
        <v>1.2E-2</v>
      </c>
      <c r="AN47" s="529">
        <v>1.1737089201877934E-2</v>
      </c>
      <c r="AO47" s="529">
        <v>2.3E-2</v>
      </c>
      <c r="AP47" s="529">
        <v>2.3255813953488372E-2</v>
      </c>
      <c r="AQ47" s="529">
        <f>AQ46/$AQ$48</f>
        <v>1.9308125502815767E-2</v>
      </c>
      <c r="AR47" s="529">
        <v>1.9308125502815767E-2</v>
      </c>
      <c r="AS47" s="529">
        <v>1.6E-2</v>
      </c>
      <c r="AT47" s="535"/>
      <c r="AV47" s="220" t="s">
        <v>285</v>
      </c>
      <c r="AW47" s="296">
        <v>5.8</v>
      </c>
      <c r="AX47" s="422">
        <v>2013</v>
      </c>
      <c r="AY47" s="422"/>
      <c r="AZ47" s="264" t="s">
        <v>290</v>
      </c>
      <c r="BA47" s="412"/>
    </row>
    <row r="48" spans="1:53" ht="20" customHeight="1" thickTop="1" x14ac:dyDescent="0.25">
      <c r="A48" s="518">
        <v>2033</v>
      </c>
      <c r="B48" s="401">
        <f>'Population Factors '!R23</f>
        <v>24386.88727365313</v>
      </c>
      <c r="C48" s="401">
        <f t="shared" si="30"/>
        <v>3395.9942596967667</v>
      </c>
      <c r="D48" s="401">
        <f t="shared" si="21"/>
        <v>27782.881533349897</v>
      </c>
      <c r="E48" s="519">
        <f t="shared" si="22"/>
        <v>16186.88727365313</v>
      </c>
      <c r="F48" s="520">
        <f t="shared" si="23"/>
        <v>0.66375372518906761</v>
      </c>
      <c r="G48" s="512">
        <f>'Population Factors '!C23</f>
        <v>8200</v>
      </c>
      <c r="H48" s="520">
        <f t="shared" si="24"/>
        <v>0.33624627481093239</v>
      </c>
      <c r="I48" s="519">
        <f t="shared" si="39"/>
        <v>2975.9942596967667</v>
      </c>
      <c r="J48" s="521">
        <f t="shared" si="26"/>
        <v>0.87632487928954794</v>
      </c>
      <c r="K48" s="512">
        <f t="shared" si="31"/>
        <v>6598.3667291822103</v>
      </c>
      <c r="L48" s="522">
        <f t="shared" si="36"/>
        <v>13196.733458364421</v>
      </c>
      <c r="M48" s="522">
        <f t="shared" si="32"/>
        <v>3431150.6991747492</v>
      </c>
      <c r="N48" s="523">
        <f t="shared" si="6"/>
        <v>229114.44742156463</v>
      </c>
      <c r="O48" s="523">
        <f t="shared" si="7"/>
        <v>59569756.329606801</v>
      </c>
      <c r="P48" s="581">
        <f>O47*'Energy Constants'!B48*'Conversion Factors'!$B$15</f>
        <v>15670.614833914584</v>
      </c>
      <c r="Q48" s="512">
        <f t="shared" si="37"/>
        <v>2288.4670875013699</v>
      </c>
      <c r="R48" s="681">
        <f t="shared" si="33"/>
        <v>4313.8203716710059</v>
      </c>
      <c r="S48" s="524">
        <f t="shared" si="38"/>
        <v>838951.78588257718</v>
      </c>
      <c r="T48" s="525">
        <f t="shared" si="11"/>
        <v>74894.183007450585</v>
      </c>
      <c r="U48" s="525">
        <f t="shared" si="34"/>
        <v>14565420.711288989</v>
      </c>
      <c r="V48" s="581">
        <f>U47*'Energy Constants'!B48*'Conversion Factors'!$B$15</f>
        <v>3826.493303299228</v>
      </c>
      <c r="W48" s="526">
        <f t="shared" si="13"/>
        <v>8886.8338166835802</v>
      </c>
      <c r="X48" s="526">
        <f t="shared" si="27"/>
        <v>17510.553830035427</v>
      </c>
      <c r="Y48" s="526">
        <f t="shared" si="27"/>
        <v>4270102.485057326</v>
      </c>
      <c r="Z48" s="526">
        <f t="shared" si="28"/>
        <v>74135177.04089579</v>
      </c>
      <c r="AA48" s="584">
        <f t="shared" si="35"/>
        <v>7263596.7389525194</v>
      </c>
      <c r="AB48" s="402">
        <f t="shared" si="29"/>
        <v>81398773.779848307</v>
      </c>
      <c r="AC48" s="408">
        <f>AB48*'Energy Constants'!B48*'Conversion Factors'!$B$15</f>
        <v>21627.157798783988</v>
      </c>
      <c r="AD48" s="777"/>
      <c r="AE48" s="517"/>
      <c r="AI48" s="62"/>
      <c r="AJ48" s="63">
        <v>2718</v>
      </c>
      <c r="AK48" s="63">
        <v>20186</v>
      </c>
      <c r="AL48" s="63"/>
      <c r="AM48" s="63">
        <v>426</v>
      </c>
      <c r="AN48" s="63">
        <v>1303</v>
      </c>
      <c r="AO48" s="63">
        <v>817</v>
      </c>
      <c r="AP48" s="63">
        <v>1508</v>
      </c>
      <c r="AQ48" s="63">
        <v>1243</v>
      </c>
      <c r="AR48" s="63">
        <v>2811</v>
      </c>
      <c r="AS48" s="63">
        <v>3961</v>
      </c>
      <c r="AT48" s="423">
        <v>22997</v>
      </c>
      <c r="AV48" s="220" t="s">
        <v>288</v>
      </c>
      <c r="AW48" s="296">
        <v>22.38</v>
      </c>
      <c r="AX48" s="422">
        <v>2015</v>
      </c>
      <c r="AY48" s="422"/>
      <c r="AZ48" s="264" t="s">
        <v>289</v>
      </c>
      <c r="BA48" s="412"/>
    </row>
    <row r="49" spans="1:52" ht="20" customHeight="1" thickBot="1" x14ac:dyDescent="0.25">
      <c r="A49" s="400">
        <v>2034</v>
      </c>
      <c r="B49" s="401">
        <f>'Population Factors '!R24</f>
        <v>24630.75614638966</v>
      </c>
      <c r="C49" s="401">
        <f t="shared" si="30"/>
        <v>3429.9542022937344</v>
      </c>
      <c r="D49" s="401">
        <f t="shared" si="21"/>
        <v>28060.710348683395</v>
      </c>
      <c r="E49" s="519">
        <f t="shared" si="22"/>
        <v>16430.75614638966</v>
      </c>
      <c r="F49" s="520">
        <f t="shared" si="23"/>
        <v>0.66708289622679962</v>
      </c>
      <c r="G49" s="512">
        <f>'Population Factors '!C24</f>
        <v>8200</v>
      </c>
      <c r="H49" s="520">
        <f t="shared" si="24"/>
        <v>0.33291710377320038</v>
      </c>
      <c r="I49" s="519">
        <f t="shared" si="39"/>
        <v>3009.9542022937344</v>
      </c>
      <c r="J49" s="521">
        <f t="shared" si="26"/>
        <v>0.87754938543519601</v>
      </c>
      <c r="K49" s="512">
        <f t="shared" si="31"/>
        <v>6664.3503964740321</v>
      </c>
      <c r="L49" s="522">
        <f t="shared" si="36"/>
        <v>13328.700792948064</v>
      </c>
      <c r="M49" s="522">
        <f t="shared" si="32"/>
        <v>3465462.2061664965</v>
      </c>
      <c r="N49" s="523">
        <f t="shared" si="6"/>
        <v>231405.59189578026</v>
      </c>
      <c r="O49" s="523">
        <f t="shared" si="7"/>
        <v>60165453.892902866</v>
      </c>
      <c r="P49" s="581">
        <f>O48*'Energy Constants'!B49*'Conversion Factors'!$B$15</f>
        <v>15529.472200605693</v>
      </c>
      <c r="Q49" s="512">
        <f t="shared" si="37"/>
        <v>2314.2170842010014</v>
      </c>
      <c r="R49" s="681">
        <f t="shared" si="33"/>
        <v>4362.7385351624544</v>
      </c>
      <c r="S49" s="524">
        <f t="shared" si="38"/>
        <v>848465.39031839417</v>
      </c>
      <c r="T49" s="525">
        <f t="shared" si="11"/>
        <v>75743.473328618435</v>
      </c>
      <c r="U49" s="525">
        <f t="shared" si="34"/>
        <v>14730590.692949716</v>
      </c>
      <c r="V49" s="581">
        <f>U48*'Energy Constants'!B49*'Conversion Factors'!$B$15</f>
        <v>3797.1163550599967</v>
      </c>
      <c r="W49" s="526">
        <f t="shared" si="13"/>
        <v>8978.5674806750339</v>
      </c>
      <c r="X49" s="526">
        <f t="shared" si="27"/>
        <v>17691.439328110519</v>
      </c>
      <c r="Y49" s="526">
        <f t="shared" si="27"/>
        <v>4313927.5964848902</v>
      </c>
      <c r="Z49" s="526">
        <f t="shared" si="28"/>
        <v>74896044.585852578</v>
      </c>
      <c r="AA49" s="584">
        <f t="shared" si="35"/>
        <v>7338184.2837968282</v>
      </c>
      <c r="AB49" s="402">
        <f t="shared" si="29"/>
        <v>82234228.86964941</v>
      </c>
      <c r="AC49" s="408">
        <f>AB49*'Energy Constants'!B49*'Conversion Factors'!$B$15</f>
        <v>21437.961976936225</v>
      </c>
      <c r="AD49" s="777"/>
      <c r="AE49" s="517"/>
      <c r="AI49" s="71"/>
      <c r="AJ49" s="66">
        <v>1</v>
      </c>
      <c r="AK49" s="66"/>
      <c r="AL49" s="66"/>
      <c r="AM49" s="66">
        <v>1</v>
      </c>
      <c r="AN49" s="66"/>
      <c r="AO49" s="66">
        <v>1</v>
      </c>
      <c r="AP49" s="66"/>
      <c r="AQ49" s="66">
        <v>1</v>
      </c>
      <c r="AR49" s="66"/>
      <c r="AS49" s="66">
        <v>1</v>
      </c>
      <c r="AT49" s="66"/>
      <c r="AV49" s="201" t="s">
        <v>35</v>
      </c>
      <c r="AW49" s="296">
        <v>0.45359237000000002</v>
      </c>
      <c r="AX49" s="422"/>
      <c r="AZ49" s="424" t="s">
        <v>295</v>
      </c>
    </row>
    <row r="50" spans="1:52" ht="20" customHeight="1" x14ac:dyDescent="0.2">
      <c r="A50" s="518">
        <v>2035</v>
      </c>
      <c r="B50" s="401">
        <f>'Population Factors '!R25</f>
        <v>24877.063707853558</v>
      </c>
      <c r="C50" s="401">
        <f t="shared" si="30"/>
        <v>3464.2537443166716</v>
      </c>
      <c r="D50" s="401">
        <f t="shared" si="21"/>
        <v>28341.317452170231</v>
      </c>
      <c r="E50" s="519">
        <f t="shared" si="22"/>
        <v>8677.0637078535583</v>
      </c>
      <c r="F50" s="520">
        <f t="shared" si="23"/>
        <v>0.34879774437021904</v>
      </c>
      <c r="G50" s="512">
        <f>'Population Factors '!C25</f>
        <v>16200</v>
      </c>
      <c r="H50" s="520">
        <f t="shared" si="24"/>
        <v>0.65120225562978096</v>
      </c>
      <c r="I50" s="519">
        <f t="shared" si="39"/>
        <v>3044.2537443166716</v>
      </c>
      <c r="J50" s="521">
        <f t="shared" si="26"/>
        <v>0.87876176775761972</v>
      </c>
      <c r="K50" s="512">
        <f t="shared" si="31"/>
        <v>6730.9939004387725</v>
      </c>
      <c r="L50" s="522">
        <f t="shared" si="36"/>
        <v>13461.987800877545</v>
      </c>
      <c r="M50" s="522">
        <f t="shared" si="32"/>
        <v>3500116.8282281617</v>
      </c>
      <c r="N50" s="523">
        <f t="shared" si="6"/>
        <v>233719.64781473807</v>
      </c>
      <c r="O50" s="523">
        <f t="shared" si="7"/>
        <v>60767108.431831904</v>
      </c>
      <c r="P50" s="581">
        <f>O49*'Energy Constants'!B50*'Conversion Factors'!$B$15</f>
        <v>15383.939653147236</v>
      </c>
      <c r="Q50" s="512">
        <f t="shared" si="37"/>
        <v>2340.2245808676289</v>
      </c>
      <c r="R50" s="681">
        <f t="shared" si="33"/>
        <v>4412.1458802888174</v>
      </c>
      <c r="S50" s="524">
        <f t="shared" si="38"/>
        <v>858074.13079856907</v>
      </c>
      <c r="T50" s="525">
        <f t="shared" si="11"/>
        <v>76601.256552997977</v>
      </c>
      <c r="U50" s="525">
        <f t="shared" si="34"/>
        <v>14897412.374427045</v>
      </c>
      <c r="V50" s="581">
        <f>U49*'Energy Constants'!B50*'Conversion Factors'!$B$15</f>
        <v>3766.5222085573305</v>
      </c>
      <c r="W50" s="526">
        <f t="shared" si="13"/>
        <v>9071.2184813064014</v>
      </c>
      <c r="X50" s="526">
        <f t="shared" si="27"/>
        <v>17874.133681166364</v>
      </c>
      <c r="Y50" s="526">
        <f t="shared" si="27"/>
        <v>4358190.9590267306</v>
      </c>
      <c r="Z50" s="526">
        <f t="shared" si="28"/>
        <v>75664520.806258947</v>
      </c>
      <c r="AA50" s="584">
        <f t="shared" si="35"/>
        <v>7413517.7040895792</v>
      </c>
      <c r="AB50" s="402">
        <f t="shared" si="29"/>
        <v>83078038.510348529</v>
      </c>
      <c r="AC50" s="408">
        <f>AB50*'Energy Constants'!B50*'Conversion Factors'!$B$15</f>
        <v>21242.547811906479</v>
      </c>
      <c r="AD50" s="777"/>
      <c r="AE50" s="517"/>
    </row>
    <row r="51" spans="1:52" ht="20" customHeight="1" x14ac:dyDescent="0.2">
      <c r="A51" s="400">
        <v>2036</v>
      </c>
      <c r="B51" s="401">
        <f>'Population Factors '!R26</f>
        <v>25000</v>
      </c>
      <c r="C51" s="401">
        <f t="shared" si="30"/>
        <v>3498.8962817598385</v>
      </c>
      <c r="D51" s="401">
        <f t="shared" si="21"/>
        <v>28498.896281759837</v>
      </c>
      <c r="E51" s="519">
        <f>B51-G51</f>
        <v>8800</v>
      </c>
      <c r="F51" s="520">
        <f t="shared" si="23"/>
        <v>0.35199999999999998</v>
      </c>
      <c r="G51" s="512">
        <f>'Population Factors '!C26</f>
        <v>16200</v>
      </c>
      <c r="H51" s="520">
        <f>G51/B51</f>
        <v>0.64800000000000002</v>
      </c>
      <c r="I51" s="519">
        <f t="shared" si="39"/>
        <v>3078.8962817598385</v>
      </c>
      <c r="J51" s="521">
        <f t="shared" si="26"/>
        <v>0.87996214629467306</v>
      </c>
      <c r="K51" s="512">
        <f t="shared" si="31"/>
        <v>6764.2568064753495</v>
      </c>
      <c r="L51" s="522">
        <f t="shared" si="36"/>
        <v>13528.513612950699</v>
      </c>
      <c r="M51" s="522">
        <f t="shared" si="32"/>
        <v>3517413.5393671817</v>
      </c>
      <c r="N51" s="523">
        <f t="shared" si="6"/>
        <v>234874.63247215349</v>
      </c>
      <c r="O51" s="523">
        <f t="shared" si="7"/>
        <v>61067404.442759909</v>
      </c>
      <c r="P51" s="581">
        <f>O50*'Energy Constants'!B51*'Conversion Factors'!$B$15</f>
        <v>15233.943507519549</v>
      </c>
      <c r="Q51" s="512">
        <f t="shared" si="37"/>
        <v>2366.4921525009231</v>
      </c>
      <c r="R51" s="681">
        <f t="shared" si="33"/>
        <v>4462.0472988664442</v>
      </c>
      <c r="S51" s="524">
        <f t="shared" si="38"/>
        <v>867778.95868354593</v>
      </c>
      <c r="T51" s="525">
        <f t="shared" si="11"/>
        <v>77467.617609621317</v>
      </c>
      <c r="U51" s="525">
        <f t="shared" si="34"/>
        <v>15065902.272719152</v>
      </c>
      <c r="V51" s="581">
        <f>U50*'Energy Constants'!B51*'Conversion Factors'!$B$15</f>
        <v>3734.6904333095099</v>
      </c>
      <c r="W51" s="526">
        <f t="shared" si="13"/>
        <v>9130.7489589762736</v>
      </c>
      <c r="X51" s="526">
        <f t="shared" si="27"/>
        <v>17990.560911817141</v>
      </c>
      <c r="Y51" s="526">
        <f t="shared" si="27"/>
        <v>4385192.4980507279</v>
      </c>
      <c r="Z51" s="526">
        <f t="shared" si="28"/>
        <v>76133306.715479061</v>
      </c>
      <c r="AA51" s="584">
        <f t="shared" si="35"/>
        <v>7489604.4585852586</v>
      </c>
      <c r="AB51" s="402">
        <f t="shared" si="29"/>
        <v>83622911.174064323</v>
      </c>
      <c r="AC51" s="408">
        <f>AB51*'Energy Constants'!B51*'Conversion Factors'!$B$15</f>
        <v>20963.753873348778</v>
      </c>
      <c r="AD51" s="777"/>
      <c r="AE51" s="517"/>
      <c r="AI51" s="418" t="s">
        <v>43</v>
      </c>
      <c r="AJ51" s="536" t="s">
        <v>16</v>
      </c>
      <c r="AK51" s="418" t="s">
        <v>17</v>
      </c>
      <c r="AL51" s="418"/>
      <c r="AM51" s="537" t="s">
        <v>3</v>
      </c>
      <c r="AN51" s="537"/>
      <c r="AO51" s="537"/>
      <c r="AP51" s="537"/>
    </row>
    <row r="52" spans="1:52" ht="20" customHeight="1" x14ac:dyDescent="0.2">
      <c r="A52" s="518">
        <v>2037</v>
      </c>
      <c r="B52" s="401">
        <f>'Population Factors '!R27</f>
        <v>25000</v>
      </c>
      <c r="C52" s="401">
        <f t="shared" si="30"/>
        <v>3533.8852445774369</v>
      </c>
      <c r="D52" s="401">
        <f>C52+B52</f>
        <v>28533.885244577436</v>
      </c>
      <c r="E52" s="519">
        <f>B52-G52</f>
        <v>8800</v>
      </c>
      <c r="F52" s="520">
        <f t="shared" si="23"/>
        <v>0.35199999999999998</v>
      </c>
      <c r="G52" s="512">
        <f>'Population Factors '!C27</f>
        <v>16200</v>
      </c>
      <c r="H52" s="520">
        <f t="shared" si="24"/>
        <v>0.64800000000000002</v>
      </c>
      <c r="I52" s="519">
        <f t="shared" si="39"/>
        <v>3113.8852445774369</v>
      </c>
      <c r="J52" s="521">
        <f t="shared" si="26"/>
        <v>0.88115063989571585</v>
      </c>
      <c r="K52" s="512">
        <f t="shared" si="31"/>
        <v>6764.2568064753495</v>
      </c>
      <c r="L52" s="522">
        <f t="shared" si="36"/>
        <v>13528.513612950699</v>
      </c>
      <c r="M52" s="522">
        <f t="shared" si="32"/>
        <v>3517413.5393671817</v>
      </c>
      <c r="N52" s="523">
        <f t="shared" si="6"/>
        <v>234874.63247215349</v>
      </c>
      <c r="O52" s="523">
        <f t="shared" si="7"/>
        <v>61067404.442759909</v>
      </c>
      <c r="P52" s="581">
        <f>O51*'Energy Constants'!B52*'Conversion Factors'!$B$15</f>
        <v>15003.888863948838</v>
      </c>
      <c r="Q52" s="512">
        <f t="shared" si="37"/>
        <v>2393.0223998505503</v>
      </c>
      <c r="R52" s="681">
        <f t="shared" si="33"/>
        <v>4512.4477316298471</v>
      </c>
      <c r="S52" s="524">
        <f t="shared" si="38"/>
        <v>877580.83484737261</v>
      </c>
      <c r="T52" s="525">
        <f t="shared" si="11"/>
        <v>78342.64227681089</v>
      </c>
      <c r="U52" s="525">
        <f t="shared" si="34"/>
        <v>15236077.069994181</v>
      </c>
      <c r="V52" s="581">
        <f>U51*'Energy Constants'!B52*'Conversion Factors'!$B$15</f>
        <v>3701.6003119450133</v>
      </c>
      <c r="W52" s="526">
        <f t="shared" si="13"/>
        <v>9157.2792063259003</v>
      </c>
      <c r="X52" s="526">
        <f t="shared" si="27"/>
        <v>18040.961344580544</v>
      </c>
      <c r="Y52" s="526">
        <f t="shared" si="27"/>
        <v>4394994.3742145542</v>
      </c>
      <c r="Z52" s="526">
        <f t="shared" si="28"/>
        <v>76303481.512754083</v>
      </c>
      <c r="AA52" s="584">
        <f t="shared" si="35"/>
        <v>7566452.0806258954</v>
      </c>
      <c r="AB52" s="402">
        <f t="shared" si="29"/>
        <v>83869933.593379974</v>
      </c>
      <c r="AC52" s="408">
        <f>AB52*'Energy Constants'!B52*'Conversion Factors'!$B$15</f>
        <v>20606.331219486339</v>
      </c>
      <c r="AD52" s="777"/>
      <c r="AE52" s="517"/>
      <c r="AI52" s="220" t="s">
        <v>198</v>
      </c>
      <c r="AJ52" s="437">
        <v>17.361451464062583</v>
      </c>
      <c r="AK52" s="436">
        <v>2015</v>
      </c>
      <c r="AL52" s="538"/>
      <c r="AM52" s="778" t="s">
        <v>71</v>
      </c>
      <c r="AN52" s="779"/>
      <c r="AO52" s="779"/>
      <c r="AP52" s="779"/>
      <c r="AQ52" s="779"/>
      <c r="AR52" s="779"/>
      <c r="AS52" s="779"/>
      <c r="AT52" s="779"/>
      <c r="AU52" s="779"/>
      <c r="AV52" s="779"/>
      <c r="AW52" s="779"/>
      <c r="AX52" s="779"/>
      <c r="AY52" s="779"/>
      <c r="AZ52" s="780"/>
    </row>
    <row r="53" spans="1:52" ht="20" customHeight="1" x14ac:dyDescent="0.2">
      <c r="A53" s="400">
        <v>2038</v>
      </c>
      <c r="B53" s="401">
        <f>'Population Factors '!R28</f>
        <v>25000</v>
      </c>
      <c r="C53" s="401">
        <f t="shared" si="30"/>
        <v>3569.2240970232115</v>
      </c>
      <c r="D53" s="401">
        <f t="shared" si="21"/>
        <v>28569.224097023212</v>
      </c>
      <c r="E53" s="519">
        <f t="shared" si="22"/>
        <v>8800</v>
      </c>
      <c r="F53" s="520">
        <f t="shared" si="23"/>
        <v>0.35199999999999998</v>
      </c>
      <c r="G53" s="512">
        <f>'Population Factors '!C28</f>
        <v>16200</v>
      </c>
      <c r="H53" s="520">
        <f t="shared" si="24"/>
        <v>0.64800000000000002</v>
      </c>
      <c r="I53" s="519">
        <f t="shared" si="39"/>
        <v>3149.2240970232115</v>
      </c>
      <c r="J53" s="521">
        <f t="shared" si="26"/>
        <v>0.88232736623338204</v>
      </c>
      <c r="K53" s="512">
        <f t="shared" si="31"/>
        <v>6764.2568064753495</v>
      </c>
      <c r="L53" s="522">
        <f t="shared" si="36"/>
        <v>13528.513612950699</v>
      </c>
      <c r="M53" s="522">
        <f t="shared" si="32"/>
        <v>3517413.5393671817</v>
      </c>
      <c r="N53" s="523">
        <f t="shared" si="6"/>
        <v>234874.63247215349</v>
      </c>
      <c r="O53" s="523">
        <f t="shared" si="7"/>
        <v>61067404.442759909</v>
      </c>
      <c r="P53" s="581">
        <f>O52*'Energy Constants'!B53*'Conversion Factors'!$B$15</f>
        <v>14698.551841735038</v>
      </c>
      <c r="Q53" s="512">
        <f t="shared" si="37"/>
        <v>2419.8179496736739</v>
      </c>
      <c r="R53" s="681">
        <f t="shared" si="33"/>
        <v>4563.352168720884</v>
      </c>
      <c r="S53" s="524">
        <f t="shared" si="38"/>
        <v>887480.72977283737</v>
      </c>
      <c r="T53" s="525">
        <f t="shared" si="11"/>
        <v>79226.41719067235</v>
      </c>
      <c r="U53" s="525">
        <f t="shared" si="34"/>
        <v>15407953.615241956</v>
      </c>
      <c r="V53" s="581">
        <f>U52*'Energy Constants'!B53*'Conversion Factors'!$B$15</f>
        <v>3667.2308365077574</v>
      </c>
      <c r="W53" s="526">
        <f t="shared" si="13"/>
        <v>9184.0747561490243</v>
      </c>
      <c r="X53" s="526">
        <f t="shared" si="27"/>
        <v>18091.865781671582</v>
      </c>
      <c r="Y53" s="526">
        <f t="shared" si="27"/>
        <v>4404894.2691400191</v>
      </c>
      <c r="Z53" s="526">
        <f t="shared" si="28"/>
        <v>76475358.058001861</v>
      </c>
      <c r="AA53" s="584">
        <f t="shared" si="35"/>
        <v>7613330.6715479065</v>
      </c>
      <c r="AB53" s="402">
        <f t="shared" si="29"/>
        <v>84088688.729549766</v>
      </c>
      <c r="AC53" s="408">
        <f>AB53*'Energy Constants'!B53*'Conversion Factors'!$B$15</f>
        <v>20239.634578760044</v>
      </c>
      <c r="AD53" s="777"/>
      <c r="AE53" s="517"/>
      <c r="AI53" s="201" t="s">
        <v>69</v>
      </c>
      <c r="AJ53" s="287">
        <v>13709.122387553312</v>
      </c>
      <c r="AK53" s="436">
        <v>2015</v>
      </c>
      <c r="AL53" s="538"/>
      <c r="AM53" s="781" t="s">
        <v>76</v>
      </c>
      <c r="AN53" s="782"/>
      <c r="AO53" s="782"/>
      <c r="AP53" s="782"/>
      <c r="AQ53" s="782"/>
      <c r="AR53" s="782"/>
      <c r="AS53" s="782"/>
      <c r="AT53" s="782"/>
      <c r="AU53" s="782"/>
      <c r="AV53" s="782"/>
      <c r="AW53" s="782"/>
      <c r="AX53" s="782"/>
      <c r="AY53" s="782"/>
      <c r="AZ53" s="783"/>
    </row>
    <row r="54" spans="1:52" ht="20" customHeight="1" x14ac:dyDescent="0.2">
      <c r="A54" s="518">
        <v>2039</v>
      </c>
      <c r="B54" s="401">
        <f>'Population Factors '!R29</f>
        <v>25000</v>
      </c>
      <c r="C54" s="401">
        <f t="shared" si="30"/>
        <v>3604.9163379934434</v>
      </c>
      <c r="D54" s="401">
        <f t="shared" si="21"/>
        <v>28604.916337993443</v>
      </c>
      <c r="E54" s="519">
        <f t="shared" si="22"/>
        <v>8800</v>
      </c>
      <c r="F54" s="520">
        <f t="shared" si="23"/>
        <v>0.35199999999999998</v>
      </c>
      <c r="G54" s="512">
        <f>'Population Factors '!C29</f>
        <v>16200</v>
      </c>
      <c r="H54" s="520">
        <f t="shared" si="24"/>
        <v>0.64800000000000002</v>
      </c>
      <c r="I54" s="519">
        <f t="shared" si="39"/>
        <v>3184.9163379934434</v>
      </c>
      <c r="J54" s="521">
        <f t="shared" si="26"/>
        <v>0.88349244181522979</v>
      </c>
      <c r="K54" s="512">
        <f t="shared" si="31"/>
        <v>6764.2568064753495</v>
      </c>
      <c r="L54" s="522">
        <f t="shared" si="36"/>
        <v>13528.513612950699</v>
      </c>
      <c r="M54" s="522">
        <f t="shared" si="32"/>
        <v>3517413.5393671817</v>
      </c>
      <c r="N54" s="523">
        <f t="shared" si="6"/>
        <v>234874.63247215349</v>
      </c>
      <c r="O54" s="523">
        <f t="shared" si="7"/>
        <v>61067404.442759909</v>
      </c>
      <c r="P54" s="581">
        <f>O53*'Energy Constants'!B54*'Conversion Factors'!$B$15</f>
        <v>14393.214819521239</v>
      </c>
      <c r="Q54" s="512">
        <f t="shared" si="37"/>
        <v>2446.8814549950284</v>
      </c>
      <c r="R54" s="681">
        <f t="shared" si="33"/>
        <v>4614.7656501828315</v>
      </c>
      <c r="S54" s="524">
        <f t="shared" si="38"/>
        <v>897479.62364755722</v>
      </c>
      <c r="T54" s="525">
        <f t="shared" si="11"/>
        <v>80119.029853672429</v>
      </c>
      <c r="U54" s="525">
        <f t="shared" si="34"/>
        <v>15581548.925942218</v>
      </c>
      <c r="V54" s="581">
        <f>U53*'Energy Constants'!B54*'Conversion Factors'!$B$15</f>
        <v>3631.5607047171497</v>
      </c>
      <c r="W54" s="526">
        <f t="shared" si="13"/>
        <v>9211.138261470378</v>
      </c>
      <c r="X54" s="526">
        <f t="shared" si="27"/>
        <v>18143.279263133532</v>
      </c>
      <c r="Y54" s="526">
        <f t="shared" si="27"/>
        <v>4414893.1630147388</v>
      </c>
      <c r="Z54" s="526">
        <f t="shared" si="28"/>
        <v>76648953.368702129</v>
      </c>
      <c r="AA54" s="584">
        <f t="shared" si="35"/>
        <v>7630348.1512754085</v>
      </c>
      <c r="AB54" s="402">
        <f t="shared" si="29"/>
        <v>84279301.51997754</v>
      </c>
      <c r="AC54" s="408">
        <f>AB54*'Energy Constants'!B54*'Conversion Factors'!$B$15</f>
        <v>19864.117407401252</v>
      </c>
      <c r="AD54" s="777"/>
      <c r="AE54" s="517"/>
      <c r="AI54" s="201" t="s">
        <v>70</v>
      </c>
      <c r="AJ54" s="287">
        <v>1422.4138080414618</v>
      </c>
      <c r="AK54" s="436">
        <v>2015</v>
      </c>
      <c r="AL54" s="538"/>
      <c r="AM54" s="784" t="s">
        <v>75</v>
      </c>
      <c r="AN54" s="785"/>
      <c r="AO54" s="785"/>
      <c r="AP54" s="785"/>
      <c r="AQ54" s="785"/>
      <c r="AR54" s="785"/>
      <c r="AS54" s="785"/>
      <c r="AT54" s="785"/>
      <c r="AU54" s="785"/>
      <c r="AV54" s="785"/>
      <c r="AW54" s="785"/>
      <c r="AX54" s="785"/>
      <c r="AY54" s="785"/>
      <c r="AZ54" s="786"/>
    </row>
    <row r="55" spans="1:52" ht="20" customHeight="1" x14ac:dyDescent="0.2">
      <c r="A55" s="400">
        <v>2040</v>
      </c>
      <c r="B55" s="401">
        <f>'Population Factors '!R30</f>
        <v>25000</v>
      </c>
      <c r="C55" s="401">
        <f t="shared" si="30"/>
        <v>3640.9655013733777</v>
      </c>
      <c r="D55" s="401">
        <f t="shared" si="21"/>
        <v>28640.965501373379</v>
      </c>
      <c r="E55" s="519">
        <f t="shared" si="22"/>
        <v>8800</v>
      </c>
      <c r="F55" s="520">
        <f t="shared" si="23"/>
        <v>0.35199999999999998</v>
      </c>
      <c r="G55" s="512">
        <f>'Population Factors '!C30</f>
        <v>16200</v>
      </c>
      <c r="H55" s="520">
        <f t="shared" si="24"/>
        <v>0.64800000000000002</v>
      </c>
      <c r="I55" s="519">
        <f t="shared" si="39"/>
        <v>3220.9655013733777</v>
      </c>
      <c r="J55" s="521">
        <f t="shared" si="26"/>
        <v>0.884645981995277</v>
      </c>
      <c r="K55" s="512">
        <f t="shared" si="31"/>
        <v>6764.2568064753495</v>
      </c>
      <c r="L55" s="522">
        <f t="shared" si="36"/>
        <v>13528.513612950699</v>
      </c>
      <c r="M55" s="522">
        <f t="shared" si="32"/>
        <v>3517413.5393671817</v>
      </c>
      <c r="N55" s="523">
        <f t="shared" si="6"/>
        <v>234874.63247215349</v>
      </c>
      <c r="O55" s="523">
        <f t="shared" si="7"/>
        <v>61067404.442759909</v>
      </c>
      <c r="P55" s="581">
        <f>O54*'Energy Constants'!B55*'Conversion Factors'!$B$15</f>
        <v>14087.877797307439</v>
      </c>
      <c r="Q55" s="512">
        <f t="shared" si="37"/>
        <v>2474.2155953695965</v>
      </c>
      <c r="R55" s="681">
        <f t="shared" si="33"/>
        <v>4666.6932664593987</v>
      </c>
      <c r="S55" s="524">
        <f t="shared" si="38"/>
        <v>907578.50646102382</v>
      </c>
      <c r="T55" s="525">
        <f t="shared" si="11"/>
        <v>81020.568643302526</v>
      </c>
      <c r="U55" s="525">
        <f t="shared" si="34"/>
        <v>15756880.189749474</v>
      </c>
      <c r="V55" s="581">
        <f>U54*'Energy Constants'!B55*'Conversion Factors'!$B$15</f>
        <v>3594.5683161823977</v>
      </c>
      <c r="W55" s="526">
        <f t="shared" si="13"/>
        <v>9238.4724018449451</v>
      </c>
      <c r="X55" s="526">
        <f t="shared" si="27"/>
        <v>18195.2068794101</v>
      </c>
      <c r="Y55" s="526">
        <f t="shared" si="27"/>
        <v>4424992.0458282055</v>
      </c>
      <c r="Z55" s="526">
        <f t="shared" si="28"/>
        <v>76824284.632509381</v>
      </c>
      <c r="AA55" s="584">
        <f t="shared" si="35"/>
        <v>7647535.8058001865</v>
      </c>
      <c r="AB55" s="402">
        <f t="shared" si="29"/>
        <v>84471820.438309565</v>
      </c>
      <c r="AC55" s="408">
        <f>AB55*'Energy Constants'!B55*'Conversion Factors'!$B$15</f>
        <v>19487.133840221544</v>
      </c>
      <c r="AD55" s="777"/>
      <c r="AE55" s="517"/>
      <c r="AI55" s="434" t="s">
        <v>304</v>
      </c>
      <c r="AJ55" s="289">
        <v>840</v>
      </c>
      <c r="AK55" s="436">
        <v>2015</v>
      </c>
      <c r="AL55" s="538"/>
      <c r="AM55" s="787" t="s">
        <v>313</v>
      </c>
      <c r="AN55" s="788"/>
      <c r="AO55" s="788"/>
      <c r="AP55" s="788"/>
      <c r="AQ55" s="788"/>
      <c r="AR55" s="788"/>
      <c r="AS55" s="788"/>
      <c r="AT55" s="788"/>
      <c r="AU55" s="788"/>
      <c r="AV55" s="788"/>
      <c r="AW55" s="788"/>
      <c r="AX55" s="788"/>
      <c r="AY55" s="788"/>
      <c r="AZ55" s="789"/>
    </row>
    <row r="56" spans="1:52" ht="20" customHeight="1" x14ac:dyDescent="0.2">
      <c r="A56" s="518">
        <v>2041</v>
      </c>
      <c r="B56" s="401">
        <f>'Population Factors '!R31</f>
        <v>25000</v>
      </c>
      <c r="C56" s="401">
        <f t="shared" si="30"/>
        <v>3677.3751563871115</v>
      </c>
      <c r="D56" s="401">
        <f t="shared" si="21"/>
        <v>28677.375156387112</v>
      </c>
      <c r="E56" s="519">
        <f t="shared" si="22"/>
        <v>8800</v>
      </c>
      <c r="F56" s="520">
        <f t="shared" si="23"/>
        <v>0.35199999999999998</v>
      </c>
      <c r="G56" s="512">
        <f>'Population Factors '!C31</f>
        <v>16200</v>
      </c>
      <c r="H56" s="520">
        <f t="shared" si="24"/>
        <v>0.64800000000000002</v>
      </c>
      <c r="I56" s="519">
        <f t="shared" si="39"/>
        <v>3257.3751563871115</v>
      </c>
      <c r="J56" s="521">
        <f t="shared" si="26"/>
        <v>0.88578810098542271</v>
      </c>
      <c r="K56" s="512">
        <f t="shared" si="31"/>
        <v>6764.2568064753495</v>
      </c>
      <c r="L56" s="522">
        <f t="shared" si="36"/>
        <v>13528.513612950699</v>
      </c>
      <c r="M56" s="522">
        <f t="shared" si="32"/>
        <v>3517413.5393671817</v>
      </c>
      <c r="N56" s="523">
        <f t="shared" si="6"/>
        <v>234874.63247215349</v>
      </c>
      <c r="O56" s="523">
        <f t="shared" si="7"/>
        <v>61067404.442759909</v>
      </c>
      <c r="P56" s="581">
        <f>O55*'Energy Constants'!B56*'Conversion Factors'!$B$15</f>
        <v>13782.540775093639</v>
      </c>
      <c r="Q56" s="512">
        <f t="shared" si="37"/>
        <v>2501.8230771479102</v>
      </c>
      <c r="R56" s="681">
        <f t="shared" si="33"/>
        <v>4719.140158898731</v>
      </c>
      <c r="S56" s="524">
        <f t="shared" si="38"/>
        <v>917778.37810262514</v>
      </c>
      <c r="T56" s="525">
        <f t="shared" si="11"/>
        <v>81931.122820828896</v>
      </c>
      <c r="U56" s="525">
        <f t="shared" si="34"/>
        <v>15933964.766194804</v>
      </c>
      <c r="V56" s="581">
        <f>U55*'Energy Constants'!B56*'Conversion Factors'!$B$15</f>
        <v>3556.2317685705202</v>
      </c>
      <c r="W56" s="526">
        <f t="shared" si="13"/>
        <v>9266.0798836232607</v>
      </c>
      <c r="X56" s="526">
        <f t="shared" si="27"/>
        <v>18247.653771849429</v>
      </c>
      <c r="Y56" s="526">
        <f t="shared" si="27"/>
        <v>4435191.917469807</v>
      </c>
      <c r="Z56" s="526">
        <f t="shared" si="28"/>
        <v>77001369.208954707</v>
      </c>
      <c r="AA56" s="584">
        <f t="shared" si="35"/>
        <v>7664895.336870213</v>
      </c>
      <c r="AB56" s="402">
        <f t="shared" si="29"/>
        <v>84666264.545824915</v>
      </c>
      <c r="AC56" s="408">
        <f>AB56*'Energy Constants'!B56*'Conversion Factors'!$B$15</f>
        <v>19108.659587316801</v>
      </c>
      <c r="AD56" s="777"/>
      <c r="AE56" s="517"/>
      <c r="AI56" s="434" t="s">
        <v>80</v>
      </c>
      <c r="AJ56" s="289">
        <v>1.41</v>
      </c>
      <c r="AK56" s="436">
        <v>2015</v>
      </c>
      <c r="AL56" s="538"/>
      <c r="AM56" s="539" t="s">
        <v>314</v>
      </c>
      <c r="AN56" s="540"/>
      <c r="AO56" s="540"/>
      <c r="AP56" s="540"/>
      <c r="AQ56" s="540"/>
      <c r="AR56" s="540"/>
      <c r="AS56" s="540"/>
      <c r="AT56" s="540"/>
      <c r="AU56" s="540"/>
      <c r="AV56" s="540"/>
      <c r="AW56" s="540"/>
      <c r="AX56" s="540"/>
      <c r="AY56" s="540"/>
      <c r="AZ56" s="541"/>
    </row>
    <row r="57" spans="1:52" ht="20" customHeight="1" x14ac:dyDescent="0.2">
      <c r="A57" s="400">
        <v>2042</v>
      </c>
      <c r="B57" s="401">
        <f>'Population Factors '!R32</f>
        <v>25000</v>
      </c>
      <c r="C57" s="401">
        <f t="shared" si="30"/>
        <v>3714.1489079509824</v>
      </c>
      <c r="D57" s="401">
        <f t="shared" si="21"/>
        <v>28714.148907950981</v>
      </c>
      <c r="E57" s="519">
        <f t="shared" si="22"/>
        <v>8800</v>
      </c>
      <c r="F57" s="520">
        <f t="shared" si="23"/>
        <v>0.35199999999999998</v>
      </c>
      <c r="G57" s="512">
        <f>'Population Factors '!C32</f>
        <v>16200</v>
      </c>
      <c r="H57" s="520">
        <f t="shared" si="24"/>
        <v>0.64800000000000002</v>
      </c>
      <c r="I57" s="519">
        <f t="shared" si="39"/>
        <v>3294.1489079509824</v>
      </c>
      <c r="J57" s="521">
        <f t="shared" si="26"/>
        <v>0.8869189118667552</v>
      </c>
      <c r="K57" s="512">
        <f t="shared" si="31"/>
        <v>6764.2568064753495</v>
      </c>
      <c r="L57" s="522">
        <f t="shared" si="36"/>
        <v>13528.513612950699</v>
      </c>
      <c r="M57" s="522">
        <f t="shared" si="32"/>
        <v>3517413.5393671817</v>
      </c>
      <c r="N57" s="523">
        <f t="shared" si="6"/>
        <v>234874.63247215349</v>
      </c>
      <c r="O57" s="523">
        <f t="shared" si="7"/>
        <v>61067404.442759909</v>
      </c>
      <c r="P57" s="581">
        <f>O56*'Energy Constants'!B57*'Conversion Factors'!$B$15</f>
        <v>13477.203752879841</v>
      </c>
      <c r="Q57" s="512">
        <f t="shared" si="37"/>
        <v>2529.7066337440069</v>
      </c>
      <c r="R57" s="681">
        <f t="shared" si="33"/>
        <v>4772.1115202624569</v>
      </c>
      <c r="S57" s="524">
        <f t="shared" si="38"/>
        <v>928080.24846064253</v>
      </c>
      <c r="T57" s="525">
        <f t="shared" si="11"/>
        <v>82850.782540130545</v>
      </c>
      <c r="U57" s="525">
        <f t="shared" si="34"/>
        <v>16112820.188404588</v>
      </c>
      <c r="V57" s="581">
        <f>U56*'Energy Constants'!B57*'Conversion Factors'!$B$15</f>
        <v>3516.5288537275587</v>
      </c>
      <c r="W57" s="526">
        <f t="shared" si="13"/>
        <v>9293.9634402193569</v>
      </c>
      <c r="X57" s="526">
        <f t="shared" si="27"/>
        <v>18300.625133213158</v>
      </c>
      <c r="Y57" s="526">
        <f t="shared" si="27"/>
        <v>4445493.7878278242</v>
      </c>
      <c r="Z57" s="526">
        <f t="shared" si="28"/>
        <v>77180224.631164491</v>
      </c>
      <c r="AA57" s="584">
        <f t="shared" si="35"/>
        <v>7682428.4632509388</v>
      </c>
      <c r="AB57" s="402">
        <f t="shared" si="29"/>
        <v>84862653.094415426</v>
      </c>
      <c r="AC57" s="408">
        <f>AB57*'Energy Constants'!B57*'Conversion Factors'!$B$15</f>
        <v>18728.670019624406</v>
      </c>
      <c r="AD57" s="777"/>
      <c r="AE57" s="517"/>
      <c r="AI57" s="201" t="s">
        <v>84</v>
      </c>
      <c r="AJ57" s="437">
        <v>238010.262946401</v>
      </c>
      <c r="AK57" s="436">
        <v>2015</v>
      </c>
      <c r="AL57" s="538"/>
      <c r="AM57" s="542" t="s">
        <v>77</v>
      </c>
      <c r="AN57" s="543"/>
      <c r="AO57" s="543"/>
      <c r="AP57" s="543"/>
      <c r="AQ57" s="4"/>
      <c r="AR57" s="4"/>
      <c r="AS57" s="4"/>
      <c r="AT57" s="4"/>
      <c r="AU57" s="4"/>
      <c r="AV57" s="4"/>
      <c r="AW57" s="4"/>
      <c r="AX57" s="4"/>
      <c r="AY57" s="4"/>
      <c r="AZ57" s="544"/>
    </row>
    <row r="58" spans="1:52" ht="20" customHeight="1" x14ac:dyDescent="0.2">
      <c r="A58" s="518">
        <v>2043</v>
      </c>
      <c r="B58" s="401">
        <f>'Population Factors '!R33</f>
        <v>25000</v>
      </c>
      <c r="C58" s="401">
        <f t="shared" si="30"/>
        <v>3751.2903970304924</v>
      </c>
      <c r="D58" s="401">
        <f t="shared" si="21"/>
        <v>28751.290397030491</v>
      </c>
      <c r="E58" s="519">
        <f t="shared" si="22"/>
        <v>8800</v>
      </c>
      <c r="F58" s="520">
        <f t="shared" si="23"/>
        <v>0.35199999999999998</v>
      </c>
      <c r="G58" s="512">
        <f>'Population Factors '!C33</f>
        <v>16200</v>
      </c>
      <c r="H58" s="520">
        <f t="shared" si="24"/>
        <v>0.64800000000000002</v>
      </c>
      <c r="I58" s="519">
        <f t="shared" si="39"/>
        <v>3331.2903970304924</v>
      </c>
      <c r="J58" s="521">
        <f t="shared" si="26"/>
        <v>0.88803852660074767</v>
      </c>
      <c r="K58" s="512">
        <f t="shared" si="31"/>
        <v>6764.2568064753495</v>
      </c>
      <c r="L58" s="522">
        <f t="shared" si="36"/>
        <v>13528.513612950699</v>
      </c>
      <c r="M58" s="522">
        <f t="shared" si="32"/>
        <v>3517413.5393671817</v>
      </c>
      <c r="N58" s="523">
        <f t="shared" si="6"/>
        <v>234874.63247215349</v>
      </c>
      <c r="O58" s="523">
        <f t="shared" si="7"/>
        <v>61067404.442759909</v>
      </c>
      <c r="P58" s="581">
        <f>O57*'Energy Constants'!B58*'Conversion Factors'!$B$15</f>
        <v>13171.866730666039</v>
      </c>
      <c r="Q58" s="512">
        <f t="shared" si="37"/>
        <v>2557.869025906065</v>
      </c>
      <c r="R58" s="681">
        <f t="shared" si="33"/>
        <v>4825.6125952398197</v>
      </c>
      <c r="S58" s="524">
        <f t="shared" si="38"/>
        <v>938485.13752224017</v>
      </c>
      <c r="T58" s="525">
        <f t="shared" si="11"/>
        <v>83779.638856625214</v>
      </c>
      <c r="U58" s="525">
        <f t="shared" si="34"/>
        <v>16293464.16483647</v>
      </c>
      <c r="V58" s="581">
        <f>U57*'Energy Constants'!B58*'Conversion Factors'!$B$15</f>
        <v>3475.4370537523801</v>
      </c>
      <c r="W58" s="526">
        <f t="shared" si="13"/>
        <v>9322.1258323814145</v>
      </c>
      <c r="X58" s="526">
        <f t="shared" si="27"/>
        <v>18354.126208190519</v>
      </c>
      <c r="Y58" s="526">
        <f t="shared" si="27"/>
        <v>4455898.6768894214</v>
      </c>
      <c r="Z58" s="526">
        <f t="shared" si="28"/>
        <v>77360868.607596382</v>
      </c>
      <c r="AA58" s="584">
        <f t="shared" si="35"/>
        <v>7700136.9208954712</v>
      </c>
      <c r="AB58" s="402">
        <f t="shared" si="29"/>
        <v>85061005.528491855</v>
      </c>
      <c r="AC58" s="408">
        <f>AB58*'Energy Constants'!B58*'Conversion Factors'!$B$15</f>
        <v>18347.140164569038</v>
      </c>
      <c r="AD58" s="777"/>
      <c r="AE58" s="517"/>
      <c r="AI58" s="201" t="s">
        <v>85</v>
      </c>
      <c r="AJ58" s="437">
        <v>23801.026294640062</v>
      </c>
      <c r="AK58" s="436">
        <v>2015</v>
      </c>
      <c r="AL58" s="538"/>
      <c r="AM58" s="545" t="s">
        <v>74</v>
      </c>
      <c r="AN58" s="546"/>
      <c r="AO58" s="546"/>
      <c r="AP58" s="546"/>
      <c r="AQ58" s="4"/>
      <c r="AR58" s="4"/>
      <c r="AS58" s="4"/>
      <c r="AT58" s="4"/>
      <c r="AU58" s="4"/>
      <c r="AV58" s="4"/>
      <c r="AW58" s="4"/>
      <c r="AX58" s="4"/>
      <c r="AY58" s="4"/>
      <c r="AZ58" s="544"/>
    </row>
    <row r="59" spans="1:52" ht="20" customHeight="1" x14ac:dyDescent="0.2">
      <c r="A59" s="400">
        <v>2044</v>
      </c>
      <c r="B59" s="401">
        <f>'Population Factors '!R34</f>
        <v>25000</v>
      </c>
      <c r="C59" s="401">
        <f t="shared" si="30"/>
        <v>3788.8033010007971</v>
      </c>
      <c r="D59" s="401">
        <f t="shared" si="21"/>
        <v>28788.803301000797</v>
      </c>
      <c r="E59" s="519">
        <f t="shared" si="22"/>
        <v>8800</v>
      </c>
      <c r="F59" s="520">
        <f t="shared" si="23"/>
        <v>0.35199999999999998</v>
      </c>
      <c r="G59" s="512">
        <f>'Population Factors '!C34</f>
        <v>16200</v>
      </c>
      <c r="H59" s="520">
        <f t="shared" si="24"/>
        <v>0.64800000000000002</v>
      </c>
      <c r="I59" s="519">
        <f t="shared" si="39"/>
        <v>3368.8033010007971</v>
      </c>
      <c r="J59" s="521">
        <f t="shared" si="26"/>
        <v>0.88914705604034427</v>
      </c>
      <c r="K59" s="512">
        <f t="shared" si="31"/>
        <v>6764.2568064753495</v>
      </c>
      <c r="L59" s="522">
        <f t="shared" si="36"/>
        <v>13528.513612950699</v>
      </c>
      <c r="M59" s="522">
        <f t="shared" si="32"/>
        <v>3517413.5393671817</v>
      </c>
      <c r="N59" s="523">
        <f t="shared" si="6"/>
        <v>234874.63247215349</v>
      </c>
      <c r="O59" s="523">
        <f t="shared" si="7"/>
        <v>61067404.442759909</v>
      </c>
      <c r="P59" s="581">
        <f>O58*'Energy Constants'!B59*'Conversion Factors'!$B$15</f>
        <v>12866.529708452241</v>
      </c>
      <c r="Q59" s="512">
        <f t="shared" si="37"/>
        <v>2586.3130419897434</v>
      </c>
      <c r="R59" s="681">
        <f t="shared" si="33"/>
        <v>4879.6486809669568</v>
      </c>
      <c r="S59" s="524">
        <f t="shared" si="38"/>
        <v>948994.07547445362</v>
      </c>
      <c r="T59" s="525">
        <f t="shared" si="11"/>
        <v>84717.783736284822</v>
      </c>
      <c r="U59" s="525">
        <f t="shared" si="34"/>
        <v>16475914.581032669</v>
      </c>
      <c r="V59" s="581">
        <f>U58*'Energy Constants'!B59*'Conversion Factors'!$B$15</f>
        <v>3432.9335370225508</v>
      </c>
      <c r="W59" s="526">
        <f t="shared" si="13"/>
        <v>9350.5698484650929</v>
      </c>
      <c r="X59" s="526">
        <f t="shared" si="27"/>
        <v>18408.162293917656</v>
      </c>
      <c r="Y59" s="526">
        <f t="shared" si="27"/>
        <v>4466407.6148416353</v>
      </c>
      <c r="Z59" s="526">
        <f t="shared" si="28"/>
        <v>77543319.02379258</v>
      </c>
      <c r="AA59" s="584">
        <f t="shared" si="35"/>
        <v>7718022.4631164493</v>
      </c>
      <c r="AB59" s="402">
        <f t="shared" si="29"/>
        <v>85261341.486909032</v>
      </c>
      <c r="AC59" s="408">
        <f>AB59*'Energy Constants'!B59*'Conversion Factors'!$B$15</f>
        <v>17964.044701655366</v>
      </c>
      <c r="AD59" s="777"/>
      <c r="AE59" s="517"/>
      <c r="AI59" s="201" t="s">
        <v>72</v>
      </c>
      <c r="AJ59" s="437">
        <v>261811.28924104065</v>
      </c>
      <c r="AK59" s="436">
        <v>2015</v>
      </c>
      <c r="AL59" s="538"/>
      <c r="AM59" s="545" t="s">
        <v>199</v>
      </c>
      <c r="AN59" s="546"/>
      <c r="AO59" s="546"/>
      <c r="AP59" s="546"/>
      <c r="AQ59" s="4"/>
      <c r="AR59" s="4"/>
      <c r="AS59" s="4"/>
      <c r="AT59" s="4"/>
      <c r="AU59" s="4"/>
      <c r="AV59" s="4"/>
      <c r="AW59" s="4"/>
      <c r="AX59" s="4"/>
      <c r="AY59" s="4"/>
      <c r="AZ59" s="544"/>
    </row>
    <row r="60" spans="1:52" ht="20" customHeight="1" x14ac:dyDescent="0.2">
      <c r="A60" s="518">
        <v>2045</v>
      </c>
      <c r="B60" s="401">
        <f>'Population Factors '!R35</f>
        <v>25000</v>
      </c>
      <c r="C60" s="401">
        <f t="shared" si="30"/>
        <v>3826.6913340108049</v>
      </c>
      <c r="D60" s="401">
        <f t="shared" si="21"/>
        <v>28826.691334010804</v>
      </c>
      <c r="E60" s="519">
        <f t="shared" si="22"/>
        <v>8800</v>
      </c>
      <c r="F60" s="520">
        <f t="shared" si="23"/>
        <v>0.35199999999999998</v>
      </c>
      <c r="G60" s="512">
        <f>'Population Factors '!C35</f>
        <v>16200</v>
      </c>
      <c r="H60" s="520">
        <f t="shared" si="24"/>
        <v>0.64800000000000002</v>
      </c>
      <c r="I60" s="519">
        <f t="shared" si="39"/>
        <v>3406.6913340108049</v>
      </c>
      <c r="J60" s="521">
        <f t="shared" si="26"/>
        <v>0.89024460994093491</v>
      </c>
      <c r="K60" s="512">
        <f t="shared" si="31"/>
        <v>6764.2568064753495</v>
      </c>
      <c r="L60" s="522">
        <f t="shared" si="36"/>
        <v>13528.513612950699</v>
      </c>
      <c r="M60" s="522">
        <f t="shared" si="32"/>
        <v>3517413.5393671817</v>
      </c>
      <c r="N60" s="523">
        <f t="shared" si="6"/>
        <v>234874.63247215349</v>
      </c>
      <c r="O60" s="523">
        <f t="shared" si="7"/>
        <v>61067404.442759909</v>
      </c>
      <c r="P60" s="581">
        <f>O59*'Energy Constants'!B60*'Conversion Factors'!$B$15</f>
        <v>12561.192686238441</v>
      </c>
      <c r="Q60" s="512">
        <f t="shared" si="37"/>
        <v>2615.0414982342586</v>
      </c>
      <c r="R60" s="681">
        <f t="shared" si="33"/>
        <v>4934.2251275513636</v>
      </c>
      <c r="S60" s="524">
        <f t="shared" si="38"/>
        <v>959608.10280618921</v>
      </c>
      <c r="T60" s="525">
        <f t="shared" si="11"/>
        <v>85665.310064741003</v>
      </c>
      <c r="U60" s="525">
        <f t="shared" si="34"/>
        <v>16660189.501390832</v>
      </c>
      <c r="V60" s="581">
        <f>U59*'Energy Constants'!B60*'Conversion Factors'!$B$15</f>
        <v>3388.9951541717032</v>
      </c>
      <c r="W60" s="526">
        <f t="shared" si="13"/>
        <v>9379.2983047096077</v>
      </c>
      <c r="X60" s="526">
        <f t="shared" si="27"/>
        <v>18462.738740502064</v>
      </c>
      <c r="Y60" s="526">
        <f t="shared" si="27"/>
        <v>4477021.6421733713</v>
      </c>
      <c r="Z60" s="526">
        <f t="shared" si="28"/>
        <v>77727593.944150746</v>
      </c>
      <c r="AA60" s="584">
        <f t="shared" si="35"/>
        <v>7736086.8607596382</v>
      </c>
      <c r="AB60" s="402">
        <f t="shared" si="29"/>
        <v>85463680.804910392</v>
      </c>
      <c r="AC60" s="408">
        <f>AB60*'Energy Constants'!B60*'Conversion Factors'!$B$15</f>
        <v>17579.357958006894</v>
      </c>
      <c r="AD60" s="777"/>
      <c r="AE60" s="517"/>
      <c r="AI60" s="201" t="s">
        <v>86</v>
      </c>
      <c r="AJ60" s="437">
        <v>169.2</v>
      </c>
      <c r="AK60" s="436">
        <v>2015</v>
      </c>
      <c r="AL60" s="538"/>
      <c r="AM60" s="542" t="s">
        <v>87</v>
      </c>
      <c r="AN60" s="547"/>
      <c r="AO60" s="547"/>
      <c r="AP60" s="547"/>
      <c r="AQ60" s="4"/>
      <c r="AR60" s="4"/>
      <c r="AS60" s="4"/>
      <c r="AT60" s="4"/>
      <c r="AU60" s="4"/>
      <c r="AV60" s="4"/>
      <c r="AW60" s="4"/>
      <c r="AX60" s="4"/>
      <c r="AY60" s="4"/>
      <c r="AZ60" s="544"/>
    </row>
    <row r="61" spans="1:52" ht="20" customHeight="1" x14ac:dyDescent="0.2">
      <c r="A61" s="400">
        <v>2046</v>
      </c>
      <c r="B61" s="401">
        <f>'Population Factors '!R36</f>
        <v>25000</v>
      </c>
      <c r="C61" s="401">
        <f t="shared" si="30"/>
        <v>3864.9582473509131</v>
      </c>
      <c r="D61" s="401">
        <f t="shared" si="21"/>
        <v>28864.958247350914</v>
      </c>
      <c r="E61" s="519">
        <f t="shared" si="22"/>
        <v>8800</v>
      </c>
      <c r="F61" s="520">
        <f t="shared" si="23"/>
        <v>0.35199999999999998</v>
      </c>
      <c r="G61" s="512">
        <f>'Population Factors '!C36</f>
        <v>16200</v>
      </c>
      <c r="H61" s="520">
        <f t="shared" si="24"/>
        <v>0.64800000000000002</v>
      </c>
      <c r="I61" s="519">
        <f t="shared" si="39"/>
        <v>3444.9582473509131</v>
      </c>
      <c r="J61" s="521">
        <f t="shared" si="26"/>
        <v>0.89133129697122271</v>
      </c>
      <c r="K61" s="512">
        <f t="shared" si="31"/>
        <v>6764.2568064753495</v>
      </c>
      <c r="L61" s="522">
        <f t="shared" si="36"/>
        <v>13528.513612950699</v>
      </c>
      <c r="M61" s="522">
        <f t="shared" si="32"/>
        <v>3517413.5393671817</v>
      </c>
      <c r="N61" s="523">
        <f t="shared" si="6"/>
        <v>234874.63247215349</v>
      </c>
      <c r="O61" s="523">
        <f t="shared" si="7"/>
        <v>61067404.442759909</v>
      </c>
      <c r="P61" s="581">
        <f>O60*'Energy Constants'!B61*'Conversion Factors'!$B$15</f>
        <v>12255.855664024642</v>
      </c>
      <c r="Q61" s="512">
        <f t="shared" si="37"/>
        <v>2644.057239041219</v>
      </c>
      <c r="R61" s="681">
        <f t="shared" si="33"/>
        <v>4989.3473386016167</v>
      </c>
      <c r="S61" s="524">
        <f t="shared" si="38"/>
        <v>970328.27041124227</v>
      </c>
      <c r="T61" s="525">
        <f t="shared" si="11"/>
        <v>86622.31165648179</v>
      </c>
      <c r="U61" s="525">
        <f t="shared" si="34"/>
        <v>16846307.170952577</v>
      </c>
      <c r="V61" s="581">
        <f>U60*'Energy Constants'!B61*'Conversion Factors'!$B$15</f>
        <v>3343.598434017817</v>
      </c>
      <c r="W61" s="526">
        <f t="shared" si="13"/>
        <v>9408.3140455165685</v>
      </c>
      <c r="X61" s="526">
        <f t="shared" si="27"/>
        <v>18517.860951552317</v>
      </c>
      <c r="Y61" s="526">
        <f t="shared" si="27"/>
        <v>4487741.809778424</v>
      </c>
      <c r="Z61" s="526">
        <f t="shared" si="28"/>
        <v>77913711.61371249</v>
      </c>
      <c r="AA61" s="584">
        <f t="shared" si="35"/>
        <v>7754331.9023792585</v>
      </c>
      <c r="AB61" s="402">
        <f t="shared" si="29"/>
        <v>85668043.516091749</v>
      </c>
      <c r="AC61" s="408">
        <f>AB61*'Energy Constants'!B61*'Conversion Factors'!$B$15</f>
        <v>17193.053903850367</v>
      </c>
      <c r="AD61" s="777"/>
      <c r="AE61" s="517"/>
      <c r="AI61" s="434" t="s">
        <v>82</v>
      </c>
      <c r="AJ61" s="437">
        <v>5</v>
      </c>
      <c r="AK61" s="436">
        <v>2015</v>
      </c>
      <c r="AL61" s="538"/>
      <c r="AM61" s="539" t="s">
        <v>315</v>
      </c>
      <c r="AN61" s="548"/>
      <c r="AO61" s="548"/>
      <c r="AP61" s="548"/>
      <c r="AQ61" s="4"/>
      <c r="AR61" s="4"/>
      <c r="AS61" s="4"/>
      <c r="AT61" s="4"/>
      <c r="AU61" s="4"/>
      <c r="AV61" s="4"/>
      <c r="AW61" s="4"/>
      <c r="AX61" s="4"/>
      <c r="AY61" s="4"/>
      <c r="AZ61" s="544"/>
    </row>
    <row r="62" spans="1:52" ht="20" customHeight="1" x14ac:dyDescent="0.2">
      <c r="A62" s="518">
        <v>2047</v>
      </c>
      <c r="B62" s="401">
        <f>'Population Factors '!R37</f>
        <v>25000</v>
      </c>
      <c r="C62" s="401">
        <f t="shared" si="30"/>
        <v>3903.6078298244224</v>
      </c>
      <c r="D62" s="401">
        <f t="shared" si="21"/>
        <v>28903.607829824421</v>
      </c>
      <c r="E62" s="519">
        <f t="shared" si="22"/>
        <v>8800</v>
      </c>
      <c r="F62" s="520">
        <f t="shared" si="23"/>
        <v>0.35199999999999998</v>
      </c>
      <c r="G62" s="512">
        <f>'Population Factors '!C37</f>
        <v>16200</v>
      </c>
      <c r="H62" s="520">
        <f t="shared" si="24"/>
        <v>0.64800000000000002</v>
      </c>
      <c r="I62" s="519">
        <f t="shared" si="39"/>
        <v>3483.6078298244224</v>
      </c>
      <c r="J62" s="521">
        <f t="shared" si="26"/>
        <v>0.89240722472398282</v>
      </c>
      <c r="K62" s="512">
        <f t="shared" si="31"/>
        <v>6764.2568064753495</v>
      </c>
      <c r="L62" s="522">
        <f t="shared" si="36"/>
        <v>13528.513612950699</v>
      </c>
      <c r="M62" s="522">
        <f t="shared" si="32"/>
        <v>3517413.5393671817</v>
      </c>
      <c r="N62" s="523">
        <f t="shared" si="6"/>
        <v>234874.63247215349</v>
      </c>
      <c r="O62" s="523">
        <f t="shared" si="7"/>
        <v>61067404.442759909</v>
      </c>
      <c r="P62" s="581">
        <f>O61*'Energy Constants'!B62*'Conversion Factors'!$B$15</f>
        <v>11950.518641810842</v>
      </c>
      <c r="Q62" s="512">
        <f t="shared" si="37"/>
        <v>2673.3631372562495</v>
      </c>
      <c r="R62" s="681">
        <f t="shared" si="33"/>
        <v>5045.0207717623716</v>
      </c>
      <c r="S62" s="524">
        <f t="shared" si="38"/>
        <v>981155.63969234598</v>
      </c>
      <c r="T62" s="525">
        <f t="shared" si="11"/>
        <v>87588.883264139964</v>
      </c>
      <c r="U62" s="525">
        <f t="shared" si="34"/>
        <v>17034286.01720994</v>
      </c>
      <c r="V62" s="581">
        <f>U61*'Energy Constants'!B62*'Conversion Factors'!$B$15</f>
        <v>3296.7195794418444</v>
      </c>
      <c r="W62" s="526">
        <f t="shared" si="13"/>
        <v>9437.6199437315991</v>
      </c>
      <c r="X62" s="526">
        <f t="shared" si="27"/>
        <v>18573.534384713072</v>
      </c>
      <c r="Y62" s="526">
        <f t="shared" si="27"/>
        <v>4498569.1790595278</v>
      </c>
      <c r="Z62" s="526">
        <f t="shared" si="28"/>
        <v>78101690.459969848</v>
      </c>
      <c r="AA62" s="584">
        <f t="shared" si="35"/>
        <v>7772759.394415075</v>
      </c>
      <c r="AB62" s="402">
        <f t="shared" si="29"/>
        <v>85874449.854384929</v>
      </c>
      <c r="AC62" s="408">
        <f>AB62*'Energy Constants'!B62*'Conversion Factors'!$B$15</f>
        <v>16805.106147945149</v>
      </c>
      <c r="AD62" s="777"/>
      <c r="AE62" s="517"/>
      <c r="AI62" s="434" t="s">
        <v>187</v>
      </c>
      <c r="AJ62" s="437">
        <v>305.91134951293998</v>
      </c>
      <c r="AK62" s="436">
        <v>2014</v>
      </c>
      <c r="AL62" s="538"/>
      <c r="AM62" s="549" t="s">
        <v>204</v>
      </c>
      <c r="AN62" s="548"/>
      <c r="AO62" s="548"/>
      <c r="AP62" s="548"/>
      <c r="AQ62" s="4"/>
      <c r="AR62" s="4"/>
      <c r="AS62" s="4"/>
      <c r="AT62" s="4"/>
      <c r="AU62" s="4"/>
      <c r="AV62" s="4"/>
      <c r="AW62" s="4"/>
      <c r="AX62" s="4"/>
      <c r="AY62" s="4"/>
      <c r="AZ62" s="544"/>
    </row>
    <row r="63" spans="1:52" ht="20" customHeight="1" x14ac:dyDescent="0.2">
      <c r="A63" s="400">
        <v>2048</v>
      </c>
      <c r="B63" s="401">
        <f>'Population Factors '!R38</f>
        <v>25000</v>
      </c>
      <c r="C63" s="401">
        <f t="shared" si="30"/>
        <v>3942.6439081226667</v>
      </c>
      <c r="D63" s="401">
        <f t="shared" si="21"/>
        <v>28942.643908122667</v>
      </c>
      <c r="E63" s="519">
        <f t="shared" si="22"/>
        <v>8800</v>
      </c>
      <c r="F63" s="520">
        <f t="shared" si="23"/>
        <v>0.35199999999999998</v>
      </c>
      <c r="G63" s="512">
        <f>'Population Factors '!C38</f>
        <v>16200</v>
      </c>
      <c r="H63" s="520">
        <f t="shared" si="24"/>
        <v>0.64800000000000002</v>
      </c>
      <c r="I63" s="519">
        <f t="shared" si="39"/>
        <v>3522.6439081226667</v>
      </c>
      <c r="J63" s="521">
        <f t="shared" si="26"/>
        <v>0.89347249972671572</v>
      </c>
      <c r="K63" s="512">
        <f t="shared" si="31"/>
        <v>6764.2568064753495</v>
      </c>
      <c r="L63" s="522">
        <f t="shared" si="36"/>
        <v>13528.513612950699</v>
      </c>
      <c r="M63" s="522">
        <f t="shared" si="32"/>
        <v>3517413.5393671817</v>
      </c>
      <c r="N63" s="523">
        <f t="shared" si="6"/>
        <v>234874.63247215349</v>
      </c>
      <c r="O63" s="523">
        <f t="shared" si="7"/>
        <v>61067404.442759909</v>
      </c>
      <c r="P63" s="581">
        <f>O62*'Energy Constants'!B63*'Conversion Factors'!$B$15</f>
        <v>11645.181619597044</v>
      </c>
      <c r="Q63" s="512">
        <f t="shared" si="37"/>
        <v>2702.9620944534299</v>
      </c>
      <c r="R63" s="681">
        <f t="shared" si="33"/>
        <v>5101.2509392547336</v>
      </c>
      <c r="S63" s="524">
        <f t="shared" si="38"/>
        <v>992091.28266626049</v>
      </c>
      <c r="T63" s="525">
        <f t="shared" si="11"/>
        <v>88565.120587874713</v>
      </c>
      <c r="U63" s="525">
        <f t="shared" si="34"/>
        <v>17224144.651929874</v>
      </c>
      <c r="V63" s="581">
        <f>U62*'Energy Constants'!B63*'Conversion Factors'!$B$15</f>
        <v>3248.3344632160856</v>
      </c>
      <c r="W63" s="526">
        <f t="shared" si="13"/>
        <v>9467.2189009287795</v>
      </c>
      <c r="X63" s="526">
        <f t="shared" si="27"/>
        <v>18629.764552205434</v>
      </c>
      <c r="Y63" s="526">
        <f t="shared" si="27"/>
        <v>4509504.8220334426</v>
      </c>
      <c r="Z63" s="526">
        <f t="shared" si="28"/>
        <v>78291549.094689786</v>
      </c>
      <c r="AA63" s="584">
        <f t="shared" si="35"/>
        <v>7791371.1613712497</v>
      </c>
      <c r="AB63" s="402">
        <f t="shared" si="29"/>
        <v>86082920.256061032</v>
      </c>
      <c r="AC63" s="408">
        <f>AB63*'Energy Constants'!B63*'Conversion Factors'!$B$15</f>
        <v>16415.487932956836</v>
      </c>
      <c r="AD63" s="777"/>
      <c r="AE63" s="517"/>
      <c r="AI63" s="434" t="s">
        <v>188</v>
      </c>
      <c r="AJ63" s="437">
        <v>2497.0475789609823</v>
      </c>
      <c r="AK63" s="436">
        <v>2014</v>
      </c>
      <c r="AL63" s="538"/>
      <c r="AM63" s="539" t="s">
        <v>205</v>
      </c>
      <c r="AN63" s="548"/>
      <c r="AO63" s="548"/>
      <c r="AP63" s="548"/>
      <c r="AQ63" s="4"/>
      <c r="AR63" s="4"/>
      <c r="AS63" s="4"/>
      <c r="AT63" s="4"/>
      <c r="AU63" s="4"/>
      <c r="AV63" s="4"/>
      <c r="AW63" s="4"/>
      <c r="AX63" s="4"/>
      <c r="AY63" s="4"/>
      <c r="AZ63" s="544"/>
    </row>
    <row r="64" spans="1:52" ht="20" customHeight="1" x14ac:dyDescent="0.2">
      <c r="A64" s="518">
        <v>2049</v>
      </c>
      <c r="B64" s="401">
        <f>'Population Factors '!R39</f>
        <v>25000</v>
      </c>
      <c r="C64" s="401">
        <f t="shared" si="30"/>
        <v>3982.0703472038936</v>
      </c>
      <c r="D64" s="401">
        <f t="shared" si="21"/>
        <v>28982.070347203895</v>
      </c>
      <c r="E64" s="519">
        <f t="shared" si="22"/>
        <v>8800</v>
      </c>
      <c r="F64" s="520">
        <f t="shared" si="23"/>
        <v>0.35199999999999998</v>
      </c>
      <c r="G64" s="512">
        <f>'Population Factors '!C39</f>
        <v>16200</v>
      </c>
      <c r="H64" s="520">
        <f t="shared" si="24"/>
        <v>0.64800000000000002</v>
      </c>
      <c r="I64" s="519">
        <f t="shared" si="39"/>
        <v>3562.0703472038936</v>
      </c>
      <c r="J64" s="521">
        <f t="shared" si="26"/>
        <v>0.89452722745219382</v>
      </c>
      <c r="K64" s="512">
        <f t="shared" si="31"/>
        <v>6764.2568064753495</v>
      </c>
      <c r="L64" s="522">
        <f t="shared" si="36"/>
        <v>13528.513612950699</v>
      </c>
      <c r="M64" s="522">
        <f t="shared" si="32"/>
        <v>3517413.5393671817</v>
      </c>
      <c r="N64" s="523">
        <f t="shared" si="6"/>
        <v>234874.63247215349</v>
      </c>
      <c r="O64" s="523">
        <f t="shared" si="7"/>
        <v>61067404.442759909</v>
      </c>
      <c r="P64" s="581">
        <f>O63*'Energy Constants'!B64*'Conversion Factors'!$B$15</f>
        <v>11339.844597383242</v>
      </c>
      <c r="Q64" s="512">
        <f t="shared" si="37"/>
        <v>2732.8570412225818</v>
      </c>
      <c r="R64" s="681">
        <f t="shared" si="33"/>
        <v>5158.0434084220196</v>
      </c>
      <c r="S64" s="524">
        <f t="shared" si="38"/>
        <v>1003136.2820699145</v>
      </c>
      <c r="T64" s="525">
        <f t="shared" si="11"/>
        <v>89551.120284846824</v>
      </c>
      <c r="U64" s="525">
        <f t="shared" si="34"/>
        <v>17415901.872997012</v>
      </c>
      <c r="V64" s="581">
        <f>U63*'Energy Constants'!B64*'Conversion Factors'!$B$15</f>
        <v>3198.4186237817298</v>
      </c>
      <c r="W64" s="526">
        <f t="shared" si="13"/>
        <v>9497.1138476979322</v>
      </c>
      <c r="X64" s="526">
        <f t="shared" si="27"/>
        <v>18686.557021372719</v>
      </c>
      <c r="Y64" s="526">
        <f t="shared" si="27"/>
        <v>4520549.8214370962</v>
      </c>
      <c r="Z64" s="526">
        <f t="shared" si="28"/>
        <v>78483306.315756917</v>
      </c>
      <c r="AA64" s="584">
        <f t="shared" si="35"/>
        <v>7810169.0459969854</v>
      </c>
      <c r="AB64" s="402">
        <f t="shared" si="29"/>
        <v>86293475.361753896</v>
      </c>
      <c r="AC64" s="408">
        <f>AB64*'Energy Constants'!B64*'Conversion Factors'!$B$15</f>
        <v>16024.172130774512</v>
      </c>
      <c r="AD64" s="777"/>
      <c r="AE64" s="517"/>
      <c r="AI64" s="434" t="s">
        <v>318</v>
      </c>
      <c r="AJ64" s="437">
        <v>8.6999999999999994E-2</v>
      </c>
      <c r="AK64" s="436">
        <v>2015</v>
      </c>
      <c r="AL64" s="538"/>
      <c r="AM64" s="539" t="s">
        <v>317</v>
      </c>
      <c r="AN64" s="548"/>
      <c r="AO64" s="548"/>
      <c r="AP64" s="548"/>
      <c r="AQ64" s="4"/>
      <c r="AR64" s="4"/>
      <c r="AS64" s="4"/>
      <c r="AT64" s="4"/>
      <c r="AU64" s="4"/>
      <c r="AV64" s="4"/>
      <c r="AW64" s="4"/>
      <c r="AX64" s="4"/>
      <c r="AY64" s="4"/>
      <c r="AZ64" s="544"/>
    </row>
    <row r="65" spans="1:52" ht="25" customHeight="1" x14ac:dyDescent="0.2">
      <c r="A65" s="400">
        <v>2050</v>
      </c>
      <c r="B65" s="401">
        <f>'Population Factors '!R40</f>
        <v>25001</v>
      </c>
      <c r="C65" s="401">
        <f t="shared" si="30"/>
        <v>4021.8910506759325</v>
      </c>
      <c r="D65" s="401">
        <f t="shared" si="21"/>
        <v>29022.891050675931</v>
      </c>
      <c r="E65" s="519">
        <f t="shared" si="22"/>
        <v>8801</v>
      </c>
      <c r="F65" s="520">
        <f t="shared" si="23"/>
        <v>0.35202591896324148</v>
      </c>
      <c r="G65" s="512">
        <f>'Population Factors '!C40</f>
        <v>16200</v>
      </c>
      <c r="H65" s="520">
        <f t="shared" si="24"/>
        <v>0.64797408103675858</v>
      </c>
      <c r="I65" s="519">
        <f t="shared" si="39"/>
        <v>3601.8910506759325</v>
      </c>
      <c r="J65" s="521">
        <f t="shared" si="26"/>
        <v>0.89557151232890475</v>
      </c>
      <c r="K65" s="512">
        <f t="shared" si="31"/>
        <v>6764.5273767476083</v>
      </c>
      <c r="L65" s="522">
        <f t="shared" si="36"/>
        <v>13529.054753495217</v>
      </c>
      <c r="M65" s="522">
        <f t="shared" si="32"/>
        <v>3517554.2359087565</v>
      </c>
      <c r="N65" s="523">
        <f t="shared" si="6"/>
        <v>234884.02745745238</v>
      </c>
      <c r="O65" s="523">
        <f t="shared" si="7"/>
        <v>61069847.138937622</v>
      </c>
      <c r="P65" s="581">
        <f>O64*'Energy Constants'!B65*'Conversion Factors'!$B$15</f>
        <v>11034.507575169444</v>
      </c>
      <c r="Q65" s="512">
        <f t="shared" si="37"/>
        <v>2763.0509374594258</v>
      </c>
      <c r="R65" s="681">
        <f t="shared" si="33"/>
        <v>5215.4038022809782</v>
      </c>
      <c r="S65" s="524">
        <f t="shared" si="38"/>
        <v>1014291.7314676046</v>
      </c>
      <c r="T65" s="525">
        <f t="shared" si="11"/>
        <v>90546.979978788644</v>
      </c>
      <c r="U65" s="525">
        <f t="shared" si="34"/>
        <v>17609576.666274816</v>
      </c>
      <c r="V65" s="732">
        <f>U64*'Energy Constants'!B65*'Conversion Factors'!$B$15</f>
        <v>3146.9472609749573</v>
      </c>
      <c r="W65" s="526">
        <f t="shared" si="13"/>
        <v>9527.5783142070341</v>
      </c>
      <c r="X65" s="526">
        <f t="shared" ref="X65:Y65" si="40">R65+L65</f>
        <v>18744.458555776197</v>
      </c>
      <c r="Y65" s="526">
        <f t="shared" si="40"/>
        <v>4531845.9673763607</v>
      </c>
      <c r="Z65" s="526">
        <f t="shared" si="28"/>
        <v>78679423.805212438</v>
      </c>
      <c r="AA65" s="584">
        <f t="shared" si="35"/>
        <v>7829154.9094689786</v>
      </c>
      <c r="AB65" s="402">
        <f t="shared" si="29"/>
        <v>86508578.714681417</v>
      </c>
      <c r="AC65" s="408">
        <f>AB65*'Energy Constants'!B65*'Conversion Factors'!$B$15</f>
        <v>15631.572618073964</v>
      </c>
      <c r="AD65" s="777"/>
      <c r="AE65" s="517"/>
      <c r="AI65" s="434" t="s">
        <v>320</v>
      </c>
      <c r="AJ65" s="437">
        <v>1192.693647717138</v>
      </c>
      <c r="AK65" s="436">
        <v>2015</v>
      </c>
      <c r="AL65" s="538"/>
      <c r="AM65" s="550" t="s">
        <v>319</v>
      </c>
      <c r="AN65" s="551"/>
      <c r="AO65" s="551"/>
      <c r="AP65" s="551"/>
      <c r="AQ65" s="552"/>
      <c r="AR65" s="552"/>
      <c r="AS65" s="552"/>
      <c r="AT65" s="552"/>
      <c r="AU65" s="552"/>
      <c r="AV65" s="552"/>
      <c r="AW65" s="552"/>
      <c r="AX65" s="552"/>
      <c r="AY65" s="552"/>
      <c r="AZ65" s="553"/>
    </row>
    <row r="66" spans="1:52" x14ac:dyDescent="0.2">
      <c r="A66" s="554"/>
      <c r="B66" s="425"/>
      <c r="C66" s="425"/>
      <c r="D66" s="425"/>
      <c r="E66" s="555"/>
      <c r="F66" s="556"/>
      <c r="G66" s="557"/>
      <c r="H66" s="556"/>
      <c r="I66" s="555"/>
      <c r="J66" s="558"/>
      <c r="K66" s="559"/>
      <c r="L66" s="559"/>
      <c r="M66" s="559"/>
      <c r="N66" s="560"/>
      <c r="O66" s="560"/>
      <c r="P66" s="561"/>
      <c r="Q66" s="559"/>
      <c r="R66" s="559"/>
      <c r="S66" s="559"/>
      <c r="T66" s="560"/>
      <c r="U66" s="560"/>
      <c r="V66" s="733"/>
      <c r="W66" s="560"/>
      <c r="X66" s="560"/>
      <c r="Y66" s="560"/>
      <c r="Z66" s="561"/>
    </row>
  </sheetData>
  <mergeCells count="11">
    <mergeCell ref="AD30:AD65"/>
    <mergeCell ref="AM52:AZ52"/>
    <mergeCell ref="AM53:AZ53"/>
    <mergeCell ref="AM54:AZ54"/>
    <mergeCell ref="AM55:AZ55"/>
    <mergeCell ref="AD5:AD28"/>
    <mergeCell ref="C1:E1"/>
    <mergeCell ref="C2:E2"/>
    <mergeCell ref="B3:D3"/>
    <mergeCell ref="E3:J3"/>
    <mergeCell ref="K3:AA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rgb="FFFFFF00"/>
  </sheetPr>
  <dimension ref="A1:U90"/>
  <sheetViews>
    <sheetView workbookViewId="0">
      <selection sqref="A1:G1"/>
    </sheetView>
  </sheetViews>
  <sheetFormatPr baseColWidth="10" defaultColWidth="11" defaultRowHeight="16" x14ac:dyDescent="0.2"/>
  <cols>
    <col min="1" max="1" width="35.83203125" bestFit="1" customWidth="1"/>
    <col min="2" max="2" width="22.6640625" customWidth="1"/>
    <col min="3" max="4" width="12.6640625" customWidth="1"/>
    <col min="5" max="5" width="12.1640625" customWidth="1"/>
    <col min="6" max="6" width="13.33203125" customWidth="1"/>
    <col min="7" max="7" width="15.5" customWidth="1"/>
    <col min="8" max="8" width="13.33203125" customWidth="1"/>
    <col min="10" max="10" width="18.1640625" customWidth="1"/>
    <col min="11" max="11" width="17.33203125" customWidth="1"/>
  </cols>
  <sheetData>
    <row r="1" spans="1:21" ht="83" customHeight="1" x14ac:dyDescent="0.2">
      <c r="A1" s="791" t="s">
        <v>41</v>
      </c>
      <c r="B1" s="792"/>
      <c r="C1" s="792"/>
      <c r="D1" s="792"/>
      <c r="E1" s="792"/>
      <c r="F1" s="792"/>
      <c r="G1" s="793"/>
      <c r="I1" s="794" t="s">
        <v>42</v>
      </c>
      <c r="J1" s="795"/>
      <c r="K1" s="795"/>
      <c r="L1" s="795"/>
      <c r="M1" s="795"/>
      <c r="N1" s="795"/>
      <c r="O1" s="795"/>
      <c r="P1" s="795"/>
      <c r="Q1" s="795"/>
      <c r="R1" s="795"/>
      <c r="S1" s="795"/>
      <c r="T1" s="795"/>
      <c r="U1" s="796"/>
    </row>
    <row r="2" spans="1:21" s="20" customFormat="1" ht="17" customHeight="1" thickBot="1" x14ac:dyDescent="0.25">
      <c r="A2" s="21"/>
      <c r="B2" s="22"/>
      <c r="C2" s="22"/>
      <c r="D2" s="22"/>
      <c r="E2" s="22"/>
      <c r="F2" s="22"/>
      <c r="G2" s="23"/>
      <c r="I2" s="50"/>
      <c r="J2" s="50"/>
      <c r="K2" s="50"/>
      <c r="L2" s="50"/>
      <c r="M2" s="50"/>
      <c r="N2" s="50"/>
      <c r="O2" s="50"/>
      <c r="P2" s="50"/>
      <c r="Q2" s="50"/>
      <c r="R2" s="50"/>
      <c r="S2" s="50"/>
      <c r="T2" s="50"/>
      <c r="U2" s="50"/>
    </row>
    <row r="3" spans="1:21" s="27" customFormat="1" ht="17" customHeight="1" thickBot="1" x14ac:dyDescent="0.25">
      <c r="A3" s="278" t="s">
        <v>43</v>
      </c>
      <c r="B3" s="279" t="s">
        <v>16</v>
      </c>
      <c r="C3" s="279" t="s">
        <v>17</v>
      </c>
      <c r="D3" s="28" t="s">
        <v>3</v>
      </c>
      <c r="E3" s="29"/>
      <c r="F3" s="28"/>
      <c r="G3" s="28"/>
      <c r="H3" s="40"/>
      <c r="I3" s="51"/>
      <c r="J3" s="51"/>
      <c r="K3" s="51"/>
      <c r="L3" s="51"/>
      <c r="M3" s="51"/>
      <c r="N3" s="51"/>
      <c r="O3" s="51"/>
      <c r="P3" s="51"/>
      <c r="Q3" s="51"/>
      <c r="R3" s="51"/>
    </row>
    <row r="4" spans="1:21" s="20" customFormat="1" ht="17" customHeight="1" x14ac:dyDescent="0.2">
      <c r="A4" s="288" t="s">
        <v>21</v>
      </c>
      <c r="B4" s="285">
        <f>'Conversion Factors'!B3</f>
        <v>2204.62</v>
      </c>
      <c r="C4" s="286">
        <v>2015</v>
      </c>
      <c r="D4" s="797"/>
      <c r="E4" s="797"/>
      <c r="F4" s="797"/>
      <c r="G4" s="797"/>
      <c r="H4" s="797"/>
      <c r="I4" s="50"/>
      <c r="J4" s="50"/>
      <c r="K4" s="50"/>
      <c r="L4" s="50"/>
      <c r="M4" s="50"/>
      <c r="N4" s="50"/>
      <c r="O4" s="50"/>
      <c r="P4" s="50"/>
      <c r="Q4" s="50"/>
      <c r="R4" s="50"/>
    </row>
    <row r="5" spans="1:21" s="20" customFormat="1" ht="17" customHeight="1" x14ac:dyDescent="0.2">
      <c r="A5" s="313" t="s">
        <v>348</v>
      </c>
      <c r="B5" s="264">
        <v>0.19600000000000001</v>
      </c>
      <c r="C5" s="286">
        <v>2015</v>
      </c>
      <c r="D5" s="790"/>
      <c r="E5" s="790"/>
      <c r="F5" s="790"/>
      <c r="G5" s="790"/>
      <c r="H5" s="790"/>
      <c r="I5" s="50"/>
      <c r="J5" s="50"/>
      <c r="K5" s="50"/>
      <c r="L5" s="50"/>
      <c r="M5" s="50"/>
      <c r="N5" s="50"/>
      <c r="O5" s="50"/>
      <c r="P5" s="50"/>
      <c r="Q5" s="50"/>
      <c r="R5" s="50"/>
    </row>
    <row r="6" spans="1:21" s="20" customFormat="1" ht="17" customHeight="1" x14ac:dyDescent="0.2">
      <c r="A6" s="220" t="s">
        <v>490</v>
      </c>
      <c r="B6" s="314">
        <v>0.43099999999999999</v>
      </c>
      <c r="C6" s="286">
        <v>2015</v>
      </c>
      <c r="D6" s="51"/>
      <c r="E6" s="51"/>
      <c r="F6" s="51"/>
      <c r="G6" s="51"/>
      <c r="H6" s="51"/>
      <c r="I6" s="50"/>
      <c r="J6" s="50"/>
      <c r="K6" s="50"/>
      <c r="L6" s="50"/>
      <c r="M6" s="50"/>
      <c r="N6" s="50"/>
      <c r="O6" s="50"/>
      <c r="P6" s="50"/>
      <c r="Q6" s="50"/>
      <c r="R6" s="50"/>
    </row>
    <row r="7" spans="1:21" s="20" customFormat="1" ht="17" customHeight="1" thickBot="1" x14ac:dyDescent="0.25">
      <c r="A7" s="26"/>
      <c r="B7" s="128"/>
      <c r="C7" s="280"/>
      <c r="D7" s="280"/>
      <c r="E7" s="280"/>
      <c r="F7" s="280"/>
      <c r="G7" s="280"/>
      <c r="H7" s="280"/>
      <c r="I7" s="281"/>
      <c r="J7" s="281"/>
      <c r="K7" s="281"/>
      <c r="L7" s="281"/>
      <c r="M7" s="281"/>
      <c r="N7" s="281"/>
      <c r="O7" s="281"/>
      <c r="P7" s="281"/>
      <c r="Q7" s="281"/>
      <c r="R7" s="281"/>
    </row>
    <row r="8" spans="1:21" s="20" customFormat="1" ht="22" thickBot="1" x14ac:dyDescent="0.3">
      <c r="A8" s="34" t="s">
        <v>44</v>
      </c>
      <c r="B8" s="203">
        <f>G14</f>
        <v>8443.6833320000005</v>
      </c>
      <c r="C8" s="36"/>
      <c r="D8" s="37"/>
      <c r="E8" s="51"/>
      <c r="F8" s="51"/>
      <c r="G8" s="51"/>
      <c r="H8" s="51"/>
      <c r="I8" s="50"/>
      <c r="J8" s="50"/>
      <c r="K8" s="50"/>
      <c r="L8" s="50"/>
      <c r="M8" s="50"/>
      <c r="N8" s="50"/>
      <c r="O8" s="50"/>
      <c r="P8" s="50"/>
      <c r="Q8" s="50"/>
      <c r="R8" s="50"/>
    </row>
    <row r="9" spans="1:21" s="20" customFormat="1" ht="17" customHeight="1" x14ac:dyDescent="0.2">
      <c r="A9" s="199"/>
      <c r="B9" s="192"/>
      <c r="C9" s="192"/>
      <c r="D9" s="192"/>
      <c r="E9" s="192"/>
      <c r="F9" s="192"/>
      <c r="G9" s="200"/>
      <c r="I9" s="50"/>
      <c r="J9" s="50"/>
      <c r="K9" s="50"/>
      <c r="L9" s="50"/>
      <c r="M9" s="50"/>
      <c r="N9" s="50"/>
      <c r="O9" s="50"/>
      <c r="P9" s="50"/>
      <c r="Q9" s="50"/>
      <c r="R9" s="50"/>
      <c r="S9" s="50"/>
      <c r="T9" s="50"/>
      <c r="U9" s="50"/>
    </row>
    <row r="10" spans="1:21" x14ac:dyDescent="0.2">
      <c r="A10" s="202" t="s">
        <v>329</v>
      </c>
      <c r="B10" s="202" t="s">
        <v>330</v>
      </c>
      <c r="C10" s="202" t="s">
        <v>331</v>
      </c>
      <c r="D10" s="202" t="s">
        <v>17</v>
      </c>
      <c r="E10" s="202" t="s">
        <v>332</v>
      </c>
      <c r="F10" s="202" t="s">
        <v>333</v>
      </c>
      <c r="G10" s="202" t="s">
        <v>351</v>
      </c>
      <c r="H10" s="202" t="s">
        <v>334</v>
      </c>
      <c r="I10" s="202" t="s">
        <v>335</v>
      </c>
      <c r="J10" s="202" t="s">
        <v>336</v>
      </c>
      <c r="K10" s="202" t="s">
        <v>337</v>
      </c>
    </row>
    <row r="11" spans="1:21" x14ac:dyDescent="0.2">
      <c r="A11" s="201" t="s">
        <v>5</v>
      </c>
      <c r="B11" s="201" t="s">
        <v>488</v>
      </c>
      <c r="C11" s="201" t="s">
        <v>338</v>
      </c>
      <c r="D11" s="364" t="s">
        <v>542</v>
      </c>
      <c r="E11" s="708">
        <v>43080017</v>
      </c>
      <c r="F11" s="267">
        <v>0.43099999999999999</v>
      </c>
      <c r="G11" s="201" t="s">
        <v>339</v>
      </c>
      <c r="H11" s="268">
        <v>19404859.555999998</v>
      </c>
      <c r="I11" s="201" t="s">
        <v>340</v>
      </c>
      <c r="J11" s="201" t="s">
        <v>341</v>
      </c>
      <c r="K11" s="269" t="s">
        <v>342</v>
      </c>
    </row>
    <row r="13" spans="1:21" x14ac:dyDescent="0.2">
      <c r="A13" s="204" t="s">
        <v>344</v>
      </c>
      <c r="B13" s="205" t="s">
        <v>330</v>
      </c>
      <c r="C13" s="205" t="s">
        <v>17</v>
      </c>
      <c r="D13" s="205" t="s">
        <v>491</v>
      </c>
      <c r="E13" s="205" t="s">
        <v>15</v>
      </c>
      <c r="F13" s="205" t="s">
        <v>346</v>
      </c>
      <c r="G13" s="205" t="s">
        <v>347</v>
      </c>
    </row>
    <row r="14" spans="1:21" x14ac:dyDescent="0.2">
      <c r="A14" s="201" t="s">
        <v>5</v>
      </c>
      <c r="B14" s="264" t="s">
        <v>489</v>
      </c>
      <c r="C14" s="264">
        <v>2013</v>
      </c>
      <c r="D14" s="265">
        <f>E11/1000</f>
        <v>43080.017</v>
      </c>
      <c r="E14" s="264">
        <v>0.19600000000000001</v>
      </c>
      <c r="F14" s="264" t="s">
        <v>348</v>
      </c>
      <c r="G14" s="266">
        <f>E14*D14</f>
        <v>8443.6833320000005</v>
      </c>
    </row>
    <row r="15" spans="1:21" x14ac:dyDescent="0.2">
      <c r="B15" s="160"/>
      <c r="C15" s="160"/>
      <c r="D15" s="197"/>
      <c r="E15" s="198"/>
      <c r="F15" s="160"/>
      <c r="G15" s="196"/>
    </row>
    <row r="16" spans="1:21" x14ac:dyDescent="0.2">
      <c r="G16" s="1"/>
    </row>
    <row r="17" spans="7:7" x14ac:dyDescent="0.2">
      <c r="G17" s="1"/>
    </row>
    <row r="18" spans="7:7" x14ac:dyDescent="0.2">
      <c r="G18" s="1"/>
    </row>
    <row r="19" spans="7:7" x14ac:dyDescent="0.2">
      <c r="G19" s="1"/>
    </row>
    <row r="20" spans="7:7" x14ac:dyDescent="0.2">
      <c r="G20" s="1"/>
    </row>
    <row r="21" spans="7:7" x14ac:dyDescent="0.2">
      <c r="G21" s="1"/>
    </row>
    <row r="22" spans="7:7" x14ac:dyDescent="0.2">
      <c r="G22" s="1"/>
    </row>
    <row r="23" spans="7:7" x14ac:dyDescent="0.2">
      <c r="G23" s="1"/>
    </row>
    <row r="24" spans="7:7" x14ac:dyDescent="0.2">
      <c r="G24" s="1"/>
    </row>
    <row r="25" spans="7:7" x14ac:dyDescent="0.2">
      <c r="G25" s="1"/>
    </row>
    <row r="26" spans="7:7" x14ac:dyDescent="0.2">
      <c r="G26" s="1"/>
    </row>
    <row r="27" spans="7:7" x14ac:dyDescent="0.2">
      <c r="G27" s="1"/>
    </row>
    <row r="28" spans="7:7" x14ac:dyDescent="0.2">
      <c r="G28" s="1"/>
    </row>
    <row r="29" spans="7:7" x14ac:dyDescent="0.2">
      <c r="G29" s="1"/>
    </row>
    <row r="30" spans="7:7" x14ac:dyDescent="0.2">
      <c r="G30" s="1"/>
    </row>
    <row r="31" spans="7:7" x14ac:dyDescent="0.2">
      <c r="G31" s="1"/>
    </row>
    <row r="32" spans="7:7" x14ac:dyDescent="0.2">
      <c r="G32" s="1"/>
    </row>
    <row r="33" spans="7:7" x14ac:dyDescent="0.2">
      <c r="G33" s="1"/>
    </row>
    <row r="34" spans="7:7" x14ac:dyDescent="0.2">
      <c r="G34" s="1"/>
    </row>
    <row r="35" spans="7:7" x14ac:dyDescent="0.2">
      <c r="G35" s="1"/>
    </row>
    <row r="36" spans="7:7" x14ac:dyDescent="0.2">
      <c r="G36" s="1"/>
    </row>
    <row r="37" spans="7:7" x14ac:dyDescent="0.2">
      <c r="G37" s="1"/>
    </row>
    <row r="38" spans="7:7" x14ac:dyDescent="0.2">
      <c r="G38" s="1"/>
    </row>
    <row r="39" spans="7:7" x14ac:dyDescent="0.2">
      <c r="G39" s="1"/>
    </row>
    <row r="40" spans="7:7" x14ac:dyDescent="0.2">
      <c r="G40" s="1"/>
    </row>
    <row r="41" spans="7:7" x14ac:dyDescent="0.2">
      <c r="G41" s="1"/>
    </row>
    <row r="42" spans="7:7" x14ac:dyDescent="0.2">
      <c r="G42" s="1"/>
    </row>
    <row r="43" spans="7:7" x14ac:dyDescent="0.2">
      <c r="G43" s="1"/>
    </row>
    <row r="44" spans="7:7" x14ac:dyDescent="0.2">
      <c r="G44" s="1"/>
    </row>
    <row r="45" spans="7:7" x14ac:dyDescent="0.2">
      <c r="G45" s="1"/>
    </row>
    <row r="46" spans="7:7" x14ac:dyDescent="0.2">
      <c r="G46" s="1"/>
    </row>
    <row r="47" spans="7:7" x14ac:dyDescent="0.2">
      <c r="G47" s="1"/>
    </row>
    <row r="48" spans="7:7" x14ac:dyDescent="0.2">
      <c r="G48" s="1"/>
    </row>
    <row r="49" spans="7:7" x14ac:dyDescent="0.2">
      <c r="G49" s="1"/>
    </row>
    <row r="50" spans="7:7" x14ac:dyDescent="0.2">
      <c r="G50" s="1"/>
    </row>
    <row r="51" spans="7:7" x14ac:dyDescent="0.2">
      <c r="G51" s="1"/>
    </row>
    <row r="52" spans="7:7" x14ac:dyDescent="0.2">
      <c r="G52" s="1"/>
    </row>
    <row r="53" spans="7:7" x14ac:dyDescent="0.2">
      <c r="G53" s="1"/>
    </row>
    <row r="54" spans="7:7" x14ac:dyDescent="0.2">
      <c r="G54" s="1"/>
    </row>
    <row r="55" spans="7:7" x14ac:dyDescent="0.2">
      <c r="G55" s="1"/>
    </row>
    <row r="56" spans="7:7" x14ac:dyDescent="0.2">
      <c r="G56" s="1"/>
    </row>
    <row r="57" spans="7:7" x14ac:dyDescent="0.2">
      <c r="G57" s="1"/>
    </row>
    <row r="58" spans="7:7" x14ac:dyDescent="0.2">
      <c r="G58" s="1"/>
    </row>
    <row r="59" spans="7:7" x14ac:dyDescent="0.2">
      <c r="G59" s="1"/>
    </row>
    <row r="60" spans="7:7" x14ac:dyDescent="0.2">
      <c r="G60" s="1"/>
    </row>
    <row r="61" spans="7:7" x14ac:dyDescent="0.2">
      <c r="G61" s="1"/>
    </row>
    <row r="62" spans="7:7" x14ac:dyDescent="0.2">
      <c r="G62" s="1"/>
    </row>
    <row r="63" spans="7:7" x14ac:dyDescent="0.2">
      <c r="G63" s="1"/>
    </row>
    <row r="64" spans="7:7" x14ac:dyDescent="0.2">
      <c r="G64" s="1"/>
    </row>
    <row r="65" spans="7:7" x14ac:dyDescent="0.2">
      <c r="G65" s="1"/>
    </row>
    <row r="66" spans="7:7" x14ac:dyDescent="0.2">
      <c r="G66" s="1"/>
    </row>
    <row r="67" spans="7:7" x14ac:dyDescent="0.2">
      <c r="G67" s="1"/>
    </row>
    <row r="68" spans="7:7" x14ac:dyDescent="0.2">
      <c r="G68" s="1"/>
    </row>
    <row r="69" spans="7:7" x14ac:dyDescent="0.2">
      <c r="G69" s="1"/>
    </row>
    <row r="70" spans="7:7" x14ac:dyDescent="0.2">
      <c r="G70" s="1"/>
    </row>
    <row r="71" spans="7:7" x14ac:dyDescent="0.2">
      <c r="G71" s="1"/>
    </row>
    <row r="72" spans="7:7" x14ac:dyDescent="0.2">
      <c r="G72" s="1"/>
    </row>
    <row r="73" spans="7:7" x14ac:dyDescent="0.2">
      <c r="G73" s="1"/>
    </row>
    <row r="74" spans="7:7" x14ac:dyDescent="0.2">
      <c r="G74" s="1"/>
    </row>
    <row r="75" spans="7:7" x14ac:dyDescent="0.2">
      <c r="G75" s="1"/>
    </row>
    <row r="76" spans="7:7" x14ac:dyDescent="0.2">
      <c r="G76" s="1"/>
    </row>
    <row r="77" spans="7:7" x14ac:dyDescent="0.2">
      <c r="G77" s="1"/>
    </row>
    <row r="78" spans="7:7" x14ac:dyDescent="0.2">
      <c r="G78" s="1"/>
    </row>
    <row r="79" spans="7:7" x14ac:dyDescent="0.2">
      <c r="G79" s="1"/>
    </row>
    <row r="80" spans="7: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sheetData>
  <mergeCells count="4">
    <mergeCell ref="D5:H5"/>
    <mergeCell ref="A1:G1"/>
    <mergeCell ref="I1:U1"/>
    <mergeCell ref="D4:H4"/>
  </mergeCells>
  <pageMargins left="0.75" right="0.75" top="1" bottom="1" header="0.5" footer="0.5"/>
  <pageSetup orientation="portrait" horizontalDpi="4294967292" verticalDpi="429496729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2:R13"/>
  <sheetViews>
    <sheetView workbookViewId="0"/>
  </sheetViews>
  <sheetFormatPr baseColWidth="10" defaultColWidth="8.83203125" defaultRowHeight="15" x14ac:dyDescent="0.2"/>
  <cols>
    <col min="1" max="1" width="32.6640625" style="331" customWidth="1"/>
    <col min="2" max="3" width="15.83203125" style="331" customWidth="1"/>
    <col min="4" max="14" width="13.1640625" style="331" bestFit="1" customWidth="1"/>
    <col min="15" max="15" width="13.83203125" style="331" customWidth="1"/>
    <col min="16" max="16" width="13.1640625" style="331" bestFit="1" customWidth="1"/>
    <col min="17" max="17" width="14.6640625" style="331" customWidth="1"/>
    <col min="18" max="18" width="16.5" style="331" customWidth="1"/>
    <col min="19" max="19" width="13.83203125" style="331" customWidth="1"/>
    <col min="20" max="20" width="14.1640625" style="331" customWidth="1"/>
    <col min="21" max="21" width="12.6640625" style="331" customWidth="1"/>
    <col min="22" max="28" width="13.1640625" style="331" bestFit="1" customWidth="1"/>
    <col min="29" max="29" width="12.6640625" style="331" customWidth="1"/>
    <col min="30" max="30" width="16.1640625" style="331" customWidth="1"/>
    <col min="31" max="40" width="13.1640625" style="331" bestFit="1" customWidth="1"/>
    <col min="41" max="52" width="8.83203125" style="331"/>
    <col min="53" max="53" width="13.5" style="331" customWidth="1"/>
    <col min="54" max="16384" width="8.83203125" style="331"/>
  </cols>
  <sheetData>
    <row r="2" spans="1:18" ht="30" x14ac:dyDescent="0.2">
      <c r="A2" s="643" t="s">
        <v>1</v>
      </c>
      <c r="B2" s="638">
        <v>1996</v>
      </c>
      <c r="C2" s="638">
        <v>1997</v>
      </c>
      <c r="D2" s="638">
        <v>1998</v>
      </c>
      <c r="E2" s="638">
        <v>1999</v>
      </c>
      <c r="F2" s="638">
        <v>2000</v>
      </c>
      <c r="G2" s="638">
        <v>2001</v>
      </c>
      <c r="H2" s="638">
        <v>2002</v>
      </c>
      <c r="I2" s="638">
        <v>2003</v>
      </c>
      <c r="J2" s="638">
        <v>2004</v>
      </c>
      <c r="K2" s="638">
        <v>2005</v>
      </c>
      <c r="L2" s="638">
        <v>2006</v>
      </c>
      <c r="M2" s="638">
        <v>2007</v>
      </c>
      <c r="N2" s="638">
        <v>2008</v>
      </c>
      <c r="O2" s="641" t="s">
        <v>503</v>
      </c>
    </row>
    <row r="3" spans="1:18" x14ac:dyDescent="0.2">
      <c r="A3" s="332" t="s">
        <v>494</v>
      </c>
      <c r="B3" s="335">
        <v>18222.874716512921</v>
      </c>
      <c r="C3" s="335">
        <v>19335.218460911223</v>
      </c>
      <c r="D3" s="335">
        <v>19033.816526079372</v>
      </c>
      <c r="E3" s="335">
        <v>18534.512943471134</v>
      </c>
      <c r="F3" s="335">
        <v>18732.414591247521</v>
      </c>
      <c r="G3" s="335">
        <v>19195.322468517574</v>
      </c>
      <c r="H3" s="335">
        <v>20562.436150283178</v>
      </c>
      <c r="I3" s="335">
        <v>20987.810956423225</v>
      </c>
      <c r="J3" s="335">
        <v>20817.206087650477</v>
      </c>
      <c r="K3" s="335">
        <v>19997.165351749478</v>
      </c>
      <c r="L3" s="335">
        <v>21012.833003843229</v>
      </c>
      <c r="M3" s="335">
        <v>21293.76235442235</v>
      </c>
      <c r="N3" s="335">
        <v>22392</v>
      </c>
      <c r="O3" s="638"/>
    </row>
    <row r="4" spans="1:18" x14ac:dyDescent="0.2">
      <c r="A4" s="332"/>
      <c r="B4" s="637"/>
      <c r="C4" s="341">
        <f>(C3-B3)/B3</f>
        <v>6.104106853077005E-2</v>
      </c>
      <c r="D4" s="341">
        <f t="shared" ref="D4:N4" si="0">(D3-C3)/C3</f>
        <v>-1.5588235294117608E-2</v>
      </c>
      <c r="E4" s="341">
        <f t="shared" si="0"/>
        <v>-2.623244696743357E-2</v>
      </c>
      <c r="F4" s="341">
        <f t="shared" si="0"/>
        <v>1.0677466863033962E-2</v>
      </c>
      <c r="G4" s="341">
        <f t="shared" si="0"/>
        <v>2.4711596842744446E-2</v>
      </c>
      <c r="H4" s="341">
        <f t="shared" si="0"/>
        <v>7.1221188599869575E-2</v>
      </c>
      <c r="I4" s="341">
        <f t="shared" si="0"/>
        <v>2.0686984899607304E-2</v>
      </c>
      <c r="J4" s="341">
        <f t="shared" si="0"/>
        <v>-8.1287595512926046E-3</v>
      </c>
      <c r="K4" s="341">
        <f t="shared" si="0"/>
        <v>-3.9392449325247186E-2</v>
      </c>
      <c r="L4" s="341">
        <f t="shared" si="0"/>
        <v>5.0790581276305431E-2</v>
      </c>
      <c r="M4" s="341">
        <f t="shared" si="0"/>
        <v>1.3369418132611598E-2</v>
      </c>
      <c r="N4" s="341">
        <f t="shared" si="0"/>
        <v>5.1575556601887458E-2</v>
      </c>
      <c r="O4" s="639">
        <f>AVERAGE(C4:M4)</f>
        <v>1.4832401273350128E-2</v>
      </c>
    </row>
    <row r="5" spans="1:18" x14ac:dyDescent="0.2">
      <c r="A5" s="635" t="s">
        <v>504</v>
      </c>
      <c r="B5" s="636">
        <v>35725580</v>
      </c>
      <c r="C5" s="636">
        <v>37404691</v>
      </c>
      <c r="D5" s="636">
        <v>37702179</v>
      </c>
      <c r="E5" s="636">
        <v>37397882</v>
      </c>
      <c r="F5" s="636">
        <v>36999334</v>
      </c>
      <c r="G5" s="636">
        <v>35595463</v>
      </c>
      <c r="H5" s="636">
        <v>35053189.878571436</v>
      </c>
      <c r="I5" s="636">
        <v>35968432.689999998</v>
      </c>
      <c r="J5" s="636">
        <v>35063365</v>
      </c>
      <c r="K5" s="636">
        <v>36092945</v>
      </c>
      <c r="L5" s="636">
        <v>37443513.280000001</v>
      </c>
      <c r="M5" s="636">
        <v>39241941.390000001</v>
      </c>
      <c r="N5" s="636">
        <v>44683131.209361702</v>
      </c>
      <c r="O5" s="638"/>
    </row>
    <row r="6" spans="1:18" x14ac:dyDescent="0.2">
      <c r="A6" s="338" t="s">
        <v>495</v>
      </c>
      <c r="B6" s="332"/>
      <c r="C6" s="333">
        <f>(C5-B5)/B5</f>
        <v>4.7000244642634213E-2</v>
      </c>
      <c r="D6" s="333">
        <f t="shared" ref="D6:N6" si="1">(D5-C5)/C5</f>
        <v>7.953227043100022E-3</v>
      </c>
      <c r="E6" s="333">
        <f t="shared" si="1"/>
        <v>-8.0710719664240094E-3</v>
      </c>
      <c r="F6" s="333">
        <f t="shared" si="1"/>
        <v>-1.0656967151241346E-2</v>
      </c>
      <c r="G6" s="333">
        <f t="shared" si="1"/>
        <v>-3.7943142436023307E-2</v>
      </c>
      <c r="H6" s="333">
        <f t="shared" si="1"/>
        <v>-1.5234332572905828E-2</v>
      </c>
      <c r="I6" s="333">
        <f t="shared" si="1"/>
        <v>2.611011478838518E-2</v>
      </c>
      <c r="J6" s="333">
        <f t="shared" si="1"/>
        <v>-2.5162833693657884E-2</v>
      </c>
      <c r="K6" s="333">
        <f t="shared" si="1"/>
        <v>2.9363411070215308E-2</v>
      </c>
      <c r="L6" s="333">
        <f t="shared" si="1"/>
        <v>3.7419176517737782E-2</v>
      </c>
      <c r="M6" s="333">
        <f t="shared" si="1"/>
        <v>4.8030431774696951E-2</v>
      </c>
      <c r="N6" s="333">
        <f t="shared" si="1"/>
        <v>0.1386575084368348</v>
      </c>
      <c r="O6" s="639">
        <f>AVERAGE(C6:M6)</f>
        <v>8.9825689105924606E-3</v>
      </c>
    </row>
    <row r="7" spans="1:18" x14ac:dyDescent="0.2">
      <c r="A7" s="642" t="s">
        <v>505</v>
      </c>
      <c r="B7" s="335">
        <f t="shared" ref="B7:N7" si="2">B5/B3</f>
        <v>1960.4799218438764</v>
      </c>
      <c r="C7" s="335">
        <f t="shared" si="2"/>
        <v>1934.5367664512648</v>
      </c>
      <c r="D7" s="335">
        <f t="shared" si="2"/>
        <v>1980.7997491381714</v>
      </c>
      <c r="E7" s="335">
        <f t="shared" si="2"/>
        <v>2017.7429055762468</v>
      </c>
      <c r="F7" s="335">
        <f t="shared" si="2"/>
        <v>1975.1502840048961</v>
      </c>
      <c r="G7" s="335">
        <f t="shared" si="2"/>
        <v>1854.3821318126043</v>
      </c>
      <c r="H7" s="335">
        <f t="shared" si="2"/>
        <v>1704.7196948056514</v>
      </c>
      <c r="I7" s="335">
        <f t="shared" si="2"/>
        <v>1713.7772378777797</v>
      </c>
      <c r="J7" s="335">
        <f t="shared" si="2"/>
        <v>1684.3453848881702</v>
      </c>
      <c r="K7" s="335">
        <f t="shared" si="2"/>
        <v>1804.9030632655324</v>
      </c>
      <c r="L7" s="335">
        <f t="shared" si="2"/>
        <v>1781.9355092743381</v>
      </c>
      <c r="M7" s="335">
        <f t="shared" si="2"/>
        <v>1842.8843497377588</v>
      </c>
      <c r="N7" s="335">
        <f t="shared" si="2"/>
        <v>1995.4953201751384</v>
      </c>
      <c r="O7" s="640">
        <f>AVERAGE(F7:N7)</f>
        <v>1817.5103306490967</v>
      </c>
    </row>
    <row r="8" spans="1:18" x14ac:dyDescent="0.2">
      <c r="A8" s="634"/>
    </row>
    <row r="13" spans="1:18" x14ac:dyDescent="0.2">
      <c r="F13" s="343"/>
      <c r="G13" s="343"/>
      <c r="H13" s="343"/>
      <c r="I13" s="343"/>
      <c r="J13" s="343"/>
      <c r="K13" s="343"/>
      <c r="L13" s="343"/>
      <c r="M13" s="343"/>
      <c r="N13" s="343"/>
      <c r="O13" s="343"/>
      <c r="P13" s="343"/>
      <c r="Q13" s="343"/>
      <c r="R13" s="343"/>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5" tint="0.39997558519241921"/>
  </sheetPr>
  <dimension ref="A1:U18"/>
  <sheetViews>
    <sheetView workbookViewId="0">
      <selection activeCell="B25" sqref="B25"/>
    </sheetView>
  </sheetViews>
  <sheetFormatPr baseColWidth="10" defaultColWidth="8.83203125" defaultRowHeight="16" x14ac:dyDescent="0.2"/>
  <cols>
    <col min="1" max="1" width="24.1640625" customWidth="1"/>
    <col min="2" max="2" width="19.1640625" customWidth="1"/>
    <col min="3" max="3" width="13" customWidth="1"/>
    <col min="4" max="4" width="13.33203125" customWidth="1"/>
    <col min="5" max="5" width="18.5" customWidth="1"/>
    <col min="6" max="6" width="20.1640625" customWidth="1"/>
    <col min="7" max="7" width="13.1640625" customWidth="1"/>
    <col min="8" max="8" width="10.1640625" bestFit="1" customWidth="1"/>
    <col min="19" max="19" width="19.33203125" customWidth="1"/>
    <col min="20" max="20" width="31.6640625" customWidth="1"/>
  </cols>
  <sheetData>
    <row r="1" spans="1:21" ht="112" customHeight="1" x14ac:dyDescent="0.2">
      <c r="A1" s="801" t="s">
        <v>46</v>
      </c>
      <c r="B1" s="802"/>
      <c r="C1" s="802"/>
      <c r="D1" s="802"/>
      <c r="E1" s="802"/>
      <c r="F1" s="802"/>
      <c r="H1" s="798" t="s">
        <v>452</v>
      </c>
      <c r="I1" s="799"/>
      <c r="J1" s="799"/>
      <c r="K1" s="799"/>
      <c r="L1" s="799"/>
      <c r="M1" s="799"/>
      <c r="N1" s="799"/>
      <c r="O1" s="799"/>
      <c r="P1" s="799"/>
      <c r="Q1" s="799"/>
      <c r="R1" s="799"/>
      <c r="S1" s="799"/>
      <c r="T1" s="800"/>
    </row>
    <row r="2" spans="1:21" s="20" customFormat="1" ht="17" customHeight="1" thickBot="1" x14ac:dyDescent="0.25">
      <c r="A2" s="21"/>
      <c r="B2" s="22"/>
      <c r="C2" s="22"/>
      <c r="D2" s="22"/>
      <c r="E2" s="22"/>
      <c r="F2" s="22"/>
      <c r="G2" s="23"/>
      <c r="I2" s="50"/>
      <c r="J2" s="50"/>
      <c r="K2" s="50"/>
      <c r="L2" s="50"/>
      <c r="M2" s="50"/>
      <c r="N2" s="50"/>
      <c r="O2" s="50"/>
      <c r="P2" s="50"/>
      <c r="Q2" s="50"/>
      <c r="R2" s="50"/>
      <c r="S2" s="50"/>
      <c r="T2" s="50"/>
      <c r="U2" s="50"/>
    </row>
    <row r="3" spans="1:21" s="27" customFormat="1" ht="17" customHeight="1" thickBot="1" x14ac:dyDescent="0.25">
      <c r="A3" s="278" t="s">
        <v>43</v>
      </c>
      <c r="B3" s="279" t="s">
        <v>16</v>
      </c>
      <c r="C3" s="279" t="s">
        <v>17</v>
      </c>
      <c r="D3" s="28" t="s">
        <v>3</v>
      </c>
      <c r="E3" s="29"/>
      <c r="F3" s="28"/>
      <c r="G3" s="28"/>
      <c r="H3" s="40"/>
      <c r="I3" s="51"/>
      <c r="J3" s="51"/>
      <c r="K3" s="51"/>
      <c r="L3" s="51"/>
      <c r="M3" s="51"/>
      <c r="N3" s="51"/>
      <c r="O3" s="51"/>
      <c r="P3" s="51"/>
      <c r="Q3" s="51"/>
      <c r="R3" s="51"/>
    </row>
    <row r="4" spans="1:21" s="20" customFormat="1" ht="17" customHeight="1" x14ac:dyDescent="0.2">
      <c r="A4" s="288" t="s">
        <v>21</v>
      </c>
      <c r="B4" s="285">
        <f>'Conversion Factors'!B3</f>
        <v>2204.62</v>
      </c>
      <c r="C4" s="286">
        <v>2015</v>
      </c>
      <c r="D4" s="797"/>
      <c r="E4" s="797"/>
      <c r="F4" s="797"/>
      <c r="G4" s="797"/>
      <c r="H4" s="797"/>
      <c r="I4" s="50"/>
      <c r="J4" s="50"/>
      <c r="K4" s="50"/>
      <c r="L4" s="50"/>
      <c r="M4" s="50"/>
      <c r="N4" s="50"/>
      <c r="O4" s="50"/>
      <c r="P4" s="50"/>
      <c r="Q4" s="50"/>
      <c r="R4" s="50"/>
    </row>
    <row r="5" spans="1:21" s="20" customFormat="1" ht="17" customHeight="1" x14ac:dyDescent="0.2">
      <c r="A5" s="201" t="s">
        <v>350</v>
      </c>
      <c r="B5" s="285">
        <v>5.3099999999999996E-3</v>
      </c>
      <c r="C5" s="286">
        <v>2015</v>
      </c>
      <c r="D5" s="790"/>
      <c r="E5" s="790"/>
      <c r="F5" s="790"/>
      <c r="G5" s="790"/>
      <c r="H5" s="790"/>
      <c r="I5" s="50"/>
      <c r="J5" s="50"/>
      <c r="K5" s="50"/>
      <c r="L5" s="50"/>
      <c r="M5" s="50"/>
      <c r="N5" s="50"/>
      <c r="O5" s="50"/>
      <c r="P5" s="50"/>
      <c r="Q5" s="50"/>
      <c r="R5" s="50"/>
    </row>
    <row r="6" spans="1:21" s="20" customFormat="1" ht="17" customHeight="1" x14ac:dyDescent="0.2">
      <c r="A6" s="201" t="s">
        <v>481</v>
      </c>
      <c r="B6" s="283" t="s">
        <v>453</v>
      </c>
      <c r="C6" s="286">
        <v>2015</v>
      </c>
      <c r="D6" s="51"/>
      <c r="E6" s="51"/>
      <c r="F6" s="51"/>
      <c r="G6" s="51"/>
      <c r="H6" s="51"/>
      <c r="I6" s="50"/>
      <c r="J6" s="50"/>
      <c r="K6" s="50"/>
      <c r="L6" s="50"/>
      <c r="M6" s="50"/>
      <c r="N6" s="50"/>
      <c r="O6" s="50"/>
      <c r="P6" s="50"/>
      <c r="Q6" s="50"/>
      <c r="R6" s="50"/>
    </row>
    <row r="7" spans="1:21" s="20" customFormat="1" ht="17" customHeight="1" x14ac:dyDescent="0.2">
      <c r="A7" s="315" t="s">
        <v>482</v>
      </c>
      <c r="B7" s="316" t="s">
        <v>454</v>
      </c>
      <c r="C7" s="317">
        <v>2015</v>
      </c>
      <c r="D7" s="280"/>
      <c r="E7" s="280"/>
      <c r="F7" s="280"/>
      <c r="G7" s="280"/>
      <c r="H7" s="280"/>
      <c r="I7" s="281"/>
      <c r="J7" s="281"/>
      <c r="K7" s="281"/>
      <c r="L7" s="281"/>
      <c r="M7" s="281"/>
      <c r="N7" s="281"/>
      <c r="O7" s="281"/>
      <c r="P7" s="281"/>
      <c r="Q7" s="281"/>
      <c r="R7" s="281"/>
    </row>
    <row r="8" spans="1:21" s="20" customFormat="1" ht="17" customHeight="1" thickBot="1" x14ac:dyDescent="0.25">
      <c r="A8" s="26" t="s">
        <v>638</v>
      </c>
      <c r="B8" s="603">
        <v>1.3</v>
      </c>
      <c r="C8" s="432">
        <v>2015</v>
      </c>
      <c r="D8" s="604" t="s">
        <v>639</v>
      </c>
      <c r="E8" s="432"/>
      <c r="F8" s="432"/>
      <c r="G8" s="432"/>
      <c r="H8" s="432"/>
      <c r="I8" s="433"/>
      <c r="J8" s="433"/>
      <c r="K8" s="433"/>
      <c r="L8" s="433"/>
      <c r="M8" s="433"/>
      <c r="N8" s="433"/>
      <c r="O8" s="433"/>
      <c r="P8" s="433"/>
      <c r="Q8" s="433"/>
      <c r="R8" s="433"/>
    </row>
    <row r="9" spans="1:21" s="20" customFormat="1" ht="22" thickBot="1" x14ac:dyDescent="0.3">
      <c r="A9" s="34" t="s">
        <v>44</v>
      </c>
      <c r="B9" s="682">
        <f>G16+G17+G18</f>
        <v>12401.13738410447</v>
      </c>
      <c r="C9" s="36" t="s">
        <v>17</v>
      </c>
      <c r="D9" s="37">
        <v>2015</v>
      </c>
      <c r="E9" s="51"/>
      <c r="F9" s="51"/>
      <c r="G9" s="51"/>
      <c r="H9" s="51"/>
      <c r="I9" s="50"/>
      <c r="J9" s="50"/>
      <c r="K9" s="50"/>
      <c r="L9" s="50"/>
      <c r="M9" s="50"/>
      <c r="N9" s="50"/>
      <c r="O9" s="50"/>
      <c r="P9" s="50"/>
      <c r="Q9" s="50"/>
      <c r="R9" s="50"/>
    </row>
    <row r="10" spans="1:21" s="20" customFormat="1" ht="17" customHeight="1" x14ac:dyDescent="0.2">
      <c r="A10" s="24"/>
      <c r="B10" s="25"/>
      <c r="C10" s="25"/>
      <c r="D10" s="25"/>
      <c r="E10" s="25"/>
      <c r="F10" s="281"/>
      <c r="G10" s="281"/>
      <c r="H10" s="26"/>
      <c r="I10" s="50"/>
      <c r="J10" s="50"/>
      <c r="K10" s="50"/>
      <c r="L10" s="50"/>
      <c r="M10" s="50"/>
      <c r="N10" s="50"/>
      <c r="O10" s="50"/>
      <c r="P10" s="50"/>
      <c r="Q10" s="50"/>
      <c r="R10" s="50"/>
      <c r="S10" s="50"/>
      <c r="T10" s="50"/>
      <c r="U10" s="50"/>
    </row>
    <row r="11" spans="1:21" x14ac:dyDescent="0.2">
      <c r="A11" s="202" t="s">
        <v>329</v>
      </c>
      <c r="B11" s="202" t="s">
        <v>353</v>
      </c>
      <c r="C11" s="202" t="s">
        <v>350</v>
      </c>
      <c r="D11" s="202" t="s">
        <v>352</v>
      </c>
      <c r="E11" s="202" t="s">
        <v>337</v>
      </c>
    </row>
    <row r="12" spans="1:21" x14ac:dyDescent="0.2">
      <c r="A12" s="201" t="s">
        <v>343</v>
      </c>
      <c r="B12" s="605">
        <v>2329402</v>
      </c>
      <c r="C12" s="201">
        <v>5.3099999999999996E-3</v>
      </c>
      <c r="D12" s="321">
        <f>B12*C12</f>
        <v>12369.124619999999</v>
      </c>
      <c r="E12" s="201" t="s">
        <v>342</v>
      </c>
    </row>
    <row r="13" spans="1:21" x14ac:dyDescent="0.2">
      <c r="L13" s="4"/>
      <c r="M13" s="4"/>
      <c r="N13" s="4"/>
      <c r="O13" s="4"/>
      <c r="P13" s="4"/>
      <c r="Q13" s="4"/>
      <c r="R13" s="4"/>
      <c r="S13" s="4"/>
    </row>
    <row r="14" spans="1:21" x14ac:dyDescent="0.2">
      <c r="L14" s="4"/>
      <c r="M14" s="4"/>
      <c r="N14" s="4"/>
      <c r="O14" s="4"/>
      <c r="P14" s="4"/>
      <c r="Q14" s="4"/>
      <c r="R14" s="4"/>
      <c r="S14" s="4"/>
    </row>
    <row r="15" spans="1:21" x14ac:dyDescent="0.2">
      <c r="A15" s="202" t="s">
        <v>344</v>
      </c>
      <c r="B15" s="202" t="s">
        <v>330</v>
      </c>
      <c r="C15" s="202" t="s">
        <v>17</v>
      </c>
      <c r="D15" s="202" t="s">
        <v>345</v>
      </c>
      <c r="E15" s="202" t="s">
        <v>15</v>
      </c>
      <c r="F15" s="202" t="s">
        <v>346</v>
      </c>
      <c r="G15" s="202" t="s">
        <v>347</v>
      </c>
      <c r="L15" s="4"/>
      <c r="M15" s="4"/>
      <c r="N15" s="4"/>
      <c r="O15" s="4"/>
      <c r="P15" s="4"/>
      <c r="Q15" s="4"/>
      <c r="R15" s="4"/>
      <c r="S15" s="4"/>
    </row>
    <row r="16" spans="1:21" x14ac:dyDescent="0.2">
      <c r="A16" s="201" t="s">
        <v>349</v>
      </c>
      <c r="B16" s="201" t="s">
        <v>354</v>
      </c>
      <c r="C16" s="364">
        <v>2013</v>
      </c>
      <c r="D16" s="605">
        <v>2329402</v>
      </c>
      <c r="E16" s="364">
        <v>5.3099999999999996E-3</v>
      </c>
      <c r="F16" s="201" t="s">
        <v>350</v>
      </c>
      <c r="G16" s="201">
        <f>E16*D16</f>
        <v>12369.124619999999</v>
      </c>
      <c r="H16" s="146"/>
    </row>
    <row r="17" spans="1:7" ht="15" customHeight="1" x14ac:dyDescent="0.2">
      <c r="A17" s="201" t="s">
        <v>286</v>
      </c>
      <c r="B17" s="201" t="s">
        <v>253</v>
      </c>
      <c r="C17" s="364">
        <v>2013</v>
      </c>
      <c r="D17" s="201">
        <v>1441</v>
      </c>
      <c r="E17" s="283">
        <v>22.38</v>
      </c>
      <c r="F17" s="201" t="s">
        <v>659</v>
      </c>
      <c r="G17" s="426">
        <f>(E17*D17)/B4</f>
        <v>14.628180820277418</v>
      </c>
    </row>
    <row r="18" spans="1:7" ht="15.75" customHeight="1" x14ac:dyDescent="0.2">
      <c r="A18" s="201" t="s">
        <v>283</v>
      </c>
      <c r="B18" s="201" t="s">
        <v>253</v>
      </c>
      <c r="C18" s="364">
        <v>2013</v>
      </c>
      <c r="D18" s="220">
        <v>6608</v>
      </c>
      <c r="E18" s="283">
        <v>5.8</v>
      </c>
      <c r="F18" s="201" t="s">
        <v>660</v>
      </c>
      <c r="G18" s="426">
        <f>(E18*D18)/B4</f>
        <v>17.384583284194104</v>
      </c>
    </row>
  </sheetData>
  <mergeCells count="4">
    <mergeCell ref="D5:H5"/>
    <mergeCell ref="H1:T1"/>
    <mergeCell ref="A1:F1"/>
    <mergeCell ref="D4:H4"/>
  </mergeCells>
  <hyperlinks>
    <hyperlink ref="D8" r:id="rId1"/>
  </hyperlink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6E7BC86BA2C24CB02D023347B33E3C" ma:contentTypeVersion="4" ma:contentTypeDescription="Create a new document." ma:contentTypeScope="" ma:versionID="8cc47136455e4647b0c2ce8c484ce083">
  <xsd:schema xmlns:xsd="http://www.w3.org/2001/XMLSchema" xmlns:xs="http://www.w3.org/2001/XMLSchema" xmlns:p="http://schemas.microsoft.com/office/2006/metadata/properties" xmlns:ns1="http://schemas.microsoft.com/sharepoint/v3" xmlns:ns3="8cdb365b-4927-444e-93d2-cfe1dfa1ad51" targetNamespace="http://schemas.microsoft.com/office/2006/metadata/properties" ma:root="true" ma:fieldsID="df40e12f9de6d42f974379e1363af1c7" ns1:_="" ns3:_="">
    <xsd:import namespace="http://schemas.microsoft.com/sharepoint/v3"/>
    <xsd:import namespace="8cdb365b-4927-444e-93d2-cfe1dfa1ad51"/>
    <xsd:element name="properties">
      <xsd:complexType>
        <xsd:sequence>
          <xsd:element name="documentManagement">
            <xsd:complexType>
              <xsd:all>
                <xsd:element ref="ns3:SharedWithUsers" minOccurs="0"/>
                <xsd:element ref="ns1:IMAddres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ddress" ma:index="9" nillable="true" ma:displayName="IM Address"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db365b-4927-444e-93d2-cfe1dfa1ad5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ddres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6CC69F-E64E-463A-ACBA-3E9839376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db365b-4927-444e-93d2-cfe1dfa1a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4B2A80-CA2B-4D99-A335-C72ACA226C62}">
  <ds:schemaRefs>
    <ds:schemaRef ds:uri="http://purl.org/dc/dcmitype/"/>
    <ds:schemaRef ds:uri="8cdb365b-4927-444e-93d2-cfe1dfa1ad51"/>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C5FB04B-09B6-4F76-A465-60E6BFB5C9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Total GHG Emissions Original</vt:lpstr>
      <vt:lpstr>2050 Emissions Forecast </vt:lpstr>
      <vt:lpstr>Conversion Factors</vt:lpstr>
      <vt:lpstr>Energy Constants</vt:lpstr>
      <vt:lpstr>Population Factors </vt:lpstr>
      <vt:lpstr>TRNS and HOUSING Constants</vt:lpstr>
      <vt:lpstr>Buildings - Electricity</vt:lpstr>
      <vt:lpstr>Average Electricity Usage</vt:lpstr>
      <vt:lpstr>Buildings - Heating</vt:lpstr>
      <vt:lpstr>Average Natural Gas Usage </vt:lpstr>
      <vt:lpstr>Commuter Vehicle Fleet</vt:lpstr>
      <vt:lpstr>Transport Calculation</vt:lpstr>
      <vt:lpstr>Cal Poly Vehicle Fleet </vt:lpstr>
      <vt:lpstr>Vehicle Fleet Gallon conversion</vt:lpstr>
      <vt:lpstr>distance</vt:lpstr>
      <vt:lpstr>EMFAC2014-ER-2011Class-SLOCOG-2</vt:lpstr>
      <vt:lpstr>Cal Poly Air Travel</vt:lpstr>
      <vt:lpstr>Air Travel Calcs</vt:lpstr>
      <vt:lpstr>Solid Waste</vt:lpstr>
      <vt:lpstr>Solid Waste Per Capita</vt:lpstr>
      <vt:lpstr>Water Use </vt:lpstr>
      <vt:lpstr>Average Water Use</vt:lpstr>
      <vt:lpstr>Agriculture</vt:lpstr>
      <vt:lpstr>Other (Landscaping)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Watt</dc:creator>
  <cp:keywords/>
  <dc:description/>
  <cp:lastModifiedBy>Microsoft Office User</cp:lastModifiedBy>
  <cp:revision/>
  <dcterms:created xsi:type="dcterms:W3CDTF">2015-06-28T23:44:27Z</dcterms:created>
  <dcterms:modified xsi:type="dcterms:W3CDTF">2017-05-03T12:46:28Z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0x010100BD6E7BC86BA2C24CB02D023347B33E3C</vt:lpwstr>
  </property>
</Properties>
</file>